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24226"/>
  <mc:AlternateContent xmlns:mc="http://schemas.openxmlformats.org/markup-compatibility/2006">
    <mc:Choice Requires="x15">
      <x15ac:absPath xmlns:x15ac="http://schemas.microsoft.com/office/spreadsheetml/2010/11/ac" url="https://netorg2471511.sharepoint.com/teams/C2ERDataProducts/Shared Documents/COLI/Current Products/Quarterly Index/2018/Q4/"/>
    </mc:Choice>
  </mc:AlternateContent>
  <xr:revisionPtr revIDLastSave="4" documentId="13_ncr:4000b_{3E565BB0-F6CD-44D6-BD1B-8203619DF0C0}" xr6:coauthVersionLast="40" xr6:coauthVersionMax="40" xr10:uidLastSave="{0A1C78C3-438F-424F-B1D1-2F331E3EB808}"/>
  <bookViews>
    <workbookView xWindow="120" yWindow="45" windowWidth="12120" windowHeight="8580" tabRatio="831" xr2:uid="{00000000-000D-0000-FFFF-FFFF00000000}"/>
  </bookViews>
  <sheets>
    <sheet name="Cover" sheetId="18" r:id="rId1"/>
    <sheet name="ItemsWeights" sheetId="4" r:id="rId2"/>
    <sheet name="AnnualAverageMethod" sheetId="24" r:id="rId3"/>
    <sheet name="Calculator" sheetId="20" r:id="rId4"/>
    <sheet name="Section1Index" sheetId="21" r:id="rId5"/>
    <sheet name="Section1AveragePrice" sheetId="13" r:id="rId6"/>
    <sheet name="Section2Index" sheetId="14" r:id="rId7"/>
    <sheet name="Section2AveragePrice" sheetId="15" r:id="rId8"/>
  </sheets>
  <definedNames>
    <definedName name="_xlnm._FilterDatabase" localSheetId="5" hidden="1">Section1AveragePrice!$A$5:$BM$274</definedName>
    <definedName name="_xlnm._FilterDatabase" localSheetId="7" hidden="1">Section2AveragePrice!$AE$1:$AE$311</definedName>
    <definedName name="Cities">Section2Index!$D$6:$D$296</definedName>
    <definedName name="_xlnm.Print_Area" localSheetId="1">ItemsWeights!$A$1:$H$40</definedName>
    <definedName name="_xlnm.Print_Area" localSheetId="6">Section2Index!$A$1:$K$293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20" l="1"/>
  <c r="C29" i="20" s="1"/>
  <c r="B3" i="20"/>
  <c r="B84" i="20" s="1"/>
  <c r="B48"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A29" i="20"/>
  <c r="A28" i="20"/>
  <c r="A27" i="20"/>
  <c r="A26" i="20"/>
  <c r="A25" i="20"/>
  <c r="A24" i="20"/>
  <c r="C65" i="20"/>
  <c r="C80" i="20"/>
  <c r="C68" i="20"/>
  <c r="C87" i="20"/>
  <c r="C61" i="20"/>
  <c r="C76" i="20"/>
  <c r="C66" i="20"/>
  <c r="C69" i="20"/>
  <c r="C42" i="20"/>
  <c r="B29" i="20"/>
  <c r="B49" i="20"/>
  <c r="B36" i="20"/>
  <c r="B32" i="20"/>
  <c r="B57" i="20"/>
  <c r="B22" i="20"/>
  <c r="C57" i="20"/>
  <c r="C51" i="20"/>
  <c r="C44" i="20"/>
  <c r="C52" i="20"/>
  <c r="C43" i="20"/>
  <c r="C28" i="20"/>
  <c r="C19" i="20" s="1"/>
  <c r="B37" i="20"/>
  <c r="B54" i="20"/>
  <c r="B24" i="20"/>
  <c r="C15" i="20" s="1"/>
  <c r="B65" i="20"/>
  <c r="B51" i="20"/>
  <c r="C23" i="20"/>
  <c r="A11" i="20" s="1"/>
  <c r="C34" i="20"/>
  <c r="C64" i="20"/>
  <c r="C49" i="20"/>
  <c r="C55" i="20"/>
  <c r="C74" i="20"/>
  <c r="C39" i="20"/>
  <c r="C45" i="20"/>
  <c r="C86" i="20"/>
  <c r="C54" i="20"/>
  <c r="C33" i="20"/>
  <c r="C46" i="20"/>
  <c r="C24" i="20"/>
  <c r="C35" i="20"/>
  <c r="C88" i="20"/>
  <c r="C78" i="20"/>
  <c r="B71" i="20"/>
  <c r="B80" i="20"/>
  <c r="B38" i="20"/>
  <c r="B34" i="20"/>
  <c r="B41" i="20"/>
  <c r="B55" i="20"/>
  <c r="B60" i="20"/>
  <c r="B28" i="20"/>
  <c r="B63" i="20"/>
  <c r="B46" i="20"/>
  <c r="B77" i="20"/>
  <c r="B61" i="20"/>
  <c r="B78" i="20"/>
  <c r="B81" i="20"/>
  <c r="C47" i="20"/>
  <c r="C71" i="20"/>
  <c r="C67" i="20"/>
  <c r="C63" i="20"/>
  <c r="C73" i="20"/>
  <c r="C79" i="20"/>
  <c r="C32" i="20"/>
  <c r="B58" i="20"/>
  <c r="B87" i="20"/>
  <c r="B27" i="20"/>
  <c r="C18" i="20" s="1"/>
  <c r="B69" i="20"/>
  <c r="B86" i="20"/>
  <c r="B25" i="20"/>
  <c r="B85" i="20"/>
  <c r="B44" i="20"/>
  <c r="C59" i="20"/>
  <c r="C41" i="20"/>
  <c r="C38" i="20"/>
  <c r="C58" i="20"/>
  <c r="C77" i="20"/>
  <c r="C62" i="20"/>
  <c r="C82" i="20"/>
  <c r="C83" i="20"/>
  <c r="C75" i="20"/>
  <c r="C50" i="20"/>
  <c r="B59" i="20"/>
  <c r="B74" i="20"/>
  <c r="B26" i="20"/>
  <c r="B42" i="20"/>
  <c r="B23" i="20"/>
  <c r="B72" i="20"/>
  <c r="B79" i="20"/>
  <c r="B88" i="20"/>
  <c r="B82" i="20"/>
  <c r="C26" i="20"/>
  <c r="C17" i="20" s="1"/>
  <c r="C25" i="20"/>
  <c r="C16" i="20" s="1"/>
  <c r="C22" i="20"/>
  <c r="C84" i="20"/>
  <c r="C40" i="20"/>
  <c r="C70" i="20"/>
  <c r="C27" i="20"/>
  <c r="C53" i="20"/>
  <c r="C36" i="20"/>
  <c r="C81" i="20"/>
  <c r="C60" i="20"/>
  <c r="C48" i="20"/>
  <c r="B75" i="20"/>
  <c r="B68" i="20"/>
  <c r="B62" i="20"/>
  <c r="B56" i="20"/>
  <c r="B45" i="20"/>
  <c r="B64" i="20"/>
  <c r="B76" i="20"/>
  <c r="B43" i="20"/>
  <c r="A14" i="20"/>
  <c r="B66" i="20"/>
  <c r="B70" i="20"/>
  <c r="B50" i="20"/>
  <c r="B35" i="20"/>
  <c r="C85" i="20"/>
  <c r="C37" i="20"/>
  <c r="C56" i="20"/>
  <c r="C72" i="20"/>
  <c r="B47" i="20"/>
  <c r="B33" i="20" l="1"/>
  <c r="B67" i="20"/>
  <c r="B83" i="20"/>
  <c r="B53" i="20"/>
  <c r="B39" i="20"/>
  <c r="B52" i="20"/>
  <c r="B40" i="20"/>
  <c r="B73" i="20"/>
</calcChain>
</file>

<file path=xl/sharedStrings.xml><?xml version="1.0" encoding="utf-8"?>
<sst xmlns="http://schemas.openxmlformats.org/spreadsheetml/2006/main" count="4497" uniqueCount="895">
  <si>
    <r>
      <t xml:space="preserve">AVERAGE PRICES: </t>
    </r>
    <r>
      <rPr>
        <sz val="10"/>
        <rFont val="Arial"/>
        <family val="2"/>
      </rPr>
      <t>The average price reported for each item in the survey is shown for each participating place. Places are listed alphabetically within state, without respect to metropolitan or micropolitan status. After the final state listing, this section presents the median, average, standard deviation, and range for each item.</t>
    </r>
  </si>
  <si>
    <t>Fax and Internet orders may be placed with VISA, MasterCard, or American Express account number; mail orders may use any of those options plus check (payable to “C2ER”) or government purchase order in U.S. currency.</t>
  </si>
  <si>
    <t>If you have questions about your subscription, contact the C2ER Subscription Office (703-522-4980).</t>
  </si>
  <si>
    <t>Any questions about copyright policy or reproduction rights should be addressed to the C2ER Subscription Office.</t>
  </si>
  <si>
    <t>Albany GA Metro</t>
  </si>
  <si>
    <t>Albany GA</t>
  </si>
  <si>
    <t>Ponca City OK Micro</t>
  </si>
  <si>
    <t>Ponca City OK</t>
  </si>
  <si>
    <t>Staunton-Augusta County VA</t>
  </si>
  <si>
    <t>Kennewick-Richland-Pasco WA</t>
  </si>
  <si>
    <t>National Average</t>
  </si>
  <si>
    <t>Composite (100%)</t>
  </si>
  <si>
    <t>Ground Beef</t>
  </si>
  <si>
    <t>Sausage</t>
  </si>
  <si>
    <t>Frying Chicken</t>
  </si>
  <si>
    <t>Chunk Light Tuna</t>
  </si>
  <si>
    <t>Whole Milk</t>
  </si>
  <si>
    <t>Margarine</t>
  </si>
  <si>
    <t>Parmesan Cheese</t>
  </si>
  <si>
    <t>Potatoes</t>
  </si>
  <si>
    <t>Bananas</t>
  </si>
  <si>
    <t>Lettuce</t>
  </si>
  <si>
    <t>Fresh Orange Juice</t>
  </si>
  <si>
    <t>Coffee</t>
  </si>
  <si>
    <t>Sugar</t>
  </si>
  <si>
    <t>Corn Flakes</t>
  </si>
  <si>
    <t>Sweet Peas</t>
  </si>
  <si>
    <t>Peaches</t>
  </si>
  <si>
    <t>Facial Tissues</t>
  </si>
  <si>
    <t>Detergent</t>
  </si>
  <si>
    <t>Frozen Meal</t>
  </si>
  <si>
    <t>Frozen Corn</t>
  </si>
  <si>
    <t>Potato Chips</t>
  </si>
  <si>
    <t>Soft Drink</t>
  </si>
  <si>
    <t>Apartment Rent</t>
  </si>
  <si>
    <t>Home Price</t>
  </si>
  <si>
    <t>Total Energy</t>
  </si>
  <si>
    <t>Phone</t>
  </si>
  <si>
    <t>Tire Balance</t>
  </si>
  <si>
    <t>Gasoline</t>
  </si>
  <si>
    <t>Optometrist Visit</t>
  </si>
  <si>
    <t>Doctor Visit</t>
  </si>
  <si>
    <t>Dentist Visit</t>
  </si>
  <si>
    <t>Ibuprofen</t>
  </si>
  <si>
    <t>Hamburger</t>
  </si>
  <si>
    <t>Pizza</t>
  </si>
  <si>
    <t>Fried Chicken</t>
  </si>
  <si>
    <t>Haircut</t>
  </si>
  <si>
    <t>Beauty Salon</t>
  </si>
  <si>
    <t>Toothpaste</t>
  </si>
  <si>
    <t>Shampoo</t>
  </si>
  <si>
    <t>Dry Cleaning</t>
  </si>
  <si>
    <t>Man Dress Shirt</t>
  </si>
  <si>
    <t>Boy Jeans</t>
  </si>
  <si>
    <t>Women Slacks</t>
  </si>
  <si>
    <t>Washer Repair</t>
  </si>
  <si>
    <t>Newspaper</t>
  </si>
  <si>
    <t>Movie</t>
  </si>
  <si>
    <t>Tennis Balls</t>
  </si>
  <si>
    <t>Veterinary Services</t>
  </si>
  <si>
    <t>Beer</t>
  </si>
  <si>
    <t>Wine</t>
  </si>
  <si>
    <t>Durham NC</t>
  </si>
  <si>
    <t>Tulsa OK Metro</t>
  </si>
  <si>
    <t>Tulsa OK</t>
  </si>
  <si>
    <t>Sioux Falls SD Metro</t>
  </si>
  <si>
    <t>Sioux Falls SD</t>
  </si>
  <si>
    <t>Temple TX</t>
  </si>
  <si>
    <t>Waco TX Metro</t>
  </si>
  <si>
    <t>Milwaukee-Waukesha-West Allis WI Metro</t>
  </si>
  <si>
    <t>Items - Weights</t>
  </si>
  <si>
    <t>Joplin MO</t>
  </si>
  <si>
    <t>McAllen-Edinburg-Mission TX Metro</t>
  </si>
  <si>
    <t>Waco TX</t>
  </si>
  <si>
    <t>IBUPRO</t>
  </si>
  <si>
    <t>MEN'S</t>
  </si>
  <si>
    <t>BOY'S</t>
  </si>
  <si>
    <t>WOMEN'S</t>
  </si>
  <si>
    <t>FEN</t>
  </si>
  <si>
    <t>JEANS</t>
  </si>
  <si>
    <t>……..</t>
  </si>
  <si>
    <t>Because the number of items priced is limited, it is not valid to treat percentage differences between areas as exact measures. Since judgment sampling is used in this survey, no confidence interval can be determined. Small differences, however, should not be construed as significant—or even as indicating correctly which area is the more expensive.</t>
  </si>
  <si>
    <t xml:space="preserve">Data users who opt to use suburban places as surrogates for central cities should be aware that living cost differences can exist within large metropolitan areas.  This caution is particularly important where there are substantial differences in housing costs and/or utility rates.  </t>
  </si>
  <si>
    <t>Assume that City A has a composite index of 98.3 and City B has a composite index of 128.5. If you live in City A and are contemplating a job offer in City B, how much of an increase in your after-taxes income is needed to maintain your present lifestyle?</t>
  </si>
  <si>
    <t>100*[(City B – City A)/City A] = 100*[(128.5-98.3)/98.3] = 100*(.3072) = 30.72%, or about a 31% increase</t>
  </si>
  <si>
    <t>Conversely, if you are considering a move from City B to City A, how much of a cut in after-taxes income can you sustain without reducing your present lifestyle?</t>
  </si>
  <si>
    <t>100*[(City A – City B)/City b] = 100*[(98.3 – 128.5)/128.5] = 100*(-.2350) = -23.5%, or about a 24% reduction</t>
  </si>
  <si>
    <t xml:space="preserve">They are granted no other reproduction rights. </t>
  </si>
  <si>
    <r>
      <t xml:space="preserve">DATA REQUESTS: </t>
    </r>
    <r>
      <rPr>
        <sz val="10"/>
        <rFont val="Arial"/>
        <family val="2"/>
      </rPr>
      <t>Please use our website or direct requests for data to your local chamber of commerce or public library.</t>
    </r>
  </si>
  <si>
    <r>
      <t xml:space="preserve">The </t>
    </r>
    <r>
      <rPr>
        <b/>
        <i/>
        <sz val="10"/>
        <rFont val="Arial"/>
        <family val="2"/>
      </rPr>
      <t>Index</t>
    </r>
    <r>
      <rPr>
        <b/>
        <sz val="10"/>
        <rFont val="Arial"/>
        <family val="2"/>
      </rPr>
      <t xml:space="preserve"> does not measure inflation</t>
    </r>
    <r>
      <rPr>
        <sz val="10"/>
        <rFont val="Arial"/>
        <family val="2"/>
      </rPr>
      <t xml:space="preserve"> (price change over time). Because each quarterly report is a separate comparison of prices at a single point in time, and because both the number and the mix of participants changes from one quarter to the next, </t>
    </r>
    <r>
      <rPr>
        <b/>
        <sz val="10"/>
        <rFont val="Arial"/>
        <family val="2"/>
      </rPr>
      <t>Index data from different quarters cannot be compared</t>
    </r>
    <r>
      <rPr>
        <sz val="10"/>
        <rFont val="Arial"/>
        <family val="2"/>
      </rPr>
      <t xml:space="preserve">. For inflation data, contact the US Bureau of Labor Statistics (BLS) at </t>
    </r>
    <r>
      <rPr>
        <u/>
        <sz val="10"/>
        <rFont val="Arial"/>
        <family val="2"/>
      </rPr>
      <t>www.bls.gov</t>
    </r>
    <r>
      <rPr>
        <sz val="10"/>
        <rFont val="Arial"/>
        <family val="2"/>
      </rPr>
      <t>.</t>
    </r>
  </si>
  <si>
    <t>28A</t>
  </si>
  <si>
    <t>28B</t>
  </si>
  <si>
    <t>28C</t>
  </si>
  <si>
    <t>29+30</t>
  </si>
  <si>
    <t>GRND BEEF</t>
  </si>
  <si>
    <t>HGAL MILK</t>
  </si>
  <si>
    <t>DOZEN EGGS</t>
  </si>
  <si>
    <t>ORANG JUICE</t>
  </si>
  <si>
    <t>SWEET PEAS</t>
  </si>
  <si>
    <t>PEACH ES</t>
  </si>
  <si>
    <t>FROZN MEAL</t>
  </si>
  <si>
    <t>FROZN CORN</t>
  </si>
  <si>
    <t>POTATO CHIPS</t>
  </si>
  <si>
    <t>APT RENT</t>
  </si>
  <si>
    <t>HOME PRICE</t>
  </si>
  <si>
    <t>MORT RATE (%)</t>
  </si>
  <si>
    <t>HOME P+I</t>
  </si>
  <si>
    <t>PART ELECT</t>
  </si>
  <si>
    <t>OTHER ENERGY</t>
  </si>
  <si>
    <t>TOTAL ENERGY</t>
  </si>
  <si>
    <t>HMBGR SAND</t>
  </si>
  <si>
    <t>2-PC CHICK</t>
  </si>
  <si>
    <t>HAIR CUT</t>
  </si>
  <si>
    <t>BEAUT SALON</t>
  </si>
  <si>
    <t>TOOTH PASTE</t>
  </si>
  <si>
    <t>DRY CLEAN</t>
  </si>
  <si>
    <t>MEN'S SHIRT</t>
  </si>
  <si>
    <t>BOY'S JEANS</t>
  </si>
  <si>
    <t>WOMEN'S SLACKS</t>
  </si>
  <si>
    <t>WASHR REPR</t>
  </si>
  <si>
    <t>NEWS PAPER</t>
  </si>
  <si>
    <t>TENNS BALLS</t>
  </si>
  <si>
    <t>VET SERVICES</t>
  </si>
  <si>
    <t>Item Name:</t>
  </si>
  <si>
    <t>Column Number:</t>
  </si>
  <si>
    <t>Weight:</t>
  </si>
  <si>
    <t>COMPOSITE</t>
  </si>
  <si>
    <t>GROCERY</t>
  </si>
  <si>
    <t>TRANS-</t>
  </si>
  <si>
    <t>MISC. GOODS</t>
  </si>
  <si>
    <t>CITY CODE</t>
  </si>
  <si>
    <t>STATE</t>
  </si>
  <si>
    <t>METRO/MICRO</t>
  </si>
  <si>
    <t>URBAN AREA AND STATE</t>
  </si>
  <si>
    <t>INDEX</t>
  </si>
  <si>
    <t>ITEMS</t>
  </si>
  <si>
    <t>HOUSING</t>
  </si>
  <si>
    <t>UTILITIES</t>
  </si>
  <si>
    <t>PORTATION</t>
  </si>
  <si>
    <t>HEALTH CARE</t>
  </si>
  <si>
    <t>AND SERVICES</t>
  </si>
  <si>
    <t>Alabama</t>
  </si>
  <si>
    <t>Anniston-Calhoun County AL</t>
  </si>
  <si>
    <t>Auburn-Opelika AL Metro</t>
  </si>
  <si>
    <t>Birmingham-Hoover AL Metro</t>
  </si>
  <si>
    <t>Decatur AL Metro</t>
  </si>
  <si>
    <t>Decatur-Hartselle AL</t>
  </si>
  <si>
    <t>Dothan AL Metro</t>
  </si>
  <si>
    <t>Dothan AL</t>
  </si>
  <si>
    <t>Florence-Muscle Shoals AL Metro</t>
  </si>
  <si>
    <t>Florence AL</t>
  </si>
  <si>
    <t>Huntsville AL Metro</t>
  </si>
  <si>
    <t>Huntsville AL</t>
  </si>
  <si>
    <t>Mobile AL Metro</t>
  </si>
  <si>
    <t>Mobile AL</t>
  </si>
  <si>
    <t>Montgomery AL Metro</t>
  </si>
  <si>
    <t>Montgomery AL</t>
  </si>
  <si>
    <t>Alaska</t>
  </si>
  <si>
    <t>Anchorage AK Metro</t>
  </si>
  <si>
    <t>Anchorage AK</t>
  </si>
  <si>
    <t>Fairbanks AK Metro</t>
  </si>
  <si>
    <t>Fairbanks AK</t>
  </si>
  <si>
    <t>Kodiak AK</t>
  </si>
  <si>
    <t>Arizona</t>
  </si>
  <si>
    <t>Flagstaff AZ Metro</t>
  </si>
  <si>
    <t>Flagstaff AZ</t>
  </si>
  <si>
    <t>Lake Havasu City AZ</t>
  </si>
  <si>
    <t>Phoenix-Mesa-Scottsdale AZ Metro</t>
  </si>
  <si>
    <t>Phoenix AZ</t>
  </si>
  <si>
    <t>Sierra Vista AZ</t>
  </si>
  <si>
    <t>Tucson AZ Metro</t>
  </si>
  <si>
    <t>Tucson AZ</t>
  </si>
  <si>
    <t>Yuma AZ Metro</t>
  </si>
  <si>
    <t>Yuma AZ</t>
  </si>
  <si>
    <t>Arkansas</t>
  </si>
  <si>
    <t>Fayetteville-Springdale-Rogers AR-MO Metro</t>
  </si>
  <si>
    <t>Fayetteville AR</t>
  </si>
  <si>
    <t>Hot Springs AR Metro</t>
  </si>
  <si>
    <t>Hot Springs AR</t>
  </si>
  <si>
    <t>Jonesboro AR Metro</t>
  </si>
  <si>
    <t>Jonesboro AR</t>
  </si>
  <si>
    <t>California</t>
  </si>
  <si>
    <t>Los Angeles-Long Beach-Glendale CA Metro Div.</t>
  </si>
  <si>
    <t>Oakland CA</t>
  </si>
  <si>
    <t>San Diego CA</t>
  </si>
  <si>
    <t>San Francisco CA</t>
  </si>
  <si>
    <t>Orange County CA</t>
  </si>
  <si>
    <t>Colorado</t>
  </si>
  <si>
    <t>Colorado Springs CO Metro</t>
  </si>
  <si>
    <t>Colorado Springs CO</t>
  </si>
  <si>
    <t>Denver CO</t>
  </si>
  <si>
    <t>Grand Junction CO Metro</t>
  </si>
  <si>
    <t>Grand Junction CO</t>
  </si>
  <si>
    <t>Pueblo CO Metro</t>
  </si>
  <si>
    <t>Pueblo CO</t>
  </si>
  <si>
    <t>NonMetro US</t>
  </si>
  <si>
    <t>Glenwood Springs CO</t>
  </si>
  <si>
    <t>Connecticut</t>
  </si>
  <si>
    <t>Bridgeport-Stamford-Norwalk CT Metro</t>
  </si>
  <si>
    <t>Stamford CT</t>
  </si>
  <si>
    <t>Hartford-West Hartford-East Hartford CT Metro</t>
  </si>
  <si>
    <t>Hartford CT</t>
  </si>
  <si>
    <t>Delaware</t>
  </si>
  <si>
    <t>Dover DE Metro</t>
  </si>
  <si>
    <t>Dover DE</t>
  </si>
  <si>
    <t>Wilmington DE-MD-NJ Metro Div.</t>
  </si>
  <si>
    <t>Wilmington DE</t>
  </si>
  <si>
    <t>District of Columbia</t>
  </si>
  <si>
    <t>Washington-Arlington-Alexandria DC-VA-MD-WV Metro Div.</t>
  </si>
  <si>
    <t>Florida</t>
  </si>
  <si>
    <t>Jacksonville FL Metro</t>
  </si>
  <si>
    <t>Jacksonville FL</t>
  </si>
  <si>
    <t>Miami-Dade County FL</t>
  </si>
  <si>
    <t>Orlando FL</t>
  </si>
  <si>
    <t>Sarasota FL</t>
  </si>
  <si>
    <t>Tampa-St. Petersburg-Clearwater FL Metro</t>
  </si>
  <si>
    <t>Tampa FL</t>
  </si>
  <si>
    <t>Vero Beach-Indian River FL</t>
  </si>
  <si>
    <t>Georgia</t>
  </si>
  <si>
    <t>Atlanta GA</t>
  </si>
  <si>
    <t>Marietta GA</t>
  </si>
  <si>
    <t>Valdosta GA Metro</t>
  </si>
  <si>
    <t>Valdosta GA</t>
  </si>
  <si>
    <t>Hawaii</t>
  </si>
  <si>
    <t>Honolulu HI</t>
  </si>
  <si>
    <t>Idaho</t>
  </si>
  <si>
    <t>Twin Falls ID Micro</t>
  </si>
  <si>
    <t>Twin Falls ID</t>
  </si>
  <si>
    <t>Illinois</t>
  </si>
  <si>
    <t>Champaign-Urbana IL Metro</t>
  </si>
  <si>
    <t>Champaign-Urbana IL</t>
  </si>
  <si>
    <t>Joliet-Will County IL</t>
  </si>
  <si>
    <t>Danville IL Metro</t>
  </si>
  <si>
    <t>Danville IL</t>
  </si>
  <si>
    <t>Peoria IL Metro</t>
  </si>
  <si>
    <t>Peoria IL</t>
  </si>
  <si>
    <t>Indiana</t>
  </si>
  <si>
    <t>Fort Wayne IN Metro</t>
  </si>
  <si>
    <t>Fort Wayne-Allen County IN</t>
  </si>
  <si>
    <t>Lafayette IN</t>
  </si>
  <si>
    <t>South Bend-Mishawaka IN-MI Metro</t>
  </si>
  <si>
    <t>South Bend IN</t>
  </si>
  <si>
    <t>Iowa</t>
  </si>
  <si>
    <t>Ames IA Metro</t>
  </si>
  <si>
    <t>Ames IA</t>
  </si>
  <si>
    <t>Cedar Rapids IA Metro</t>
  </si>
  <si>
    <t>Cedar Rapids IA</t>
  </si>
  <si>
    <t>Davenport-Moline-Rock Island IA-IL Metro</t>
  </si>
  <si>
    <t>Davenport-Moline-Rock Is IA-IL</t>
  </si>
  <si>
    <t>Des Moines IA</t>
  </si>
  <si>
    <t>Mason City IA Micro</t>
  </si>
  <si>
    <t>Mason City IA</t>
  </si>
  <si>
    <t>Waterloo-Cedar Falls IA Metro</t>
  </si>
  <si>
    <t>Waterloo-Cedar Falls IA</t>
  </si>
  <si>
    <t>Kansas</t>
  </si>
  <si>
    <t>Dodge City KS Micro</t>
  </si>
  <si>
    <t>Dodge City KS</t>
  </si>
  <si>
    <t>Hutchinson KS Micro</t>
  </si>
  <si>
    <t>Hutchinson KS</t>
  </si>
  <si>
    <t>Manhattan KS</t>
  </si>
  <si>
    <t>Salina KS Micro</t>
  </si>
  <si>
    <t>Salina KS</t>
  </si>
  <si>
    <t>Kentucky</t>
  </si>
  <si>
    <t>Bowling Green KY Metro</t>
  </si>
  <si>
    <t>Bowling Green KY</t>
  </si>
  <si>
    <t>Lexington-Fayette KY Metro</t>
  </si>
  <si>
    <t>Lexington KY</t>
  </si>
  <si>
    <t>Louisville KY</t>
  </si>
  <si>
    <t>Louisiana</t>
  </si>
  <si>
    <t>Baton Rouge LA Metro</t>
  </si>
  <si>
    <t>Baton Rouge LA</t>
  </si>
  <si>
    <t>Lafayette LA Metro</t>
  </si>
  <si>
    <t>Lafayette LA</t>
  </si>
  <si>
    <t>Shreveport-Bossier City LA Metro</t>
  </si>
  <si>
    <t>Shreveport-Bossier City LA</t>
  </si>
  <si>
    <t>Maryland</t>
  </si>
  <si>
    <t>Baltimore MD</t>
  </si>
  <si>
    <t>Massachusetts</t>
  </si>
  <si>
    <t>Boston MA</t>
  </si>
  <si>
    <t>Framingham-Natick MA</t>
  </si>
  <si>
    <t>Pittsfield MA Metro</t>
  </si>
  <si>
    <t>Pittsfield MA</t>
  </si>
  <si>
    <t>Michigan</t>
  </si>
  <si>
    <t>Grand Rapids-Wyoming MI Metro</t>
  </si>
  <si>
    <t>Grand Rapids MI</t>
  </si>
  <si>
    <t>Minnesota</t>
  </si>
  <si>
    <t>St. Cloud MN Metro</t>
  </si>
  <si>
    <t>St. Cloud MN</t>
  </si>
  <si>
    <t>Mississippi</t>
  </si>
  <si>
    <t>Hattiesburg MS Metro</t>
  </si>
  <si>
    <t>Hattiesburg MS</t>
  </si>
  <si>
    <t>Jackson MS Metro</t>
  </si>
  <si>
    <t>Jackson MS</t>
  </si>
  <si>
    <t>Tupelo MS Micro</t>
  </si>
  <si>
    <t>Tupelo MS</t>
  </si>
  <si>
    <t>Missouri</t>
  </si>
  <si>
    <t>Columbia MO Metro</t>
  </si>
  <si>
    <t>Columbia MO</t>
  </si>
  <si>
    <t>Jefferson City MO Metro</t>
  </si>
  <si>
    <t>Jefferson City MO</t>
  </si>
  <si>
    <t>Kansas City MO-KS Metro</t>
  </si>
  <si>
    <t>Kansas City MO-KS</t>
  </si>
  <si>
    <t>St. Louis MO-IL Metro</t>
  </si>
  <si>
    <t>St. Louis MO-IL</t>
  </si>
  <si>
    <t>Springfield MO Metro</t>
  </si>
  <si>
    <t>Springfield MO</t>
  </si>
  <si>
    <t>Montana</t>
  </si>
  <si>
    <t>Bozeman MT Micro</t>
  </si>
  <si>
    <t>Bozeman MT</t>
  </si>
  <si>
    <t>Nebraska</t>
  </si>
  <si>
    <t>Hastings NE Micro</t>
  </si>
  <si>
    <t>Hastings NE</t>
  </si>
  <si>
    <t>Omaha-Council Bluffs NE-IA Metro</t>
  </si>
  <si>
    <t>Omaha NE</t>
  </si>
  <si>
    <t>Nevada</t>
  </si>
  <si>
    <t>Las Vegas NV</t>
  </si>
  <si>
    <t>Reno-Sparks NV</t>
  </si>
  <si>
    <t>New Jersey</t>
  </si>
  <si>
    <t>Newark-Elizabeth NJ</t>
  </si>
  <si>
    <t>Bergen-Passaic NJ</t>
  </si>
  <si>
    <t>New Mexico</t>
  </si>
  <si>
    <t>Albuquerque NM Metro</t>
  </si>
  <si>
    <t>New York</t>
  </si>
  <si>
    <t>Buffalo NY</t>
  </si>
  <si>
    <t>New York (Manhattan) NY</t>
  </si>
  <si>
    <t>North Carolina</t>
  </si>
  <si>
    <t>Asheville NC Metro</t>
  </si>
  <si>
    <t>Asheville NC</t>
  </si>
  <si>
    <t>Burlington NC Metro</t>
  </si>
  <si>
    <t>Burlington NC</t>
  </si>
  <si>
    <t>Charlotte NC</t>
  </si>
  <si>
    <t>Kill Devil Hills NC Micro</t>
  </si>
  <si>
    <t>Dare County NC</t>
  </si>
  <si>
    <t>Raleigh NC</t>
  </si>
  <si>
    <t>Wilmington NC Metro</t>
  </si>
  <si>
    <t>Wilmington NC</t>
  </si>
  <si>
    <t>Winston-Salem NC Metro</t>
  </si>
  <si>
    <t>Winston-Salem NC</t>
  </si>
  <si>
    <t>North Dakota</t>
  </si>
  <si>
    <t>Fargo ND-MN Metro</t>
  </si>
  <si>
    <t>Fargo-Moorhead ND-MN</t>
  </si>
  <si>
    <t>Minot ND Micro</t>
  </si>
  <si>
    <t>Minot ND</t>
  </si>
  <si>
    <t>Ohio</t>
  </si>
  <si>
    <t>Akron OH Metro</t>
  </si>
  <si>
    <t>Akron OH</t>
  </si>
  <si>
    <t>Ashland OH Micro</t>
  </si>
  <si>
    <t>Cleveland OH</t>
  </si>
  <si>
    <t>Columbus OH Metro</t>
  </si>
  <si>
    <t>Columbus OH</t>
  </si>
  <si>
    <t>Dayton OH Metro</t>
  </si>
  <si>
    <t>Dayton OH</t>
  </si>
  <si>
    <t>Findlay OH Micro</t>
  </si>
  <si>
    <t>Findlay OH</t>
  </si>
  <si>
    <t>Lima OH Metro</t>
  </si>
  <si>
    <t>Lima OH</t>
  </si>
  <si>
    <t>Oklahoma</t>
  </si>
  <si>
    <t>Enid OK Micro</t>
  </si>
  <si>
    <t>Enid OK</t>
  </si>
  <si>
    <t>Muskogee OK Micro</t>
  </si>
  <si>
    <t>Muskogee OK</t>
  </si>
  <si>
    <t>Oklahoma City OK Metro</t>
  </si>
  <si>
    <t>Oklahoma City OK</t>
  </si>
  <si>
    <t>Oregon</t>
  </si>
  <si>
    <t>Portland OR</t>
  </si>
  <si>
    <t>Pennsylvania</t>
  </si>
  <si>
    <t>Philadelphia PA Metro Div.</t>
  </si>
  <si>
    <t>Philadelphia PA</t>
  </si>
  <si>
    <t>Pittsburgh PA Metro</t>
  </si>
  <si>
    <t>Pittsburgh PA</t>
  </si>
  <si>
    <t>York-Hanover PA Metro</t>
  </si>
  <si>
    <t>York County PA</t>
  </si>
  <si>
    <t>Rhode Island</t>
  </si>
  <si>
    <t>Providence RI</t>
  </si>
  <si>
    <t>South Carolina</t>
  </si>
  <si>
    <t>Anderson SC</t>
  </si>
  <si>
    <t>Charleston-North Charleston SC Metro</t>
  </si>
  <si>
    <t>Charleston-N Charleston SC</t>
  </si>
  <si>
    <t>Columbia SC Metro</t>
  </si>
  <si>
    <t>Columbia SC</t>
  </si>
  <si>
    <t>Hilton Head Island SC</t>
  </si>
  <si>
    <t>South Dakota</t>
  </si>
  <si>
    <t>Tennessee</t>
  </si>
  <si>
    <t>Chattanooga TN-GA Metro</t>
  </si>
  <si>
    <t>Chattanooga TN</t>
  </si>
  <si>
    <t>Cleveland TN Metro</t>
  </si>
  <si>
    <t>Cleveland TN</t>
  </si>
  <si>
    <t>Jackson TN Metro</t>
  </si>
  <si>
    <t>Jackson-Madison County TN</t>
  </si>
  <si>
    <t>Knoxville TN Metro</t>
  </si>
  <si>
    <t>Knoxville TN</t>
  </si>
  <si>
    <t>Memphis TN-MS-AR Metro</t>
  </si>
  <si>
    <t>Memphis TN</t>
  </si>
  <si>
    <t>Morristown TN Metro</t>
  </si>
  <si>
    <t>Morristown TN</t>
  </si>
  <si>
    <t>Texas</t>
  </si>
  <si>
    <t>Amarillo TX Metro</t>
  </si>
  <si>
    <t>Amarillo TX</t>
  </si>
  <si>
    <t>Austin-Round Rock TX Metro</t>
  </si>
  <si>
    <t>Austin TX</t>
  </si>
  <si>
    <t>Beaumont-Port Arthur TX Metro</t>
  </si>
  <si>
    <t>Beaumont TX</t>
  </si>
  <si>
    <t>Brownsville-Harlingen TX Metro</t>
  </si>
  <si>
    <t>Harlingen TX</t>
  </si>
  <si>
    <t>Corpus Christi TX Metro</t>
  </si>
  <si>
    <t>Corpus Christi TX</t>
  </si>
  <si>
    <t>Dallas TX</t>
  </si>
  <si>
    <t>Fort Worth-Arlington TX Metro Div.</t>
  </si>
  <si>
    <t>Fort Worth TX</t>
  </si>
  <si>
    <t>Conroe TX</t>
  </si>
  <si>
    <t>Houston TX</t>
  </si>
  <si>
    <t>Lubbock TX Metro</t>
  </si>
  <si>
    <t>Lubbock TX</t>
  </si>
  <si>
    <t>McAllen TX</t>
  </si>
  <si>
    <t>Midland TX Metro</t>
  </si>
  <si>
    <t>Midland TX</t>
  </si>
  <si>
    <t>Odessa TX Metro</t>
  </si>
  <si>
    <t>Odessa TX</t>
  </si>
  <si>
    <t>San Antonio TX</t>
  </si>
  <si>
    <t>Tyler TX Metro</t>
  </si>
  <si>
    <t>Tyler TX</t>
  </si>
  <si>
    <t>Utah</t>
  </si>
  <si>
    <t>Cedar City UT Micro</t>
  </si>
  <si>
    <t>Cedar City UT</t>
  </si>
  <si>
    <t>St. George UT Metro</t>
  </si>
  <si>
    <t>St. George UT</t>
  </si>
  <si>
    <t>Salt Lake City UT Metro</t>
  </si>
  <si>
    <t>Salt Lake City UT</t>
  </si>
  <si>
    <t>Vermont</t>
  </si>
  <si>
    <t>Burlington-South Burlington VT Metro</t>
  </si>
  <si>
    <t>Virginia</t>
  </si>
  <si>
    <t>Charlottesville VA Metro</t>
  </si>
  <si>
    <t>Charlottesville VA</t>
  </si>
  <si>
    <t>Harrisonburg VA Metro</t>
  </si>
  <si>
    <t>Harrisonburg VA</t>
  </si>
  <si>
    <t>Richmond VA Metro</t>
  </si>
  <si>
    <t>Richmond VA</t>
  </si>
  <si>
    <t>Roanoke VA Metro</t>
  </si>
  <si>
    <t>Roanoke VA</t>
  </si>
  <si>
    <t>Virginia Beach-Norfolk-Newport News VA-NC Metro</t>
  </si>
  <si>
    <t>Hampton Roads-SE Virginia VA</t>
  </si>
  <si>
    <t>Washington</t>
  </si>
  <si>
    <t>Olympia WA</t>
  </si>
  <si>
    <t>Seattle-Bellevue-Everett WA Metro Div.</t>
  </si>
  <si>
    <t>Seattle WA</t>
  </si>
  <si>
    <t>Tacoma WA</t>
  </si>
  <si>
    <t>West Virginia</t>
  </si>
  <si>
    <t>Wisconsin</t>
  </si>
  <si>
    <t>Eau Claire WI Metro</t>
  </si>
  <si>
    <t>Eau Claire WI</t>
  </si>
  <si>
    <t>Green Bay WI Metro</t>
  </si>
  <si>
    <t>Green Bay WI</t>
  </si>
  <si>
    <t>Wisconsin Rapids-Marshfield WI Micro</t>
  </si>
  <si>
    <t>Marshfield WI</t>
  </si>
  <si>
    <t>Wyoming</t>
  </si>
  <si>
    <t>Laramie WY Micro</t>
  </si>
  <si>
    <t>Laramie WY</t>
  </si>
  <si>
    <t>29A</t>
  </si>
  <si>
    <t>29B</t>
  </si>
  <si>
    <t>GRND</t>
  </si>
  <si>
    <t>SAU</t>
  </si>
  <si>
    <t>FRY</t>
  </si>
  <si>
    <t>HGAL</t>
  </si>
  <si>
    <t>DOZEN</t>
  </si>
  <si>
    <t>MARGA</t>
  </si>
  <si>
    <t>PAR</t>
  </si>
  <si>
    <t>POTA</t>
  </si>
  <si>
    <t>BANA</t>
  </si>
  <si>
    <t>LET</t>
  </si>
  <si>
    <t>ORANG</t>
  </si>
  <si>
    <t>COF</t>
  </si>
  <si>
    <t>SWEET</t>
  </si>
  <si>
    <t>PEACH</t>
  </si>
  <si>
    <t>CAS-</t>
  </si>
  <si>
    <t>FROZN</t>
  </si>
  <si>
    <t>POTATO</t>
  </si>
  <si>
    <t>APT</t>
  </si>
  <si>
    <t>HOME</t>
  </si>
  <si>
    <t>MORT</t>
  </si>
  <si>
    <t>ALL-</t>
  </si>
  <si>
    <t>PART</t>
  </si>
  <si>
    <t>OTHER</t>
  </si>
  <si>
    <t>TOTAL</t>
  </si>
  <si>
    <t>TIRE</t>
  </si>
  <si>
    <t>GASO</t>
  </si>
  <si>
    <t>OPTO</t>
  </si>
  <si>
    <t>DEN</t>
  </si>
  <si>
    <t>HMBGR</t>
  </si>
  <si>
    <t>2-PC</t>
  </si>
  <si>
    <t>HAIR</t>
  </si>
  <si>
    <t>BEAUT</t>
  </si>
  <si>
    <t>TOOTH</t>
  </si>
  <si>
    <t>SHAM</t>
  </si>
  <si>
    <t>DRY</t>
  </si>
  <si>
    <t>WASHR</t>
  </si>
  <si>
    <t>NEWS</t>
  </si>
  <si>
    <t>TENNS</t>
  </si>
  <si>
    <t>VET</t>
  </si>
  <si>
    <t>STEAK</t>
  </si>
  <si>
    <t>BEEF</t>
  </si>
  <si>
    <t>SAGE</t>
  </si>
  <si>
    <t>CHICK</t>
  </si>
  <si>
    <t>TUNA</t>
  </si>
  <si>
    <t>MILK</t>
  </si>
  <si>
    <t>EGGS</t>
  </si>
  <si>
    <t>RINE</t>
  </si>
  <si>
    <t>MESAN</t>
  </si>
  <si>
    <t>TOES</t>
  </si>
  <si>
    <t>NAS</t>
  </si>
  <si>
    <t>TUCE</t>
  </si>
  <si>
    <t>BREAD</t>
  </si>
  <si>
    <t>JUICE</t>
  </si>
  <si>
    <t>FEE</t>
  </si>
  <si>
    <t>SUGAR</t>
  </si>
  <si>
    <t>CEREAL</t>
  </si>
  <si>
    <t>PEAS</t>
  </si>
  <si>
    <t>ES</t>
  </si>
  <si>
    <t>KLNX</t>
  </si>
  <si>
    <t>CADE</t>
  </si>
  <si>
    <t>MEAL</t>
  </si>
  <si>
    <t>CORN</t>
  </si>
  <si>
    <t>CHIPS</t>
  </si>
  <si>
    <t>COKE</t>
  </si>
  <si>
    <t>RENT</t>
  </si>
  <si>
    <t>PRICE</t>
  </si>
  <si>
    <t>RATE (%)</t>
  </si>
  <si>
    <t>P+I</t>
  </si>
  <si>
    <t>ELECT</t>
  </si>
  <si>
    <t>ENERGY</t>
  </si>
  <si>
    <t>PHONE</t>
  </si>
  <si>
    <t>BAL</t>
  </si>
  <si>
    <t>LINE</t>
  </si>
  <si>
    <t>METRIST</t>
  </si>
  <si>
    <t>DOCTOR</t>
  </si>
  <si>
    <t>TIST</t>
  </si>
  <si>
    <t>SAND</t>
  </si>
  <si>
    <t>PIZZA</t>
  </si>
  <si>
    <t>CUT</t>
  </si>
  <si>
    <t>SALON</t>
  </si>
  <si>
    <t>PASTE</t>
  </si>
  <si>
    <t>POO</t>
  </si>
  <si>
    <t>CLEAN</t>
  </si>
  <si>
    <t>SHIRT</t>
  </si>
  <si>
    <t>SLACKS</t>
  </si>
  <si>
    <t>REPR</t>
  </si>
  <si>
    <t>PAPER</t>
  </si>
  <si>
    <t>MOVIE</t>
  </si>
  <si>
    <t>BALLS</t>
  </si>
  <si>
    <t>SERVICES</t>
  </si>
  <si>
    <t>BEER</t>
  </si>
  <si>
    <t>WINE</t>
  </si>
  <si>
    <t>NUMBER OF CITIES</t>
  </si>
  <si>
    <t>MINIMUM</t>
  </si>
  <si>
    <t>MAXIMUM</t>
  </si>
  <si>
    <t>MEDIAN</t>
  </si>
  <si>
    <t>MEAN</t>
  </si>
  <si>
    <t>STANDARD DEVIATION</t>
  </si>
  <si>
    <t>RELATIVE STANDARD DEVIATION</t>
  </si>
  <si>
    <t>Bakersfield CA Metro</t>
  </si>
  <si>
    <t>Bakersfield CA</t>
  </si>
  <si>
    <t>New Haven-Milford CT Metro</t>
  </si>
  <si>
    <t>New Haven CT</t>
  </si>
  <si>
    <t>Cape Coral-Fort Myers FL Metro</t>
  </si>
  <si>
    <t>Savannah GA Metro</t>
  </si>
  <si>
    <t>Savannah GA</t>
  </si>
  <si>
    <t>Burlington IA-IL Micro</t>
  </si>
  <si>
    <t>Burlington IA</t>
  </si>
  <si>
    <t>Topeka KS Metro</t>
  </si>
  <si>
    <t>Topeka KS</t>
  </si>
  <si>
    <t>Wichita KS Metro</t>
  </si>
  <si>
    <t>Wichita KS</t>
  </si>
  <si>
    <t>Lake Charles LA Metro</t>
  </si>
  <si>
    <t>Lake Charles LA</t>
  </si>
  <si>
    <t>Detroit MI</t>
  </si>
  <si>
    <t>Joplin MO Metro</t>
  </si>
  <si>
    <t>Bethesda-Gaithersburg-Frederick MD</t>
  </si>
  <si>
    <t>Birmingham AL</t>
  </si>
  <si>
    <t>Los Angeles-Long Beach CA</t>
  </si>
  <si>
    <t>Kalamazoo-Portage MI Metro</t>
  </si>
  <si>
    <t>Kalamazoo MI</t>
  </si>
  <si>
    <t>Martinsville VA Micro</t>
  </si>
  <si>
    <t>Ithaca NY Metro</t>
  </si>
  <si>
    <t>Ithaca NY</t>
  </si>
  <si>
    <t>Rochester NY Metro</t>
  </si>
  <si>
    <t>Rochester NY</t>
  </si>
  <si>
    <t>Spokane WA</t>
  </si>
  <si>
    <t>Milwaukee-Waukesha WI</t>
  </si>
  <si>
    <t>Sacramento CA</t>
  </si>
  <si>
    <t>Evansville IN-KY Metro</t>
  </si>
  <si>
    <t>Evansville IN</t>
  </si>
  <si>
    <t>Maine</t>
  </si>
  <si>
    <t>Portland ME</t>
  </si>
  <si>
    <t>Lawton OK Metro</t>
  </si>
  <si>
    <t>Lawton OK</t>
  </si>
  <si>
    <t>Augusta-Richmond County GA-SC Metro</t>
  </si>
  <si>
    <t>Augusta-Aiken GA-SC</t>
  </si>
  <si>
    <t>SAUSAGE</t>
  </si>
  <si>
    <t>FRYCHICK</t>
  </si>
  <si>
    <t>MARGARINE</t>
  </si>
  <si>
    <t>PARMESAN</t>
  </si>
  <si>
    <t>POTATOES</t>
  </si>
  <si>
    <t>BANANAS</t>
  </si>
  <si>
    <t>LETTUCE</t>
  </si>
  <si>
    <t>CASCADE</t>
  </si>
  <si>
    <t>TIREBAL</t>
  </si>
  <si>
    <t>GASOLINE</t>
  </si>
  <si>
    <t>OPTOMETRIST</t>
  </si>
  <si>
    <t>DENTIST</t>
  </si>
  <si>
    <t>IBUPROFEN</t>
  </si>
  <si>
    <t>SHAMPOO</t>
  </si>
  <si>
    <t>Lexington-Buena Vista-Rockbridge VA</t>
  </si>
  <si>
    <r>
      <t>PRICE REPORTING:</t>
    </r>
    <r>
      <rPr>
        <sz val="10"/>
        <rFont val="Arial"/>
        <family val="2"/>
      </rPr>
      <t xml:space="preserve"> C2ER stringently reviews all prices reported, and attempts to eliminate errors and noncompliance with specifications. All price data are obtained from sources deemed reliable, but no representation is made as to the complete accuracy thereof. They are published subject to errors, omissions, changes, and withdrawals without notice.</t>
    </r>
  </si>
  <si>
    <r>
      <t xml:space="preserve">EXCLUSION OF TAXES: </t>
    </r>
    <r>
      <rPr>
        <sz val="10"/>
        <rFont val="Arial"/>
        <family val="2"/>
      </rPr>
      <t>C2ER is fully cognizant that state and local taxes are an integral part of the cost of living, and that tax burdens vary widely not only among states and metropolitan areas, but even within metropolitan areas. Due to the multiplicity of state and local taxes, taxing jurisdictions, and assessment procedures, it is not feasible to calculate local tax burdens reliably. C2ER has opted to produce an index that adequately measures differences in goods and services costs, rather than to produce an inaccurate measure that attempts to incorporate taxes levied on real and intangible property, retail purchases, and income.</t>
    </r>
  </si>
  <si>
    <r>
      <t xml:space="preserve">PARTICIPATING AREAS: </t>
    </r>
    <r>
      <rPr>
        <sz val="10"/>
        <rFont val="Arial"/>
        <family val="2"/>
      </rPr>
      <t>Areas included in this survey are those where chambers of commerce or similar organizations have volunteered to participate. The number of respondents varies from quarter to quarter, and C2ER makes a continuing effort to expand coverage of metropolitan areas. Any metropolitan area not represented in this report is absent because local organizations have opted not to collect data.</t>
    </r>
    <r>
      <rPr>
        <b/>
        <sz val="10"/>
        <rFont val="Arial"/>
        <family val="2"/>
      </rPr>
      <t xml:space="preserve"> </t>
    </r>
    <r>
      <rPr>
        <b/>
        <i/>
        <sz val="10"/>
        <rFont val="Arial"/>
        <family val="2"/>
      </rPr>
      <t>C2ER has no data for areas that do not appear in this report.</t>
    </r>
  </si>
  <si>
    <t>Rockford IL Metro</t>
  </si>
  <si>
    <t>Rockford IL</t>
  </si>
  <si>
    <t>New Hampshire</t>
  </si>
  <si>
    <t>Manchester-Nashua NH Metro</t>
  </si>
  <si>
    <t>Manchester NH</t>
  </si>
  <si>
    <t>Cape Coral-Fort Myers FL</t>
  </si>
  <si>
    <t>Monroe LA Metro</t>
  </si>
  <si>
    <t>Monroe LA</t>
  </si>
  <si>
    <t>Minneapolis-St. Paul-Bloomington MN-WI Metro</t>
  </si>
  <si>
    <t>Minneapolis MN</t>
  </si>
  <si>
    <t>Winchester VA-WV Metro</t>
  </si>
  <si>
    <t>Winchester VA-WV</t>
  </si>
  <si>
    <t>Yakima WA Metro</t>
  </si>
  <si>
    <t>Yakima WA</t>
  </si>
  <si>
    <t>Auburn-Opelika AL</t>
  </si>
  <si>
    <t>Fort Lauderdale FL</t>
  </si>
  <si>
    <t>Chicago IL</t>
  </si>
  <si>
    <t>Middlesex-Monmouth NJ</t>
  </si>
  <si>
    <t>Ashland OH</t>
  </si>
  <si>
    <t>Edmond OK</t>
  </si>
  <si>
    <t>Greenville SC</t>
  </si>
  <si>
    <t>Round Rock TX</t>
  </si>
  <si>
    <t>Martinsville-Henry County VA</t>
  </si>
  <si>
    <t>Slidell-St. Tammany Parish LA</t>
  </si>
  <si>
    <t>SUMMARY STATISTICS</t>
  </si>
  <si>
    <r>
      <t>SPECIFICATIONS:</t>
    </r>
    <r>
      <rPr>
        <sz val="10"/>
        <rFont val="Arial"/>
        <family val="2"/>
      </rPr>
      <t xml:space="preserve"> Abbreviated specifications for all items are presented only as a guide to users of this report; far more detailed specifications are contained in the manual that governs pricing, which may be found at </t>
    </r>
    <r>
      <rPr>
        <u/>
        <sz val="10"/>
        <rFont val="Arial"/>
        <family val="2"/>
      </rPr>
      <t>www.c2er.org</t>
    </r>
  </si>
  <si>
    <t>Little Rock-North Little Rock AR</t>
  </si>
  <si>
    <t>Sebastian-Vero Beach FL Metro</t>
  </si>
  <si>
    <t>Boise ID</t>
  </si>
  <si>
    <t>Decatur IL Metro</t>
  </si>
  <si>
    <t>Decatur IL</t>
  </si>
  <si>
    <t>St. Paul MN</t>
  </si>
  <si>
    <t>Chapel Hill NC</t>
  </si>
  <si>
    <t>Thomasville-Lexington NC</t>
  </si>
  <si>
    <t>Norman OK</t>
  </si>
  <si>
    <t>Seguin TX</t>
  </si>
  <si>
    <t>Wichita Falls TX Metro</t>
  </si>
  <si>
    <t>Wichita Falls TX</t>
  </si>
  <si>
    <t>Lynchburg VA Metro</t>
  </si>
  <si>
    <t>Lynchburg VA</t>
  </si>
  <si>
    <t>Albany-Schenectady-Troy NY Metro</t>
  </si>
  <si>
    <t>Albany NY</t>
  </si>
  <si>
    <t>Juneau AK Micro</t>
  </si>
  <si>
    <t>Juneau AK</t>
  </si>
  <si>
    <t>Hammond LA</t>
  </si>
  <si>
    <t>Mankato MN</t>
  </si>
  <si>
    <t>New York (Brooklyn) NY</t>
  </si>
  <si>
    <t>Brazoria County TX</t>
  </si>
  <si>
    <t>Nacogdoches TX Micro</t>
  </si>
  <si>
    <t>Nacogdoches TX</t>
  </si>
  <si>
    <t>OIL</t>
  </si>
  <si>
    <t>Richmond IN Micro</t>
  </si>
  <si>
    <t>Richmond IN</t>
  </si>
  <si>
    <r>
      <t>OTHER QUESTIONS:</t>
    </r>
    <r>
      <rPr>
        <sz val="10"/>
        <rFont val="Arial"/>
        <family val="2"/>
      </rPr>
      <t xml:space="preserve"> Please direct all questions except data requests to C2ER at the mailing address shown on the previous page, voice 703-522-4980, fax 480-393-5098, or www.c2er.org (“Contact Us”).</t>
    </r>
  </si>
  <si>
    <r>
      <t xml:space="preserve">SUBSCRIPTIONS: </t>
    </r>
    <r>
      <rPr>
        <sz val="10"/>
        <rFont val="Arial"/>
        <family val="2"/>
      </rPr>
      <t>This quarterly report is available by subscription for US$165 per year. Subscriptions begin with the current issue unless the subscriber specifies otherwise. Single copies of current or back reports may be purchased for $82.50 each. Electronic subscriptions are available for $250 for four quarters. Combined print/electronic subscriptions are available for $295 per year. Order forms are available from the C2ER Subscription Office (voice 703-522-4980, fax 480-393-5098, or www.c2er.org). Please call or e-mail info@c2er.org about international orders.</t>
    </r>
  </si>
  <si>
    <t>Palm Coast-Flagler County FL</t>
  </si>
  <si>
    <t>Lincoln NE Metro</t>
  </si>
  <si>
    <t>Lincoln NE</t>
  </si>
  <si>
    <t>Pierre SD Micro</t>
  </si>
  <si>
    <t>Pierre SD</t>
  </si>
  <si>
    <t>Danville City VA</t>
  </si>
  <si>
    <t>Texarkana TX-AR</t>
  </si>
  <si>
    <t>Madison WI Metro</t>
  </si>
  <si>
    <t>Madison WI</t>
  </si>
  <si>
    <t>Sherman-Denison TX Metro</t>
  </si>
  <si>
    <t>Sherman-Denison TX</t>
  </si>
  <si>
    <t>Deltona-Daytona Beach-Ormond Beach FL Metro</t>
  </si>
  <si>
    <t>Daytona Beach FL</t>
  </si>
  <si>
    <t>Moses Lake WA Micro</t>
  </si>
  <si>
    <t>Moses Lake WA</t>
  </si>
  <si>
    <t>Eggs</t>
  </si>
  <si>
    <t>Item</t>
  </si>
  <si>
    <t>Section 2 - Average Prices</t>
  </si>
  <si>
    <t>Category (Percent Weight)</t>
  </si>
  <si>
    <t>Section 1: Index Values</t>
  </si>
  <si>
    <t>Health will cost:</t>
  </si>
  <si>
    <t>Transportation will cost:</t>
  </si>
  <si>
    <t>Utilities will cost:</t>
  </si>
  <si>
    <t>Housing will cost:</t>
  </si>
  <si>
    <t>Groceries will cost:</t>
  </si>
  <si>
    <t>COLI Calculator Result</t>
  </si>
  <si>
    <t>Moving To</t>
  </si>
  <si>
    <t>Moving From</t>
  </si>
  <si>
    <t>Current Base Salary ($)</t>
  </si>
  <si>
    <t>Cost of Living Index Calculator</t>
  </si>
  <si>
    <r>
      <t>ABOUT THE INDEX:</t>
    </r>
    <r>
      <rPr>
        <sz val="10"/>
        <rFont val="Arial"/>
      </rPr>
      <t xml:space="preserve"> C2ER produces the </t>
    </r>
    <r>
      <rPr>
        <i/>
        <sz val="10"/>
        <rFont val="Arial"/>
        <family val="2"/>
      </rPr>
      <t>Cost of Living Index</t>
    </r>
    <r>
      <rPr>
        <sz val="10"/>
        <rFont val="Arial"/>
      </rPr>
      <t xml:space="preserve"> to provide a useful and reasonably accurate measure of living cost differences among urban areas. Items on which the Index is based have been carefully chosen to reflect the different categories of consumer expenditures. Weights assigned to relative costs are based on government survey data on expenditure patterns for professional and executive households. All items are priced in each place at a specified time and according to standardized specifications.</t>
    </r>
  </si>
  <si>
    <r>
      <t xml:space="preserve">INTERPRETING THE INDEX: </t>
    </r>
    <r>
      <rPr>
        <sz val="10"/>
        <rFont val="Arial"/>
        <family val="2"/>
      </rPr>
      <t xml:space="preserve">The </t>
    </r>
    <r>
      <rPr>
        <i/>
        <sz val="10"/>
        <rFont val="Arial"/>
        <family val="2"/>
      </rPr>
      <t>Cost of Living Index</t>
    </r>
    <r>
      <rPr>
        <sz val="10"/>
        <rFont val="Arial"/>
        <family val="2"/>
      </rPr>
      <t xml:space="preserve"> measures relative price levels for consumer goods and services in participating areas. The average for all participating places, both metropolitan and nonmetropolitan, equals 100, and each participant’s index is read as a percentage of the average for all places.</t>
    </r>
  </si>
  <si>
    <r>
      <t>TWO SECTIONS OF QUARTERLY DATA:</t>
    </r>
    <r>
      <rPr>
        <sz val="10"/>
        <rFont val="Arial"/>
        <family val="2"/>
      </rPr>
      <t xml:space="preserve"> The</t>
    </r>
    <r>
      <rPr>
        <i/>
        <sz val="10"/>
        <rFont val="Arial"/>
        <family val="2"/>
      </rPr>
      <t xml:space="preserve"> Cost of Living Index </t>
    </r>
    <r>
      <rPr>
        <sz val="10"/>
        <rFont val="Arial"/>
        <family val="2"/>
      </rPr>
      <t>presents data in two sections:</t>
    </r>
  </si>
  <si>
    <r>
      <t>COPYRIGHT POLICY:</t>
    </r>
    <r>
      <rPr>
        <sz val="10"/>
        <rFont val="Arial"/>
        <family val="2"/>
      </rPr>
      <t xml:space="preserve"> Each issue of the </t>
    </r>
    <r>
      <rPr>
        <i/>
        <sz val="10"/>
        <rFont val="Arial"/>
        <family val="2"/>
      </rPr>
      <t>Cost of Living Index</t>
    </r>
    <r>
      <rPr>
        <sz val="10"/>
        <rFont val="Arial"/>
        <family val="2"/>
      </rPr>
      <t xml:space="preserve"> is copyrighted. Printing, transferring into computer-readable format, or otherwise reproducing an entire Index report or any part thereof </t>
    </r>
    <r>
      <rPr>
        <b/>
        <sz val="10"/>
        <rFont val="Arial"/>
        <family val="2"/>
      </rPr>
      <t>for sale</t>
    </r>
    <r>
      <rPr>
        <sz val="10"/>
        <rFont val="Arial"/>
        <family val="2"/>
      </rPr>
      <t xml:space="preserve"> is expressly prohibited unless written permission is obtained from C2ER. News media, however, are permitted to use </t>
    </r>
    <r>
      <rPr>
        <i/>
        <sz val="10"/>
        <rFont val="Arial"/>
        <family val="2"/>
      </rPr>
      <t>Index</t>
    </r>
    <r>
      <rPr>
        <sz val="10"/>
        <rFont val="Arial"/>
        <family val="2"/>
      </rPr>
      <t xml:space="preserve"> data in editorial form in both paper copy and on the Internet, and are permitted to reproduce tables in part to illustrate text, provided appropriate credit is given to C2ER.  </t>
    </r>
  </si>
  <si>
    <r>
      <t xml:space="preserve">Participants may post on their Internet sites index data (but not average prices) for their area, for any areas over 2 million population, and for no more than five other areas. Other Internet posting of any </t>
    </r>
    <r>
      <rPr>
        <i/>
        <sz val="10"/>
        <rFont val="Arial"/>
        <family val="2"/>
      </rPr>
      <t>Cost of Living Index</t>
    </r>
    <r>
      <rPr>
        <sz val="10"/>
        <rFont val="Arial"/>
        <family val="2"/>
      </rPr>
      <t xml:space="preserve"> data without written permission from C2ER is prohibited.</t>
    </r>
  </si>
  <si>
    <r>
      <t xml:space="preserve">C2ER: </t>
    </r>
    <r>
      <rPr>
        <sz val="10"/>
        <rFont val="Arial"/>
        <family val="2"/>
      </rPr>
      <t>C2ER, founded in 1961 as the American Chamber of Commerce Researchers Association (ACCRA), is a nonprofit professional organization comprising research staff of chambers of commerce, economic development organizations and agencies, and related organizations throughout the United States. In its dedication to improving business information through research, C2ER developed the</t>
    </r>
    <r>
      <rPr>
        <i/>
        <sz val="10"/>
        <rFont val="Arial"/>
        <family val="2"/>
      </rPr>
      <t xml:space="preserve"> Cost of Living Index</t>
    </r>
    <r>
      <rPr>
        <sz val="10"/>
        <rFont val="Arial"/>
        <family val="2"/>
      </rPr>
      <t xml:space="preserve"> to meet the need for a measure of living cost differentials among urban areas. Originally titled </t>
    </r>
    <r>
      <rPr>
        <i/>
        <sz val="10"/>
        <rFont val="Arial"/>
        <family val="2"/>
      </rPr>
      <t>Inter-City Cost of Living Indicators Project</t>
    </r>
    <r>
      <rPr>
        <sz val="10"/>
        <rFont val="Arial"/>
        <family val="2"/>
      </rPr>
      <t>, the</t>
    </r>
    <r>
      <rPr>
        <i/>
        <sz val="10"/>
        <rFont val="Arial"/>
        <family val="2"/>
      </rPr>
      <t xml:space="preserve"> Cost of Living Index</t>
    </r>
    <r>
      <rPr>
        <sz val="10"/>
        <rFont val="Arial"/>
        <family val="2"/>
      </rPr>
      <t xml:space="preserve"> has been published quarterly since 1968.  The</t>
    </r>
    <r>
      <rPr>
        <i/>
        <sz val="10"/>
        <rFont val="Arial"/>
        <family val="2"/>
      </rPr>
      <t xml:space="preserve"> Cost of Living Index</t>
    </r>
    <r>
      <rPr>
        <sz val="10"/>
        <rFont val="Arial"/>
        <family val="2"/>
      </rPr>
      <t xml:space="preserve"> is based on nearly 100,000 data points gathered primarily by C2ER members located in 400 cities.  For more information about participating in this project or joining C2ER, please visit </t>
    </r>
    <r>
      <rPr>
        <u/>
        <sz val="10"/>
        <rFont val="Arial"/>
        <family val="2"/>
      </rPr>
      <t>www.c2er.org</t>
    </r>
    <r>
      <rPr>
        <sz val="10"/>
        <rFont val="Arial"/>
        <family val="2"/>
      </rPr>
      <t xml:space="preserve"> or call 703-522-4980.</t>
    </r>
  </si>
  <si>
    <t>HOW TO USE THE COST OF LIVING INDEX</t>
  </si>
  <si>
    <t>COST OF LIVING INDEX</t>
  </si>
  <si>
    <t>Bullhead City AZ</t>
  </si>
  <si>
    <t>Dalton GA Metro</t>
  </si>
  <si>
    <t>Dalton GA</t>
  </si>
  <si>
    <t>Kankakee IL</t>
  </si>
  <si>
    <t>Indianapolis IN</t>
  </si>
  <si>
    <t>Alexandria LA Metro</t>
  </si>
  <si>
    <t>Alexandria LA</t>
  </si>
  <si>
    <r>
      <t>URBAN AREA INDEX DATA:</t>
    </r>
    <r>
      <rPr>
        <b/>
        <sz val="10"/>
        <rFont val="Arial"/>
        <family val="2"/>
      </rPr>
      <t xml:space="preserve"> </t>
    </r>
    <r>
      <rPr>
        <sz val="10"/>
        <rFont val="Arial"/>
        <family val="2"/>
      </rPr>
      <t>This section shows each participating area's Composite Index and six component indexes—Grocery Items, Housing, Utilities, Transportation, Health Care, and Miscellaneous Goods and Services. Places are listed by state. Within each state, places appear alphabetically within metropolitan area, metropolitan division or micropolitan area in the U.S.  C2ER has adopted the new 2013 metro and micro area definitions announced by the US Office of Management and Budget (OMB).</t>
    </r>
  </si>
  <si>
    <t>Anniston-Oxford-Jacksonville AL Metro</t>
  </si>
  <si>
    <t>Lake Havasu City-Kingman AZ Metro</t>
  </si>
  <si>
    <t>Sierra Vista-Douglas AZ Metro</t>
  </si>
  <si>
    <t>Little Rock-North Little Rock-Conway AR Metro</t>
  </si>
  <si>
    <t>Anaheim-Santa Ana-Irvine CA Metro Div.</t>
  </si>
  <si>
    <t>Oakland-Hayward-Berkeley CA Metro Div.</t>
  </si>
  <si>
    <t>San Diego-Carlsbad CA Metro</t>
  </si>
  <si>
    <t>San Francisco-Redwood City-South San Francisco CA Metro Div.</t>
  </si>
  <si>
    <t>Denver-Aurora-Lakewood CO Metro</t>
  </si>
  <si>
    <t>North Port-Sarasota-Bradenton FL Metro</t>
  </si>
  <si>
    <t>Atlanta-Sandy Springs-Roswell GA Metro</t>
  </si>
  <si>
    <t>Urban Honolulu HI Metro</t>
  </si>
  <si>
    <t>Boise City ID Metro</t>
  </si>
  <si>
    <t>Chicago-Naperville-Arlington Heights IL Metro Div.</t>
  </si>
  <si>
    <t>Kankakee IL Metro</t>
  </si>
  <si>
    <t>Indianapolis-Carmel-Anderson IN Metro</t>
  </si>
  <si>
    <t>Lafayette-West Lafayette IN Metro</t>
  </si>
  <si>
    <t>Des Moines-West Des Moines IA Metro</t>
  </si>
  <si>
    <t>Manhattan KS Metro</t>
  </si>
  <si>
    <t>Cincinnati OH-KY-IN Metro</t>
  </si>
  <si>
    <t>Hammond LA Metro</t>
  </si>
  <si>
    <t>New Orleans-Metairie LA Metro</t>
  </si>
  <si>
    <t>New Orleans LA</t>
  </si>
  <si>
    <t>Portland-South Portland ME Metro</t>
  </si>
  <si>
    <t>Baltimore-Columbia-Towson MD Metro</t>
  </si>
  <si>
    <t>Silver Spring-Frederick-Rockville MD Metro Div.</t>
  </si>
  <si>
    <t>Boston MA Metro Div.</t>
  </si>
  <si>
    <t>Detroit-Dearborn-Livonia MI Metro Div.</t>
  </si>
  <si>
    <t>Mankato-North Mankato MN Metro</t>
  </si>
  <si>
    <t>Las Vegas-Henderson-Paradise NV Metro</t>
  </si>
  <si>
    <t>Reno NV Metro</t>
  </si>
  <si>
    <t>Newark NJ-PA Metro Div.</t>
  </si>
  <si>
    <t>New York-Jersey City-White Plains NY-NJ Metro Div.</t>
  </si>
  <si>
    <t>Buffalo-Cheektowaga-Niagara Falls NY Metro</t>
  </si>
  <si>
    <t>Charlotte-Concord-Gastonia NC-SC Metro</t>
  </si>
  <si>
    <t>Durham-Chapel Hill NC Metro</t>
  </si>
  <si>
    <t>Raleigh NC Metro</t>
  </si>
  <si>
    <t>Cleveland-Elyria OH Metro</t>
  </si>
  <si>
    <t>Portland-Vancouver-Hillsboro OR-WA Metro</t>
  </si>
  <si>
    <t>Providence-Warwick RI-MA Metro</t>
  </si>
  <si>
    <t>Greenville-Anderson-Mauldin SC Metro</t>
  </si>
  <si>
    <t>Hilton Head Island-Bluffton-Beaufort SC Metro</t>
  </si>
  <si>
    <t>Nashville-Davidson-Murfreesboro-Franklin TN Metro</t>
  </si>
  <si>
    <t>Dallas-Plano-Irving Metro Metro Div.</t>
  </si>
  <si>
    <t>Houston-The Woodlands-Sugar Land TX Metro</t>
  </si>
  <si>
    <t>Killeen-Temple TX Metro</t>
  </si>
  <si>
    <t>San Antonio-New Braunfels TX Metro</t>
  </si>
  <si>
    <t>Texarkana TX-AR Metro</t>
  </si>
  <si>
    <t>Danville VA Micro</t>
  </si>
  <si>
    <t>Staunton-Waynesboro VA Metro</t>
  </si>
  <si>
    <t>Bellingham WA Metro</t>
  </si>
  <si>
    <t>Bellingham WA</t>
  </si>
  <si>
    <t>Kennewick-Richland WA Metro</t>
  </si>
  <si>
    <t>Olympia-Tumwater WA Metro</t>
  </si>
  <si>
    <t>Spokane-Spokane Valley WA Metro</t>
  </si>
  <si>
    <t>Tacoma-Lakewood WA Metro Div.</t>
  </si>
  <si>
    <t>Morgantown WV Metro</t>
  </si>
  <si>
    <t>Morgantown WV</t>
  </si>
  <si>
    <t>Orlando-Kissimmee-Sanford FL Metro</t>
  </si>
  <si>
    <t>Fort Lauderdale-Pompano Beach-Deerfield Beach FL Metro Div.</t>
  </si>
  <si>
    <t>Miami-Miami Beach-Kendall FL Metro Div.</t>
  </si>
  <si>
    <t>Burlington-Chittenden County VT</t>
  </si>
  <si>
    <t>Stockton-Lodi CA Metro</t>
  </si>
  <si>
    <t>Stockton CA</t>
  </si>
  <si>
    <t xml:space="preserve">Niles-Benton Harbor MI </t>
  </si>
  <si>
    <t>Benton Harbor MI</t>
  </si>
  <si>
    <t>Bismarck ND Metro</t>
  </si>
  <si>
    <t>Bismarck-Mandan ND</t>
  </si>
  <si>
    <t/>
  </si>
  <si>
    <t>For urban areas where we have data less than three pricing periods, we developed estimated prices in order to have a complete set of observations.  Thus, to calculate the annual average index, we use the actual and estimated prices as our observations to calculate an annual average price for each item.  We do not weight any of the prices based on when we observed them.  Thus, first pricing period prices receive the same weight in the calculation as third pricing period prices.  Then, from the annual average price for each item, we calculated the index using the most recent BLS Consumer Expenditure Survey weights.</t>
  </si>
  <si>
    <t>Sacramento-Roseville-Arden-Arcade CA Metro</t>
  </si>
  <si>
    <t>Statesboro GA Micro</t>
  </si>
  <si>
    <t>Statesboro-Bulloch County GA</t>
  </si>
  <si>
    <t>Louisville-Jefferson County KY-IN Metro</t>
  </si>
  <si>
    <t>Nashville-Murfreesboro TN</t>
  </si>
  <si>
    <t>Abilene TX Metro</t>
  </si>
  <si>
    <t>Abilene TX</t>
  </si>
  <si>
    <t>Fond du Lac WI Metro</t>
  </si>
  <si>
    <t>Fond du Lac WI</t>
  </si>
  <si>
    <t>Cambridge-Newton-Framingham MA Metro Div.</t>
  </si>
  <si>
    <t>Mount Vernon-Anacortes WA Metro</t>
  </si>
  <si>
    <t>Mount Vernon-Skagit County WA</t>
  </si>
  <si>
    <t>Conway AR</t>
  </si>
  <si>
    <t>Modesto CA</t>
  </si>
  <si>
    <t>Dubuque IA</t>
  </si>
  <si>
    <t>Cincinnati OH</t>
  </si>
  <si>
    <t>Scranton PA</t>
  </si>
  <si>
    <t>Wilkes-Barre PA</t>
  </si>
  <si>
    <t>Columbia-Maury County TN</t>
  </si>
  <si>
    <t>Allen TX</t>
  </si>
  <si>
    <t>Modesto CA Metro</t>
  </si>
  <si>
    <t>Dubuque IA Metro</t>
  </si>
  <si>
    <t>Scranton-Wilkes-Barre-Hazleton PA Metro</t>
  </si>
  <si>
    <t>Albuquerque NM</t>
  </si>
  <si>
    <t>Brownsville TX</t>
  </si>
  <si>
    <t>COOKING OIL</t>
  </si>
  <si>
    <t>PRESCRIPTION DRUG</t>
  </si>
  <si>
    <t>Elkhart-Goshen IN Metro</t>
  </si>
  <si>
    <t>Elkhart-Goshen IN</t>
  </si>
  <si>
    <t>Gulfport-Biloxi-Pascagoula MS Metro</t>
  </si>
  <si>
    <t>Gulfport-Biloxi MS</t>
  </si>
  <si>
    <t>Las Cruces NM Metro</t>
  </si>
  <si>
    <t>Las Cruces NM</t>
  </si>
  <si>
    <t>Alexandria VA</t>
  </si>
  <si>
    <t>Arlington VA</t>
  </si>
  <si>
    <t>Puerto Rico</t>
  </si>
  <si>
    <t>San Juan-Carolina-Caguas  PR Metro</t>
  </si>
  <si>
    <t>San Juan PR</t>
  </si>
  <si>
    <t>COOKING</t>
  </si>
  <si>
    <t>PRESCRIP</t>
  </si>
  <si>
    <t>TION DRUG</t>
  </si>
  <si>
    <t>Bloomington IN Metro</t>
  </si>
  <si>
    <t>Bloomington IN</t>
  </si>
  <si>
    <t>Utica-Rome NY Metro</t>
  </si>
  <si>
    <t>Utica-Rome NY</t>
  </si>
  <si>
    <t>Grand Forks ND-MN Metro</t>
  </si>
  <si>
    <t>Grand Forks ND</t>
  </si>
  <si>
    <t>Tallahassee FL Metro</t>
  </si>
  <si>
    <t>Tallahassee FL</t>
  </si>
  <si>
    <t>LaGrange GA Micro</t>
  </si>
  <si>
    <t>LaGrange-Troup County GA</t>
  </si>
  <si>
    <t>Pittsburg KS Micro</t>
  </si>
  <si>
    <t>Pittsburg KS</t>
  </si>
  <si>
    <t>Ardmore OK Micro</t>
  </si>
  <si>
    <t>Ardmore OK</t>
  </si>
  <si>
    <t>Allentown-Bethlehem-Easton PA-NJ Metro</t>
  </si>
  <si>
    <t>Allentown PA</t>
  </si>
  <si>
    <t>San Marcos TX</t>
  </si>
  <si>
    <t>Plano TX</t>
  </si>
  <si>
    <t>Longview TX Metro</t>
  </si>
  <si>
    <t>Longview TX</t>
  </si>
  <si>
    <t>Ogden-Clearfield UT Metro</t>
  </si>
  <si>
    <t>Ogden UT</t>
  </si>
  <si>
    <t>Provo-Orem UT Metro</t>
  </si>
  <si>
    <t>Provo-Orem UT</t>
  </si>
  <si>
    <t>Surprise AZ</t>
  </si>
  <si>
    <t>Westminster CO</t>
  </si>
  <si>
    <t>Salisbury MD-DE Metro</t>
  </si>
  <si>
    <t>Sussex County DE</t>
  </si>
  <si>
    <t>Dublin GA Micro</t>
  </si>
  <si>
    <t>Dublin-Laurens County GA</t>
  </si>
  <si>
    <t>New York (Queens) NY</t>
  </si>
  <si>
    <t>Pryor Creek OK</t>
  </si>
  <si>
    <t>COFFEE</t>
  </si>
  <si>
    <t>YOGA</t>
  </si>
  <si>
    <t>Steak</t>
  </si>
  <si>
    <t>Bread</t>
  </si>
  <si>
    <t>Cooking Oil</t>
  </si>
  <si>
    <t>Prescription Drug</t>
  </si>
  <si>
    <t>Yoga</t>
  </si>
  <si>
    <t>2018 Annual Average Data</t>
  </si>
  <si>
    <t>Published January 2019</t>
  </si>
  <si>
    <t>COST OF LIVING INDEX
COPYRIGHT 2019
ISSN 0740-7130
C2ER P.O. Box 100127 Arlington VA 22210 USA
REPRODUCTION OF THIS REPORT IS PROHIBITED</t>
  </si>
  <si>
    <r>
      <t xml:space="preserve">The </t>
    </r>
    <r>
      <rPr>
        <i/>
        <sz val="10"/>
        <rFont val="Arial"/>
        <family val="2"/>
      </rPr>
      <t>Index</t>
    </r>
    <r>
      <rPr>
        <sz val="10"/>
        <rFont val="Arial"/>
        <family val="2"/>
      </rPr>
      <t xml:space="preserve"> reflects cost differentials for professional and executive households in the top income quintile. Operationally, this standard of living is set by the weighting structure. Homeownership costs, for example, are more heavily weighted than they would be if the Index reflected a clerical worker standard of living or average costs for all urban consumers. (Weights for component indexes appear above column headings—e.g., 13.40% for Grocery Items.)</t>
    </r>
  </si>
  <si>
    <t>The items and weights in this study are listed below.  Weights calculated by C2ER are based on data extracted from the 2017 US Consumer Expenditure Survey, BLS.</t>
  </si>
  <si>
    <t>The annual average report contains the average prices of goods for the first three quarters of the year, with index values based on the new weights for the upcoming year.  Index numbers in section 1 include average prices for 270 urban areas where we have data for at least two pricing periods.  Index numbers in section 2 include average prices for all 291 urban areas where we have data from at least one pricing period.</t>
  </si>
  <si>
    <t>2018 Annual Average Section 1 Index</t>
  </si>
  <si>
    <t>Pensacola-Ferry Pass-Brent FL Metro</t>
  </si>
  <si>
    <t>Pensacola FL</t>
  </si>
  <si>
    <t>Terre Haute IN Metro</t>
  </si>
  <si>
    <t>Terre Haute IN</t>
  </si>
  <si>
    <t>Houma-Thibodaux LA Metro</t>
  </si>
  <si>
    <t>Houma-Terrebonne Parish LA</t>
  </si>
  <si>
    <t>Thibodaux-Lafourche Parish LA</t>
  </si>
  <si>
    <t>Rio Rancho NM</t>
  </si>
  <si>
    <t>Wenatchee WA Metro</t>
  </si>
  <si>
    <t>Wenatchee WA</t>
  </si>
  <si>
    <t>2018 Annual Section 1 Average Prices</t>
  </si>
  <si>
    <t>2018 Annual  Average Section 1</t>
  </si>
  <si>
    <t>2018 Annual Average Section 2 Index</t>
  </si>
  <si>
    <t>Fayetteville-Fayette County GA</t>
  </si>
  <si>
    <t>Erie PA Metro</t>
  </si>
  <si>
    <t>Erie PA</t>
  </si>
  <si>
    <t>Reading PA Metro</t>
  </si>
  <si>
    <t>Reading PA</t>
  </si>
  <si>
    <t>Cheyenne WY Metro</t>
  </si>
  <si>
    <t>Cheyenne WY</t>
  </si>
  <si>
    <t>2018 Annual Section 2 Average Prices</t>
  </si>
  <si>
    <t>2018 Annual Average Section 2</t>
  </si>
  <si>
    <t>Washington 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</si>
</sst>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0.0000"/>
    <numFmt numFmtId="165" formatCode="0.000"/>
    <numFmt numFmtId="166" formatCode="0.0"/>
    <numFmt numFmtId="167" formatCode="00\-00000\-000"/>
    <numFmt numFmtId="168" formatCode="&quot;$&quot;#,##0.00"/>
    <numFmt numFmtId="169" formatCode="&quot;$&quot;#,##0"/>
    <numFmt numFmtId="170" formatCode="&quot;$&quot;#,##0.000"/>
    <numFmt numFmtId="171" formatCode="_(&quot;$&quot;* #,##0_);_(&quot;$&quot;* \(#,##0\);_(&quot;$&quot;* &quot;-&quot;??_);_(@_)"/>
    <numFmt numFmtId="172" formatCode="_(&quot;$&quot;* #,##0.000_);_(&quot;$&quot;* \(#,##0.000\);_(&quot;$&quot;* &quot;-&quot;??_);_(@_)"/>
    <numFmt numFmtId="173" formatCode="0.000000"/>
  </numFmts>
  <fonts count="22" x14ac:knownFonts="1">
    <font>
      <sz val="10"/>
      <name val="Arial"/>
    </font>
    <font>
      <sz val="10"/>
      <name val="Arial"/>
    </font>
    <font>
      <sz val="10"/>
      <name val="Arial"/>
      <family val="2"/>
    </font>
    <font>
      <b/>
      <sz val="10"/>
      <name val="Arial"/>
      <family val="2"/>
    </font>
    <font>
      <i/>
      <sz val="10"/>
      <name val="Arial"/>
      <family val="2"/>
    </font>
    <font>
      <u/>
      <sz val="10"/>
      <name val="Arial"/>
      <family val="2"/>
    </font>
    <font>
      <b/>
      <i/>
      <sz val="10"/>
      <name val="Arial"/>
      <family val="2"/>
    </font>
    <font>
      <sz val="8"/>
      <name val="Symbol"/>
      <family val="1"/>
      <charset val="2"/>
    </font>
    <font>
      <b/>
      <sz val="12"/>
      <color indexed="16"/>
      <name val="Arial"/>
      <family val="2"/>
    </font>
    <font>
      <sz val="10"/>
      <color indexed="13"/>
      <name val="Arial"/>
      <family val="2"/>
    </font>
    <font>
      <b/>
      <sz val="10"/>
      <color indexed="13"/>
      <name val="Arial"/>
      <family val="2"/>
    </font>
    <font>
      <b/>
      <sz val="10"/>
      <color indexed="8"/>
      <name val="Arial"/>
      <family val="2"/>
    </font>
    <font>
      <sz val="10"/>
      <color indexed="8"/>
      <name val="Arial"/>
      <family val="2"/>
    </font>
    <font>
      <b/>
      <sz val="10"/>
      <color indexed="43"/>
      <name val="Arial"/>
      <family val="2"/>
    </font>
    <font>
      <sz val="10"/>
      <color indexed="8"/>
      <name val="Arial"/>
      <family val="2"/>
    </font>
    <font>
      <sz val="10"/>
      <color indexed="9"/>
      <name val="Arial"/>
      <family val="2"/>
    </font>
    <font>
      <b/>
      <sz val="11"/>
      <name val="Arial"/>
      <family val="2"/>
    </font>
    <font>
      <b/>
      <sz val="16"/>
      <name val="Arial"/>
      <family val="2"/>
    </font>
    <font>
      <b/>
      <sz val="10"/>
      <color indexed="9"/>
      <name val="Arial"/>
      <family val="2"/>
    </font>
    <font>
      <b/>
      <sz val="16"/>
      <color indexed="9"/>
      <name val="Arial"/>
      <family val="2"/>
    </font>
    <font>
      <b/>
      <sz val="10"/>
      <color rgb="FFFFFF00"/>
      <name val="Arial"/>
      <family val="2"/>
    </font>
    <font>
      <sz val="11"/>
      <color rgb="FF000080"/>
      <name val="Calibri"/>
      <family val="2"/>
    </font>
  </fonts>
  <fills count="10">
    <fill>
      <patternFill patternType="none"/>
    </fill>
    <fill>
      <patternFill patternType="gray125"/>
    </fill>
    <fill>
      <patternFill patternType="solid">
        <fgColor indexed="10"/>
        <bgColor indexed="64"/>
      </patternFill>
    </fill>
    <fill>
      <patternFill patternType="solid">
        <fgColor indexed="10"/>
        <bgColor indexed="8"/>
      </patternFill>
    </fill>
    <fill>
      <patternFill patternType="solid">
        <fgColor indexed="60"/>
        <bgColor indexed="64"/>
      </patternFill>
    </fill>
    <fill>
      <patternFill patternType="solid">
        <fgColor indexed="9"/>
        <bgColor indexed="64"/>
      </patternFill>
    </fill>
    <fill>
      <patternFill patternType="solid">
        <fgColor indexed="56"/>
        <bgColor indexed="64"/>
      </patternFill>
    </fill>
    <fill>
      <patternFill patternType="solid">
        <fgColor rgb="FFFFFFCC"/>
      </patternFill>
    </fill>
    <fill>
      <patternFill patternType="solid">
        <fgColor rgb="FFFF0000"/>
        <bgColor indexed="64"/>
      </patternFill>
    </fill>
    <fill>
      <patternFill patternType="solid">
        <fgColor theme="4" tint="0.79998168889431442"/>
        <bgColor indexed="64"/>
      </patternFill>
    </fill>
  </fills>
  <borders count="10">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rgb="FFB2B2B2"/>
      </left>
      <right style="thin">
        <color rgb="FFB2B2B2"/>
      </right>
      <top style="thin">
        <color rgb="FFB2B2B2"/>
      </top>
      <bottom style="thin">
        <color rgb="FFB2B2B2"/>
      </bottom>
      <diagonal/>
    </border>
  </borders>
  <cellStyleXfs count="13">
    <xf numFmtId="0" fontId="0" fillId="0" borderId="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7" borderId="9" applyNumberFormat="0" applyFont="0" applyAlignment="0" applyProtection="0"/>
    <xf numFmtId="9" fontId="2" fillId="0" borderId="0" applyFont="0" applyFill="0" applyBorder="0" applyAlignment="0" applyProtection="0"/>
  </cellStyleXfs>
  <cellXfs count="137">
    <xf numFmtId="0" fontId="0" fillId="0" borderId="0" xfId="0"/>
    <xf numFmtId="0" fontId="0" fillId="0" borderId="0" xfId="0" applyAlignment="1">
      <alignment readingOrder="1"/>
    </xf>
    <xf numFmtId="0" fontId="0" fillId="0" borderId="0" xfId="0" applyAlignment="1"/>
    <xf numFmtId="0" fontId="0" fillId="0" borderId="0" xfId="0" applyAlignment="1">
      <alignment horizontal="center"/>
    </xf>
    <xf numFmtId="0" fontId="7" fillId="0" borderId="0" xfId="0" applyFont="1" applyAlignment="1">
      <alignment horizontal="justify"/>
    </xf>
    <xf numFmtId="0" fontId="0" fillId="0" borderId="0" xfId="0" applyAlignment="1">
      <alignment horizontal="center" wrapText="1"/>
    </xf>
    <xf numFmtId="0" fontId="2" fillId="0" borderId="0" xfId="0" applyNumberFormat="1" applyFont="1" applyAlignment="1">
      <alignment horizontal="left" wrapText="1" readingOrder="1"/>
    </xf>
    <xf numFmtId="0" fontId="3" fillId="0" borderId="0" xfId="0" applyNumberFormat="1" applyFont="1" applyAlignment="1">
      <alignment horizontal="left" wrapText="1" readingOrder="1"/>
    </xf>
    <xf numFmtId="0" fontId="0" fillId="0" borderId="0" xfId="0" applyFill="1"/>
    <xf numFmtId="0" fontId="0" fillId="0" borderId="0" xfId="0" applyFill="1" applyBorder="1"/>
    <xf numFmtId="0" fontId="9" fillId="2" borderId="0" xfId="0" applyFont="1" applyFill="1" applyBorder="1"/>
    <xf numFmtId="0" fontId="10" fillId="2" borderId="0" xfId="0" applyFont="1" applyFill="1" applyBorder="1"/>
    <xf numFmtId="0" fontId="10" fillId="2" borderId="0" xfId="0" applyFont="1" applyFill="1" applyBorder="1" applyAlignment="1">
      <alignment horizontal="center"/>
    </xf>
    <xf numFmtId="0" fontId="10" fillId="3" borderId="0" xfId="0" applyFont="1" applyFill="1" applyBorder="1" applyAlignment="1">
      <alignment horizontal="left"/>
    </xf>
    <xf numFmtId="166" fontId="10" fillId="2" borderId="0" xfId="0" applyNumberFormat="1" applyFont="1" applyFill="1" applyBorder="1" applyAlignment="1">
      <alignment horizontal="center"/>
    </xf>
    <xf numFmtId="0" fontId="11" fillId="0" borderId="0" xfId="0" applyFont="1" applyFill="1" applyBorder="1" applyAlignment="1" applyProtection="1">
      <alignment horizontal="left" vertical="top"/>
      <protection locked="0"/>
    </xf>
    <xf numFmtId="0" fontId="3" fillId="0" borderId="0" xfId="0" applyFont="1" applyFill="1" applyBorder="1"/>
    <xf numFmtId="0" fontId="2" fillId="0" borderId="0" xfId="0" applyFont="1" applyFill="1" applyBorder="1"/>
    <xf numFmtId="167" fontId="12" fillId="0" borderId="0" xfId="0" applyNumberFormat="1" applyFont="1" applyFill="1" applyBorder="1" applyAlignment="1">
      <alignment horizontal="left"/>
    </xf>
    <xf numFmtId="0" fontId="1" fillId="0" borderId="0" xfId="0" applyFont="1" applyFill="1" applyBorder="1"/>
    <xf numFmtId="166" fontId="0" fillId="0" borderId="0" xfId="0" applyNumberFormat="1" applyFill="1" applyBorder="1"/>
    <xf numFmtId="0" fontId="3" fillId="0" borderId="0" xfId="0" applyFont="1" applyFill="1" applyBorder="1" applyAlignment="1">
      <alignment horizontal="center"/>
    </xf>
    <xf numFmtId="168" fontId="2" fillId="0" borderId="0" xfId="0" applyNumberFormat="1" applyFont="1" applyFill="1" applyBorder="1"/>
    <xf numFmtId="169" fontId="2" fillId="0" borderId="0" xfId="0" applyNumberFormat="1" applyFont="1" applyFill="1" applyBorder="1"/>
    <xf numFmtId="165" fontId="2" fillId="0" borderId="0" xfId="0" applyNumberFormat="1" applyFont="1" applyFill="1" applyBorder="1"/>
    <xf numFmtId="0" fontId="3" fillId="0" borderId="0" xfId="0" applyFont="1" applyBorder="1"/>
    <xf numFmtId="0" fontId="0" fillId="0" borderId="0" xfId="0" applyBorder="1"/>
    <xf numFmtId="168" fontId="0" fillId="0" borderId="0" xfId="0" applyNumberFormat="1" applyBorder="1"/>
    <xf numFmtId="0" fontId="13" fillId="4" borderId="0" xfId="0" applyFont="1" applyFill="1" applyBorder="1"/>
    <xf numFmtId="0" fontId="13" fillId="4" borderId="0" xfId="0" applyFont="1" applyFill="1" applyBorder="1" applyAlignment="1">
      <alignment horizontal="center"/>
    </xf>
    <xf numFmtId="9" fontId="13" fillId="4" borderId="0" xfId="0" applyNumberFormat="1" applyFont="1" applyFill="1" applyBorder="1" applyAlignment="1">
      <alignment horizontal="center"/>
    </xf>
    <xf numFmtId="0" fontId="9" fillId="4" borderId="0" xfId="0" applyFont="1" applyFill="1" applyBorder="1"/>
    <xf numFmtId="0" fontId="10" fillId="4" borderId="0" xfId="0" applyFont="1" applyFill="1" applyBorder="1"/>
    <xf numFmtId="0" fontId="10" fillId="4" borderId="0" xfId="0" applyFont="1" applyFill="1" applyBorder="1" applyAlignment="1">
      <alignment horizontal="center"/>
    </xf>
    <xf numFmtId="0" fontId="0" fillId="0" borderId="0" xfId="0" applyFill="1" applyBorder="1" applyAlignment="1">
      <alignment horizontal="center"/>
    </xf>
    <xf numFmtId="167" fontId="14" fillId="0" borderId="0" xfId="0" applyNumberFormat="1" applyFont="1" applyFill="1" applyBorder="1" applyAlignment="1">
      <alignment horizontal="left"/>
    </xf>
    <xf numFmtId="170" fontId="2" fillId="0" borderId="0" xfId="0" applyNumberFormat="1" applyFont="1" applyFill="1" applyBorder="1"/>
    <xf numFmtId="0" fontId="3" fillId="0" borderId="0" xfId="0" applyFont="1" applyAlignment="1">
      <alignment horizontal="left"/>
    </xf>
    <xf numFmtId="166" fontId="0" fillId="0" borderId="0" xfId="0" applyNumberFormat="1"/>
    <xf numFmtId="2" fontId="0" fillId="0" borderId="0" xfId="0" applyNumberFormat="1" applyAlignment="1">
      <alignment horizontal="right"/>
    </xf>
    <xf numFmtId="0" fontId="10" fillId="0" borderId="0" xfId="0" applyFont="1" applyFill="1" applyBorder="1" applyAlignment="1">
      <alignment horizontal="center"/>
    </xf>
    <xf numFmtId="44" fontId="0" fillId="0" borderId="0" xfId="5" applyFont="1" applyAlignment="1">
      <alignment horizontal="right"/>
    </xf>
    <xf numFmtId="0" fontId="0" fillId="0" borderId="0" xfId="0" applyAlignment="1">
      <alignment horizontal="left"/>
    </xf>
    <xf numFmtId="171" fontId="0" fillId="0" borderId="0" xfId="5" applyNumberFormat="1" applyFont="1" applyAlignment="1">
      <alignment horizontal="right"/>
    </xf>
    <xf numFmtId="172" fontId="0" fillId="0" borderId="0" xfId="5" applyNumberFormat="1" applyFont="1" applyAlignment="1">
      <alignment horizontal="right"/>
    </xf>
    <xf numFmtId="39" fontId="2" fillId="0" borderId="0" xfId="5" applyNumberFormat="1" applyFont="1" applyFill="1" applyBorder="1"/>
    <xf numFmtId="0" fontId="2" fillId="0" borderId="0" xfId="0" applyFont="1"/>
    <xf numFmtId="170" fontId="0" fillId="0" borderId="0" xfId="0" applyNumberFormat="1" applyBorder="1"/>
    <xf numFmtId="169" fontId="0" fillId="0" borderId="0" xfId="1" applyNumberFormat="1" applyFont="1" applyBorder="1"/>
    <xf numFmtId="169" fontId="2" fillId="0" borderId="0" xfId="1" applyNumberFormat="1" applyFont="1" applyFill="1" applyBorder="1"/>
    <xf numFmtId="0" fontId="2" fillId="0" borderId="0" xfId="0" applyFont="1" applyFill="1"/>
    <xf numFmtId="9" fontId="20" fillId="8" borderId="0" xfId="0" applyNumberFormat="1" applyFont="1" applyFill="1" applyBorder="1" applyAlignment="1">
      <alignment horizontal="center"/>
    </xf>
    <xf numFmtId="10" fontId="20" fillId="8" borderId="0" xfId="0" applyNumberFormat="1" applyFont="1" applyFill="1" applyBorder="1" applyAlignment="1">
      <alignment horizontal="center"/>
    </xf>
    <xf numFmtId="2" fontId="0" fillId="0" borderId="0" xfId="0" applyNumberFormat="1"/>
    <xf numFmtId="165" fontId="0" fillId="0" borderId="0" xfId="0" applyNumberFormat="1"/>
    <xf numFmtId="4" fontId="2" fillId="0" borderId="0" xfId="0" applyNumberFormat="1" applyFont="1" applyFill="1" applyBorder="1"/>
    <xf numFmtId="10" fontId="13" fillId="4" borderId="0" xfId="0" applyNumberFormat="1" applyFont="1" applyFill="1" applyBorder="1" applyAlignment="1">
      <alignment horizontal="center"/>
    </xf>
    <xf numFmtId="49" fontId="2" fillId="0" borderId="0" xfId="0" applyNumberFormat="1" applyFont="1" applyFill="1" applyBorder="1"/>
    <xf numFmtId="167" fontId="2" fillId="0" borderId="0" xfId="0" applyNumberFormat="1" applyFont="1" applyFill="1" applyBorder="1" applyAlignment="1">
      <alignment horizontal="center"/>
    </xf>
    <xf numFmtId="166" fontId="2" fillId="0" borderId="0" xfId="0" applyNumberFormat="1" applyFont="1" applyFill="1" applyBorder="1"/>
    <xf numFmtId="0" fontId="3" fillId="0" borderId="0" xfId="0" applyFont="1"/>
    <xf numFmtId="164" fontId="0" fillId="0" borderId="0" xfId="0" applyNumberFormat="1" applyFill="1"/>
    <xf numFmtId="2" fontId="0" fillId="0" borderId="0" xfId="0" applyNumberFormat="1" applyBorder="1"/>
    <xf numFmtId="2" fontId="0" fillId="0" borderId="0" xfId="1" applyNumberFormat="1" applyFont="1" applyBorder="1"/>
    <xf numFmtId="2" fontId="2" fillId="0" borderId="0" xfId="1" applyNumberFormat="1" applyFont="1" applyFill="1" applyBorder="1"/>
    <xf numFmtId="2" fontId="2" fillId="0" borderId="0" xfId="0" applyNumberFormat="1" applyFont="1" applyFill="1" applyBorder="1"/>
    <xf numFmtId="0" fontId="2" fillId="0" borderId="0" xfId="10"/>
    <xf numFmtId="8" fontId="2" fillId="9" borderId="1" xfId="10" applyNumberFormat="1" applyFill="1" applyBorder="1" applyAlignment="1">
      <alignment horizontal="right" wrapText="1"/>
    </xf>
    <xf numFmtId="8" fontId="2" fillId="9" borderId="2" xfId="10" applyNumberFormat="1" applyFill="1" applyBorder="1" applyAlignment="1">
      <alignment horizontal="right" wrapText="1"/>
    </xf>
    <xf numFmtId="0" fontId="3" fillId="9" borderId="3" xfId="10" applyFont="1" applyFill="1" applyBorder="1" applyAlignment="1">
      <alignment wrapText="1"/>
    </xf>
    <xf numFmtId="8" fontId="2" fillId="5" borderId="4" xfId="10" applyNumberFormat="1" applyFill="1" applyBorder="1" applyAlignment="1">
      <alignment horizontal="right" wrapText="1"/>
    </xf>
    <xf numFmtId="8" fontId="2" fillId="5" borderId="0" xfId="10" applyNumberFormat="1" applyFill="1" applyBorder="1" applyAlignment="1">
      <alignment horizontal="right" wrapText="1"/>
    </xf>
    <xf numFmtId="0" fontId="3" fillId="5" borderId="5" xfId="10" applyFont="1" applyFill="1" applyBorder="1" applyAlignment="1">
      <alignment wrapText="1"/>
    </xf>
    <xf numFmtId="8" fontId="2" fillId="9" borderId="4" xfId="10" applyNumberFormat="1" applyFill="1" applyBorder="1" applyAlignment="1">
      <alignment horizontal="right" wrapText="1"/>
    </xf>
    <xf numFmtId="8" fontId="2" fillId="9" borderId="0" xfId="10" applyNumberFormat="1" applyFill="1" applyBorder="1" applyAlignment="1">
      <alignment horizontal="right" wrapText="1"/>
    </xf>
    <xf numFmtId="0" fontId="3" fillId="9" borderId="5" xfId="10" applyFont="1" applyFill="1" applyBorder="1" applyAlignment="1">
      <alignment wrapText="1"/>
    </xf>
    <xf numFmtId="8" fontId="2" fillId="0" borderId="0" xfId="10" applyNumberFormat="1"/>
    <xf numFmtId="6" fontId="2" fillId="9" borderId="4" xfId="10" applyNumberFormat="1" applyFill="1" applyBorder="1" applyAlignment="1">
      <alignment horizontal="right" wrapText="1"/>
    </xf>
    <xf numFmtId="6" fontId="2" fillId="9" borderId="0" xfId="10" applyNumberFormat="1" applyFill="1" applyBorder="1" applyAlignment="1">
      <alignment horizontal="right" wrapText="1"/>
    </xf>
    <xf numFmtId="6" fontId="2" fillId="5" borderId="4" xfId="10" applyNumberFormat="1" applyFill="1" applyBorder="1" applyAlignment="1">
      <alignment horizontal="right" wrapText="1"/>
    </xf>
    <xf numFmtId="6" fontId="2" fillId="5" borderId="0" xfId="10" applyNumberFormat="1" applyFill="1" applyBorder="1" applyAlignment="1">
      <alignment horizontal="right" wrapText="1"/>
    </xf>
    <xf numFmtId="0" fontId="15" fillId="6" borderId="6" xfId="10" applyFont="1" applyFill="1" applyBorder="1" applyAlignment="1">
      <alignment horizontal="center" wrapText="1"/>
    </xf>
    <xf numFmtId="0" fontId="15" fillId="6" borderId="7" xfId="10" applyFont="1" applyFill="1" applyBorder="1" applyAlignment="1">
      <alignment horizontal="center" wrapText="1"/>
    </xf>
    <xf numFmtId="0" fontId="15" fillId="6" borderId="8" xfId="10" applyFont="1" applyFill="1" applyBorder="1" applyAlignment="1">
      <alignment horizontal="center" wrapText="1"/>
    </xf>
    <xf numFmtId="0" fontId="16" fillId="0" borderId="0" xfId="10" applyFont="1"/>
    <xf numFmtId="166" fontId="2" fillId="5" borderId="1" xfId="10" applyNumberFormat="1" applyFill="1" applyBorder="1" applyAlignment="1">
      <alignment horizontal="right" wrapText="1"/>
    </xf>
    <xf numFmtId="166" fontId="2" fillId="5" borderId="2" xfId="10" applyNumberFormat="1" applyFill="1" applyBorder="1" applyAlignment="1">
      <alignment horizontal="right" wrapText="1"/>
    </xf>
    <xf numFmtId="0" fontId="3" fillId="5" borderId="3" xfId="10" applyFont="1" applyFill="1" applyBorder="1" applyAlignment="1">
      <alignment wrapText="1"/>
    </xf>
    <xf numFmtId="166" fontId="2" fillId="9" borderId="4" xfId="10" applyNumberFormat="1" applyFill="1" applyBorder="1" applyAlignment="1">
      <alignment horizontal="right" wrapText="1"/>
    </xf>
    <xf numFmtId="166" fontId="2" fillId="9" borderId="0" xfId="10" applyNumberFormat="1" applyFill="1" applyBorder="1" applyAlignment="1">
      <alignment horizontal="right" wrapText="1"/>
    </xf>
    <xf numFmtId="166" fontId="2" fillId="5" borderId="4" xfId="10" applyNumberFormat="1" applyFill="1" applyBorder="1" applyAlignment="1">
      <alignment horizontal="right" wrapText="1"/>
    </xf>
    <xf numFmtId="166" fontId="2" fillId="5" borderId="0" xfId="10" applyNumberFormat="1" applyFill="1" applyBorder="1" applyAlignment="1">
      <alignment horizontal="right" wrapText="1"/>
    </xf>
    <xf numFmtId="10" fontId="2" fillId="0" borderId="0" xfId="10" applyNumberFormat="1"/>
    <xf numFmtId="10" fontId="0" fillId="0" borderId="1" xfId="12" applyNumberFormat="1" applyFont="1" applyBorder="1" applyAlignment="1">
      <alignment horizontal="center"/>
    </xf>
    <xf numFmtId="0" fontId="2" fillId="0" borderId="2" xfId="10" applyBorder="1"/>
    <xf numFmtId="0" fontId="2" fillId="0" borderId="3" xfId="10" applyBorder="1"/>
    <xf numFmtId="10" fontId="2" fillId="9" borderId="4" xfId="12" applyNumberFormat="1" applyFont="1" applyFill="1" applyBorder="1" applyAlignment="1">
      <alignment horizontal="center"/>
    </xf>
    <xf numFmtId="0" fontId="2" fillId="9" borderId="0" xfId="10" applyFill="1" applyBorder="1"/>
    <xf numFmtId="0" fontId="2" fillId="9" borderId="5" xfId="10" applyFill="1" applyBorder="1"/>
    <xf numFmtId="10" fontId="0" fillId="0" borderId="4" xfId="12" applyNumberFormat="1" applyFont="1" applyBorder="1" applyAlignment="1">
      <alignment horizontal="center"/>
    </xf>
    <xf numFmtId="0" fontId="2" fillId="0" borderId="0" xfId="10" applyBorder="1"/>
    <xf numFmtId="0" fontId="2" fillId="0" borderId="5" xfId="10" applyBorder="1"/>
    <xf numFmtId="0" fontId="15" fillId="0" borderId="0" xfId="10" applyFont="1" applyFill="1" applyAlignment="1">
      <alignment vertical="top" wrapText="1"/>
    </xf>
    <xf numFmtId="0" fontId="15" fillId="6" borderId="6" xfId="10" applyFont="1" applyFill="1" applyBorder="1" applyAlignment="1">
      <alignment vertical="top" wrapText="1"/>
    </xf>
    <xf numFmtId="0" fontId="15" fillId="6" borderId="7" xfId="10" applyFont="1" applyFill="1" applyBorder="1" applyAlignment="1">
      <alignment vertical="top" wrapText="1"/>
    </xf>
    <xf numFmtId="0" fontId="15" fillId="6" borderId="8" xfId="10" applyFont="1" applyFill="1" applyBorder="1" applyAlignment="1">
      <alignment vertical="top"/>
    </xf>
    <xf numFmtId="0" fontId="2" fillId="0" borderId="0" xfId="10" applyAlignment="1">
      <alignment horizontal="right"/>
    </xf>
    <xf numFmtId="0" fontId="15" fillId="6" borderId="1" xfId="10" applyFont="1" applyFill="1" applyBorder="1" applyAlignment="1">
      <alignment vertical="center"/>
    </xf>
    <xf numFmtId="0" fontId="15" fillId="6" borderId="2" xfId="10" applyFont="1" applyFill="1" applyBorder="1" applyAlignment="1">
      <alignment vertical="center"/>
    </xf>
    <xf numFmtId="0" fontId="15" fillId="6" borderId="3" xfId="10" applyFont="1" applyFill="1" applyBorder="1" applyAlignment="1">
      <alignment vertical="center"/>
    </xf>
    <xf numFmtId="0" fontId="15" fillId="6" borderId="4" xfId="10" applyFont="1" applyFill="1" applyBorder="1" applyAlignment="1">
      <alignment vertical="center"/>
    </xf>
    <xf numFmtId="0" fontId="15" fillId="6" borderId="0" xfId="10" applyFont="1" applyFill="1" applyBorder="1" applyAlignment="1">
      <alignment vertical="center"/>
    </xf>
    <xf numFmtId="0" fontId="15" fillId="6" borderId="5" xfId="10" applyFont="1" applyFill="1" applyBorder="1" applyAlignment="1">
      <alignment vertical="center"/>
    </xf>
    <xf numFmtId="0" fontId="2" fillId="0" borderId="0" xfId="10" applyNumberFormat="1"/>
    <xf numFmtId="0" fontId="18" fillId="6" borderId="5" xfId="10" applyFont="1" applyFill="1" applyBorder="1" applyAlignment="1">
      <alignment horizontal="right" vertical="center" indent="1"/>
    </xf>
    <xf numFmtId="0" fontId="0" fillId="0" borderId="0" xfId="0" applyNumberFormat="1"/>
    <xf numFmtId="164" fontId="0" fillId="0" borderId="0" xfId="0" applyNumberFormat="1"/>
    <xf numFmtId="173" fontId="0" fillId="0" borderId="0" xfId="0" applyNumberFormat="1" applyFill="1" applyAlignment="1">
      <alignment horizontal="center" vertical="center"/>
    </xf>
    <xf numFmtId="173" fontId="0" fillId="0" borderId="0" xfId="0" applyNumberFormat="1" applyAlignment="1">
      <alignment horizontal="center"/>
    </xf>
    <xf numFmtId="173" fontId="0" fillId="0" borderId="0" xfId="0" applyNumberFormat="1" applyFill="1" applyAlignment="1">
      <alignment horizontal="center"/>
    </xf>
    <xf numFmtId="0" fontId="2" fillId="0" borderId="0" xfId="0" applyNumberFormat="1" applyFont="1" applyAlignment="1">
      <alignment horizontal="left" wrapText="1" readingOrder="1"/>
    </xf>
    <xf numFmtId="0" fontId="3" fillId="0" borderId="0" xfId="0" applyNumberFormat="1" applyFont="1" applyFill="1" applyAlignment="1">
      <alignment horizontal="left" wrapText="1" readingOrder="1"/>
    </xf>
    <xf numFmtId="0" fontId="3" fillId="0" borderId="0" xfId="0" applyNumberFormat="1" applyFont="1" applyAlignment="1">
      <alignment horizontal="left" wrapText="1" readingOrder="1"/>
    </xf>
    <xf numFmtId="0" fontId="3" fillId="0" borderId="0" xfId="0" applyFont="1" applyAlignment="1">
      <alignment horizontal="center"/>
    </xf>
    <xf numFmtId="0" fontId="6" fillId="0" borderId="0" xfId="0" applyNumberFormat="1" applyFont="1" applyAlignment="1">
      <alignment horizontal="left" wrapText="1" readingOrder="1"/>
    </xf>
    <xf numFmtId="0" fontId="8" fillId="0" borderId="0" xfId="0" applyFont="1" applyFill="1" applyAlignment="1">
      <alignment horizontal="right"/>
    </xf>
    <xf numFmtId="0" fontId="8" fillId="0" borderId="0" xfId="0" applyFont="1" applyFill="1" applyBorder="1" applyAlignment="1">
      <alignment horizontal="right"/>
    </xf>
    <xf numFmtId="0" fontId="3" fillId="0" borderId="0" xfId="0" applyFont="1" applyFill="1" applyAlignment="1">
      <alignment horizontal="center" wrapText="1"/>
    </xf>
    <xf numFmtId="0" fontId="0" fillId="0" borderId="0" xfId="0" applyNumberFormat="1" applyAlignment="1">
      <alignment horizontal="left" wrapText="1" readingOrder="1"/>
    </xf>
    <xf numFmtId="0" fontId="3" fillId="0" borderId="0" xfId="0" applyFont="1" applyAlignment="1">
      <alignment horizontal="left"/>
    </xf>
    <xf numFmtId="0" fontId="21" fillId="0" borderId="0" xfId="0" applyFont="1" applyAlignment="1">
      <alignment horizontal="left" vertical="top" wrapText="1" indent="1"/>
    </xf>
    <xf numFmtId="0" fontId="19" fillId="6" borderId="8" xfId="10" applyFont="1" applyFill="1" applyBorder="1" applyAlignment="1">
      <alignment horizontal="center" vertical="center"/>
    </xf>
    <xf numFmtId="0" fontId="19" fillId="6" borderId="7" xfId="10" applyFont="1" applyFill="1" applyBorder="1" applyAlignment="1">
      <alignment horizontal="center" vertical="center"/>
    </xf>
    <xf numFmtId="0" fontId="19" fillId="6" borderId="6" xfId="10" applyFont="1" applyFill="1" applyBorder="1" applyAlignment="1">
      <alignment horizontal="center" vertical="center"/>
    </xf>
    <xf numFmtId="0" fontId="17" fillId="0" borderId="0" xfId="10" applyFont="1" applyAlignment="1">
      <alignment horizontal="center" vertical="center"/>
    </xf>
    <xf numFmtId="0" fontId="2" fillId="0" borderId="0" xfId="10" applyAlignment="1">
      <alignment horizontal="left" vertical="center" wrapText="1"/>
    </xf>
    <xf numFmtId="3" fontId="2" fillId="0" borderId="0" xfId="2" applyNumberFormat="1" applyFont="1" applyFill="1" applyBorder="1" applyAlignment="1">
      <alignment horizontal="center" vertical="center"/>
    </xf>
  </cellXfs>
  <cellStyles count="13">
    <cellStyle name="Comma" xfId="1" builtinId="3"/>
    <cellStyle name="Comma 2" xfId="2" xr:uid="{00000000-0005-0000-0000-000001000000}"/>
    <cellStyle name="Comma 3" xfId="3" xr:uid="{00000000-0005-0000-0000-000002000000}"/>
    <cellStyle name="Comma 4" xfId="4" xr:uid="{00000000-0005-0000-0000-000003000000}"/>
    <cellStyle name="Currency" xfId="5" builtinId="4"/>
    <cellStyle name="Currency 2" xfId="6" xr:uid="{00000000-0005-0000-0000-000005000000}"/>
    <cellStyle name="Currency 3" xfId="7" xr:uid="{00000000-0005-0000-0000-000006000000}"/>
    <cellStyle name="Currency 4" xfId="8" xr:uid="{00000000-0005-0000-0000-000007000000}"/>
    <cellStyle name="Currency 5" xfId="9" xr:uid="{00000000-0005-0000-0000-000008000000}"/>
    <cellStyle name="Normal" xfId="0" builtinId="0"/>
    <cellStyle name="Normal 2" xfId="10" xr:uid="{00000000-0005-0000-0000-00000A000000}"/>
    <cellStyle name="Note 2" xfId="11" xr:uid="{00000000-0005-0000-0000-00000B000000}"/>
    <cellStyle name="Percent 2" xfId="12" xr:uid="{00000000-0005-0000-0000-00000C000000}"/>
  </cellStyles>
  <dxfs count="55">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trlProps/ctrlProp1.xml><?xml version="1.0" encoding="utf-8"?>
<formControlPr xmlns="http://schemas.microsoft.com/office/spreadsheetml/2009/9/main" objectType="Drop" dropStyle="combo" dx="39" fmlaLink="C3" fmlaRange="Cities" noThreeD="1" sel="1" val="0"/>
</file>

<file path=xl/ctrlProps/ctrlProp2.xml><?xml version="1.0" encoding="utf-8"?>
<formControlPr xmlns="http://schemas.microsoft.com/office/spreadsheetml/2009/9/main" objectType="Drop" dropStyle="combo" dx="39" fmlaLink="C4" fmlaRange="Cities" noThreeD="1" sel="2"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0</xdr:row>
      <xdr:rowOff>47625</xdr:rowOff>
    </xdr:from>
    <xdr:to>
      <xdr:col>5</xdr:col>
      <xdr:colOff>257175</xdr:colOff>
      <xdr:row>3</xdr:row>
      <xdr:rowOff>247650</xdr:rowOff>
    </xdr:to>
    <xdr:pic>
      <xdr:nvPicPr>
        <xdr:cNvPr id="9373" name="Picture 2" descr="C2ERLogo">
          <a:extLst>
            <a:ext uri="{FF2B5EF4-FFF2-40B4-BE49-F238E27FC236}">
              <a16:creationId xmlns:a16="http://schemas.microsoft.com/office/drawing/2014/main" id="{00000000-0008-0000-0000-00009D2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7625"/>
          <a:ext cx="4052888" cy="7143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85725</xdr:rowOff>
    </xdr:from>
    <xdr:to>
      <xdr:col>5</xdr:col>
      <xdr:colOff>419100</xdr:colOff>
      <xdr:row>5</xdr:row>
      <xdr:rowOff>0</xdr:rowOff>
    </xdr:to>
    <xdr:pic>
      <xdr:nvPicPr>
        <xdr:cNvPr id="2277" name="Picture 2" descr="C2ERLogo">
          <a:extLst>
            <a:ext uri="{FF2B5EF4-FFF2-40B4-BE49-F238E27FC236}">
              <a16:creationId xmlns:a16="http://schemas.microsoft.com/office/drawing/2014/main" id="{00000000-0008-0000-0100-0000E5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85725"/>
          <a:ext cx="4062413" cy="7239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28575</xdr:rowOff>
        </xdr:from>
        <xdr:to>
          <xdr:col>3</xdr:col>
          <xdr:colOff>9525</xdr:colOff>
          <xdr:row>3</xdr:row>
          <xdr:rowOff>28575</xdr:rowOff>
        </xdr:to>
        <xdr:sp macro="" textlink="">
          <xdr:nvSpPr>
            <xdr:cNvPr id="10241" name="MovingFrom"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57150</xdr:rowOff>
        </xdr:from>
        <xdr:to>
          <xdr:col>3</xdr:col>
          <xdr:colOff>9525</xdr:colOff>
          <xdr:row>4</xdr:row>
          <xdr:rowOff>57150</xdr:rowOff>
        </xdr:to>
        <xdr:sp macro="" textlink="">
          <xdr:nvSpPr>
            <xdr:cNvPr id="10242" name="MovingTo"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tabColor rgb="FF0070C0"/>
  </sheetPr>
  <dimension ref="A1:J49"/>
  <sheetViews>
    <sheetView tabSelected="1" zoomScaleNormal="100" workbookViewId="0">
      <selection activeCell="A2" sqref="A2"/>
    </sheetView>
  </sheetViews>
  <sheetFormatPr defaultRowHeight="12.75" x14ac:dyDescent="0.35"/>
  <cols>
    <col min="2" max="2" width="17.1328125" customWidth="1"/>
    <col min="6" max="6" width="17.1328125" customWidth="1"/>
    <col min="9" max="9" width="11.59765625" customWidth="1"/>
  </cols>
  <sheetData>
    <row r="1" spans="1:10" x14ac:dyDescent="0.35">
      <c r="A1" s="8"/>
      <c r="B1" s="8"/>
      <c r="C1" s="8"/>
      <c r="D1" s="8"/>
      <c r="E1" s="8"/>
      <c r="F1" s="8"/>
      <c r="G1" s="8"/>
      <c r="H1" s="8"/>
      <c r="I1" s="8"/>
    </row>
    <row r="2" spans="1:10" x14ac:dyDescent="0.35">
      <c r="A2" s="8"/>
      <c r="B2" s="8"/>
      <c r="C2" s="8"/>
      <c r="D2" s="8"/>
      <c r="E2" s="8"/>
      <c r="F2" s="8"/>
      <c r="G2" s="8"/>
      <c r="H2" s="8"/>
      <c r="I2" s="8"/>
      <c r="J2" s="8"/>
    </row>
    <row r="3" spans="1:10" ht="15" x14ac:dyDescent="0.4">
      <c r="A3" s="8"/>
      <c r="B3" s="8"/>
      <c r="C3" s="8"/>
      <c r="D3" s="8"/>
      <c r="E3" s="8"/>
      <c r="F3" s="8"/>
      <c r="G3" s="125" t="s">
        <v>865</v>
      </c>
      <c r="H3" s="125"/>
      <c r="I3" s="125"/>
      <c r="J3" s="8"/>
    </row>
    <row r="4" spans="1:10" ht="21.75" customHeight="1" x14ac:dyDescent="0.4">
      <c r="A4" s="8"/>
      <c r="B4" s="8"/>
      <c r="C4" s="8"/>
      <c r="D4" s="8"/>
      <c r="E4" s="8"/>
      <c r="F4" s="8"/>
      <c r="G4" s="126" t="s">
        <v>866</v>
      </c>
      <c r="H4" s="126"/>
      <c r="I4" s="126"/>
      <c r="J4" s="8"/>
    </row>
    <row r="5" spans="1:10" x14ac:dyDescent="0.35">
      <c r="A5" s="9"/>
      <c r="B5" s="9"/>
      <c r="C5" s="9"/>
      <c r="D5" s="9"/>
      <c r="E5" s="9"/>
      <c r="F5" s="9"/>
      <c r="J5" s="8"/>
    </row>
    <row r="6" spans="1:10" ht="23.25" customHeight="1" x14ac:dyDescent="0.35">
      <c r="A6" s="127" t="s">
        <v>867</v>
      </c>
      <c r="B6" s="127"/>
      <c r="C6" s="127"/>
      <c r="D6" s="127"/>
      <c r="E6" s="127"/>
      <c r="F6" s="127"/>
      <c r="G6" s="127"/>
      <c r="H6" s="127"/>
      <c r="I6" s="127"/>
      <c r="J6" s="8"/>
    </row>
    <row r="7" spans="1:10" x14ac:dyDescent="0.35">
      <c r="A7" s="127"/>
      <c r="B7" s="127"/>
      <c r="C7" s="127"/>
      <c r="D7" s="127"/>
      <c r="E7" s="127"/>
      <c r="F7" s="127"/>
      <c r="G7" s="127"/>
      <c r="H7" s="127"/>
      <c r="I7" s="127"/>
      <c r="J7" s="8"/>
    </row>
    <row r="8" spans="1:10" x14ac:dyDescent="0.35">
      <c r="A8" s="127"/>
      <c r="B8" s="127"/>
      <c r="C8" s="127"/>
      <c r="D8" s="127"/>
      <c r="E8" s="127"/>
      <c r="F8" s="127"/>
      <c r="G8" s="127"/>
      <c r="H8" s="127"/>
      <c r="I8" s="127"/>
      <c r="J8" s="8"/>
    </row>
    <row r="9" spans="1:10" x14ac:dyDescent="0.35">
      <c r="A9" s="127"/>
      <c r="B9" s="127"/>
      <c r="C9" s="127"/>
      <c r="D9" s="127"/>
      <c r="E9" s="127"/>
      <c r="F9" s="127"/>
      <c r="G9" s="127"/>
      <c r="H9" s="127"/>
      <c r="I9" s="127"/>
      <c r="J9" s="8"/>
    </row>
    <row r="10" spans="1:10" x14ac:dyDescent="0.35">
      <c r="A10" s="127"/>
      <c r="B10" s="127"/>
      <c r="C10" s="127"/>
      <c r="D10" s="127"/>
      <c r="E10" s="127"/>
      <c r="F10" s="127"/>
      <c r="G10" s="127"/>
      <c r="H10" s="127"/>
      <c r="I10" s="127"/>
      <c r="J10" s="8"/>
    </row>
    <row r="11" spans="1:10" x14ac:dyDescent="0.35">
      <c r="A11" s="127"/>
      <c r="B11" s="127"/>
      <c r="C11" s="127"/>
      <c r="D11" s="127"/>
      <c r="E11" s="127"/>
      <c r="F11" s="127"/>
      <c r="G11" s="127"/>
      <c r="H11" s="127"/>
      <c r="I11" s="127"/>
      <c r="J11" s="8"/>
    </row>
    <row r="12" spans="1:10" x14ac:dyDescent="0.35">
      <c r="A12" s="127"/>
      <c r="B12" s="127"/>
      <c r="C12" s="127"/>
      <c r="D12" s="127"/>
      <c r="E12" s="127"/>
      <c r="F12" s="127"/>
      <c r="G12" s="127"/>
      <c r="H12" s="127"/>
      <c r="I12" s="127"/>
      <c r="J12" s="8"/>
    </row>
    <row r="13" spans="1:10" x14ac:dyDescent="0.35">
      <c r="A13" s="127"/>
      <c r="B13" s="127"/>
      <c r="C13" s="127"/>
      <c r="D13" s="127"/>
      <c r="E13" s="127"/>
      <c r="F13" s="127"/>
      <c r="G13" s="127"/>
      <c r="H13" s="127"/>
      <c r="I13" s="127"/>
      <c r="J13" s="8"/>
    </row>
    <row r="14" spans="1:10" x14ac:dyDescent="0.35">
      <c r="A14" s="127"/>
      <c r="B14" s="127"/>
      <c r="C14" s="127"/>
      <c r="D14" s="127"/>
      <c r="E14" s="127"/>
      <c r="F14" s="127"/>
      <c r="G14" s="127"/>
      <c r="H14" s="127"/>
      <c r="I14" s="127"/>
      <c r="J14" s="8"/>
    </row>
    <row r="15" spans="1:10" s="1" customFormat="1" ht="75" customHeight="1" x14ac:dyDescent="0.35">
      <c r="A15" s="122" t="s">
        <v>699</v>
      </c>
      <c r="B15" s="128"/>
      <c r="C15" s="128"/>
      <c r="D15" s="128"/>
      <c r="E15" s="128"/>
      <c r="F15" s="128"/>
      <c r="G15" s="128"/>
      <c r="H15" s="128"/>
      <c r="I15" s="128"/>
    </row>
    <row r="16" spans="1:10" s="1" customFormat="1" ht="47.25" customHeight="1" x14ac:dyDescent="0.35">
      <c r="A16" s="122" t="s">
        <v>700</v>
      </c>
      <c r="B16" s="128"/>
      <c r="C16" s="128"/>
      <c r="D16" s="128"/>
      <c r="E16" s="128"/>
      <c r="F16" s="128"/>
      <c r="G16" s="128"/>
      <c r="H16" s="128"/>
      <c r="I16" s="128"/>
    </row>
    <row r="17" spans="1:9" ht="57.75" customHeight="1" x14ac:dyDescent="0.4">
      <c r="A17" s="122" t="s">
        <v>89</v>
      </c>
      <c r="B17" s="122"/>
      <c r="C17" s="122"/>
      <c r="D17" s="122"/>
      <c r="E17" s="122"/>
      <c r="F17" s="122"/>
      <c r="G17" s="122"/>
      <c r="H17" s="122"/>
      <c r="I17" s="122"/>
    </row>
    <row r="18" spans="1:9" ht="60.75" customHeight="1" x14ac:dyDescent="0.35">
      <c r="A18" s="120" t="s">
        <v>868</v>
      </c>
      <c r="B18" s="120"/>
      <c r="C18" s="120"/>
      <c r="D18" s="120"/>
      <c r="E18" s="120"/>
      <c r="F18" s="120"/>
      <c r="G18" s="120"/>
      <c r="H18" s="120"/>
      <c r="I18" s="120"/>
    </row>
    <row r="19" spans="1:9" ht="52.5" customHeight="1" x14ac:dyDescent="0.35">
      <c r="A19" s="120" t="s">
        <v>81</v>
      </c>
      <c r="B19" s="120"/>
      <c r="C19" s="120"/>
      <c r="D19" s="120"/>
      <c r="E19" s="120"/>
      <c r="F19" s="120"/>
      <c r="G19" s="120"/>
      <c r="H19" s="120"/>
      <c r="I19" s="120"/>
    </row>
    <row r="20" spans="1:9" ht="68.25" customHeight="1" x14ac:dyDescent="0.35">
      <c r="A20" s="122" t="s">
        <v>613</v>
      </c>
      <c r="B20" s="120"/>
      <c r="C20" s="120"/>
      <c r="D20" s="120"/>
      <c r="E20" s="120"/>
      <c r="F20" s="120"/>
      <c r="G20" s="120"/>
      <c r="H20" s="120"/>
      <c r="I20" s="120"/>
    </row>
    <row r="21" spans="1:9" ht="48.75" customHeight="1" x14ac:dyDescent="0.35">
      <c r="A21" s="122" t="s">
        <v>611</v>
      </c>
      <c r="B21" s="120"/>
      <c r="C21" s="120"/>
      <c r="D21" s="120"/>
      <c r="E21" s="120"/>
      <c r="F21" s="120"/>
      <c r="G21" s="120"/>
      <c r="H21" s="120"/>
      <c r="I21" s="120"/>
    </row>
    <row r="22" spans="1:9" ht="37.5" customHeight="1" x14ac:dyDescent="0.35">
      <c r="A22" s="122" t="s">
        <v>639</v>
      </c>
      <c r="B22" s="120"/>
      <c r="C22" s="120"/>
      <c r="D22" s="120"/>
      <c r="E22" s="120"/>
      <c r="F22" s="120"/>
      <c r="G22" s="120"/>
      <c r="H22" s="120"/>
      <c r="I22" s="120"/>
    </row>
    <row r="23" spans="1:9" ht="83.25" customHeight="1" x14ac:dyDescent="0.35">
      <c r="A23" s="122" t="s">
        <v>612</v>
      </c>
      <c r="B23" s="120"/>
      <c r="C23" s="120"/>
      <c r="D23" s="120"/>
      <c r="E23" s="120"/>
      <c r="F23" s="120"/>
      <c r="G23" s="120"/>
      <c r="H23" s="120"/>
      <c r="I23" s="120"/>
    </row>
    <row r="24" spans="1:9" ht="23.25" customHeight="1" x14ac:dyDescent="0.35">
      <c r="A24" s="122" t="s">
        <v>701</v>
      </c>
      <c r="B24" s="120"/>
      <c r="C24" s="120"/>
      <c r="D24" s="120"/>
      <c r="E24" s="120"/>
      <c r="F24" s="120"/>
      <c r="G24" s="120"/>
      <c r="H24" s="120"/>
      <c r="I24" s="120"/>
    </row>
    <row r="25" spans="1:9" ht="84.75" customHeight="1" x14ac:dyDescent="0.35">
      <c r="A25" s="124" t="s">
        <v>714</v>
      </c>
      <c r="B25" s="120"/>
      <c r="C25" s="120"/>
      <c r="D25" s="120"/>
      <c r="E25" s="120"/>
      <c r="F25" s="120"/>
      <c r="G25" s="120"/>
      <c r="H25" s="120"/>
      <c r="I25" s="120"/>
    </row>
    <row r="26" spans="1:9" ht="48" customHeight="1" x14ac:dyDescent="0.35">
      <c r="A26" s="120" t="s">
        <v>82</v>
      </c>
      <c r="B26" s="120"/>
      <c r="C26" s="120"/>
      <c r="D26" s="120"/>
      <c r="E26" s="120"/>
      <c r="F26" s="120"/>
      <c r="G26" s="120"/>
      <c r="H26" s="120"/>
      <c r="I26" s="120"/>
    </row>
    <row r="27" spans="1:9" ht="73.5" customHeight="1" x14ac:dyDescent="0.35">
      <c r="A27" s="122" t="s">
        <v>0</v>
      </c>
      <c r="B27" s="120"/>
      <c r="C27" s="120"/>
      <c r="D27" s="120"/>
      <c r="E27" s="120"/>
      <c r="F27" s="120"/>
      <c r="G27" s="120"/>
      <c r="H27" s="120"/>
      <c r="I27" s="120"/>
    </row>
    <row r="28" spans="1:9" ht="30.75" customHeight="1" x14ac:dyDescent="0.35">
      <c r="A28" s="122" t="s">
        <v>88</v>
      </c>
      <c r="B28" s="120"/>
      <c r="C28" s="120"/>
      <c r="D28" s="120"/>
      <c r="E28" s="120"/>
      <c r="F28" s="120"/>
      <c r="G28" s="120"/>
      <c r="H28" s="120"/>
      <c r="I28" s="120"/>
    </row>
    <row r="29" spans="1:9" ht="30.75" customHeight="1" x14ac:dyDescent="0.35">
      <c r="A29" s="122" t="s">
        <v>667</v>
      </c>
      <c r="B29" s="120"/>
      <c r="C29" s="120"/>
      <c r="D29" s="120"/>
      <c r="E29" s="120"/>
      <c r="F29" s="120"/>
      <c r="G29" s="120"/>
      <c r="H29" s="120"/>
      <c r="I29" s="120"/>
    </row>
    <row r="30" spans="1:9" ht="72.75" customHeight="1" x14ac:dyDescent="0.4">
      <c r="A30" s="121" t="s">
        <v>668</v>
      </c>
      <c r="B30" s="121"/>
      <c r="C30" s="121"/>
      <c r="D30" s="121"/>
      <c r="E30" s="121"/>
      <c r="F30" s="121"/>
      <c r="G30" s="121"/>
      <c r="H30" s="121"/>
      <c r="I30" s="121"/>
    </row>
    <row r="31" spans="1:9" ht="27" customHeight="1" x14ac:dyDescent="0.35">
      <c r="A31" s="120" t="s">
        <v>1</v>
      </c>
      <c r="B31" s="120"/>
      <c r="C31" s="120"/>
      <c r="D31" s="120"/>
      <c r="E31" s="120"/>
      <c r="F31" s="120"/>
      <c r="G31" s="120"/>
      <c r="H31" s="120"/>
      <c r="I31" s="120"/>
    </row>
    <row r="32" spans="1:9" ht="20.25" customHeight="1" x14ac:dyDescent="0.35">
      <c r="A32" s="120" t="s">
        <v>2</v>
      </c>
      <c r="B32" s="120"/>
      <c r="C32" s="120"/>
      <c r="D32" s="120"/>
      <c r="E32" s="120"/>
      <c r="F32" s="120"/>
      <c r="G32" s="120"/>
      <c r="H32" s="120"/>
      <c r="I32" s="120"/>
    </row>
    <row r="33" spans="1:10" ht="72" customHeight="1" x14ac:dyDescent="0.35">
      <c r="A33" s="122" t="s">
        <v>702</v>
      </c>
      <c r="B33" s="120"/>
      <c r="C33" s="120"/>
      <c r="D33" s="120"/>
      <c r="E33" s="120"/>
      <c r="F33" s="120"/>
      <c r="G33" s="120"/>
      <c r="H33" s="120"/>
      <c r="I33" s="120"/>
    </row>
    <row r="34" spans="1:10" ht="18" customHeight="1" x14ac:dyDescent="0.35">
      <c r="A34" s="42" t="s">
        <v>87</v>
      </c>
      <c r="B34" s="42"/>
      <c r="C34" s="42"/>
      <c r="D34" s="42"/>
      <c r="E34" s="42"/>
      <c r="F34" s="42"/>
      <c r="G34" s="42"/>
      <c r="H34" s="42"/>
      <c r="I34" s="42"/>
    </row>
    <row r="35" spans="1:10" ht="48" customHeight="1" x14ac:dyDescent="0.35">
      <c r="A35" s="120" t="s">
        <v>703</v>
      </c>
      <c r="B35" s="120"/>
      <c r="C35" s="120"/>
      <c r="D35" s="120"/>
      <c r="E35" s="120"/>
      <c r="F35" s="120"/>
      <c r="G35" s="120"/>
      <c r="H35" s="120"/>
      <c r="I35" s="120"/>
    </row>
    <row r="36" spans="1:10" ht="21.75" customHeight="1" x14ac:dyDescent="0.35">
      <c r="A36" s="120" t="s">
        <v>3</v>
      </c>
      <c r="B36" s="120"/>
      <c r="C36" s="120"/>
      <c r="D36" s="120"/>
      <c r="E36" s="120"/>
      <c r="F36" s="120"/>
      <c r="G36" s="120"/>
      <c r="H36" s="120"/>
      <c r="I36" s="120"/>
    </row>
    <row r="37" spans="1:10" ht="116.25" customHeight="1" x14ac:dyDescent="0.35">
      <c r="A37" s="122" t="s">
        <v>704</v>
      </c>
      <c r="B37" s="120"/>
      <c r="C37" s="120"/>
      <c r="D37" s="120"/>
      <c r="E37" s="120"/>
      <c r="F37" s="120"/>
      <c r="G37" s="120"/>
      <c r="H37" s="120"/>
      <c r="I37" s="120"/>
    </row>
    <row r="38" spans="1:10" ht="16.5" customHeight="1" x14ac:dyDescent="0.4">
      <c r="A38" s="7"/>
      <c r="B38" s="6"/>
      <c r="C38" s="6"/>
      <c r="D38" s="6"/>
      <c r="E38" s="6"/>
      <c r="F38" s="6"/>
      <c r="G38" s="6"/>
      <c r="H38" s="6"/>
      <c r="I38" s="6"/>
    </row>
    <row r="40" spans="1:10" ht="13.15" x14ac:dyDescent="0.4">
      <c r="A40" s="123" t="s">
        <v>705</v>
      </c>
      <c r="B40" s="123"/>
      <c r="C40" s="123"/>
      <c r="D40" s="123"/>
      <c r="E40" s="123"/>
      <c r="F40" s="123"/>
      <c r="G40" s="123"/>
      <c r="H40" s="123"/>
      <c r="I40" s="123"/>
    </row>
    <row r="41" spans="1:10" ht="50.25" customHeight="1" x14ac:dyDescent="0.35">
      <c r="A41" s="120" t="s">
        <v>83</v>
      </c>
      <c r="B41" s="120"/>
      <c r="C41" s="120"/>
      <c r="D41" s="120"/>
      <c r="E41" s="120"/>
      <c r="F41" s="120"/>
      <c r="G41" s="120"/>
      <c r="H41" s="120"/>
      <c r="I41" s="120"/>
    </row>
    <row r="42" spans="1:10" ht="39" customHeight="1" x14ac:dyDescent="0.35">
      <c r="A42" s="120" t="s">
        <v>84</v>
      </c>
      <c r="B42" s="120"/>
      <c r="C42" s="120"/>
      <c r="D42" s="120"/>
      <c r="E42" s="120"/>
      <c r="F42" s="120"/>
      <c r="G42" s="120"/>
      <c r="H42" s="120"/>
      <c r="I42" s="120"/>
    </row>
    <row r="43" spans="1:10" ht="34.5" customHeight="1" x14ac:dyDescent="0.35">
      <c r="A43" s="120" t="s">
        <v>85</v>
      </c>
      <c r="B43" s="120"/>
      <c r="C43" s="120"/>
      <c r="D43" s="120"/>
      <c r="E43" s="120"/>
      <c r="F43" s="120"/>
      <c r="G43" s="120"/>
      <c r="H43" s="120"/>
      <c r="I43" s="120"/>
    </row>
    <row r="44" spans="1:10" ht="33.75" customHeight="1" x14ac:dyDescent="0.35">
      <c r="A44" s="120" t="s">
        <v>86</v>
      </c>
      <c r="B44" s="120"/>
      <c r="C44" s="120"/>
      <c r="D44" s="120"/>
      <c r="E44" s="120"/>
      <c r="F44" s="120"/>
      <c r="G44" s="120"/>
      <c r="H44" s="120"/>
      <c r="I44" s="120"/>
      <c r="J44" s="2"/>
    </row>
    <row r="46" spans="1:10" ht="12.75" customHeight="1" x14ac:dyDescent="0.35"/>
    <row r="47" spans="1:10" ht="139.5" customHeight="1" x14ac:dyDescent="0.35"/>
    <row r="49" ht="25.5" customHeight="1" x14ac:dyDescent="0.35"/>
  </sheetData>
  <mergeCells count="30">
    <mergeCell ref="A17:I17"/>
    <mergeCell ref="G3:I3"/>
    <mergeCell ref="G4:I4"/>
    <mergeCell ref="A6:I14"/>
    <mergeCell ref="A15:I15"/>
    <mergeCell ref="A16:I16"/>
    <mergeCell ref="A29:I29"/>
    <mergeCell ref="A18:I18"/>
    <mergeCell ref="A19:I19"/>
    <mergeCell ref="A20:I20"/>
    <mergeCell ref="A21:I21"/>
    <mergeCell ref="A22:I22"/>
    <mergeCell ref="A23:I23"/>
    <mergeCell ref="A24:I24"/>
    <mergeCell ref="A25:I25"/>
    <mergeCell ref="A26:I26"/>
    <mergeCell ref="A27:I27"/>
    <mergeCell ref="A28:I28"/>
    <mergeCell ref="A44:I44"/>
    <mergeCell ref="A30:I30"/>
    <mergeCell ref="A31:I31"/>
    <mergeCell ref="A32:I32"/>
    <mergeCell ref="A33:I33"/>
    <mergeCell ref="A35:I35"/>
    <mergeCell ref="A36:I36"/>
    <mergeCell ref="A37:I37"/>
    <mergeCell ref="A40:I40"/>
    <mergeCell ref="A41:I41"/>
    <mergeCell ref="A42:I42"/>
    <mergeCell ref="A43:I43"/>
  </mergeCells>
  <pageMargins left="0.75" right="0.75" top="1" bottom="1" header="0.5" footer="0.5"/>
  <pageSetup scale="90" orientation="portrait" r:id="rId1"/>
  <headerFooter alignWithMargins="0"/>
  <rowBreaks count="1" manualBreakCount="1">
    <brk id="45"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70C0"/>
  </sheetPr>
  <dimension ref="A6:J40"/>
  <sheetViews>
    <sheetView zoomScaleNormal="100" workbookViewId="0"/>
  </sheetViews>
  <sheetFormatPr defaultRowHeight="12.75" x14ac:dyDescent="0.35"/>
  <cols>
    <col min="2" max="2" width="15.265625" bestFit="1" customWidth="1"/>
    <col min="6" max="6" width="18.265625" bestFit="1" customWidth="1"/>
  </cols>
  <sheetData>
    <row r="6" spans="1:10" ht="13.15" x14ac:dyDescent="0.4">
      <c r="A6" s="37"/>
      <c r="B6" s="37"/>
      <c r="C6" s="37"/>
      <c r="D6" s="37"/>
      <c r="E6" s="37"/>
      <c r="F6" s="37"/>
      <c r="G6" s="37"/>
      <c r="H6" s="37"/>
    </row>
    <row r="7" spans="1:10" ht="13.15" x14ac:dyDescent="0.4">
      <c r="A7" s="129" t="s">
        <v>70</v>
      </c>
      <c r="B7" s="129"/>
      <c r="C7" s="129"/>
      <c r="D7" s="129"/>
      <c r="E7" s="129"/>
      <c r="F7" s="129"/>
      <c r="G7" s="129"/>
      <c r="H7" s="129"/>
      <c r="I7" s="8"/>
      <c r="J7" s="61"/>
    </row>
    <row r="8" spans="1:10" ht="25.5" customHeight="1" x14ac:dyDescent="0.35">
      <c r="A8" s="120" t="s">
        <v>869</v>
      </c>
      <c r="B8" s="120"/>
      <c r="C8" s="120"/>
      <c r="D8" s="120"/>
      <c r="E8" s="120"/>
      <c r="F8" s="120"/>
      <c r="G8" s="120"/>
      <c r="H8" s="120"/>
      <c r="I8" s="8"/>
      <c r="J8" s="61"/>
    </row>
    <row r="9" spans="1:10" x14ac:dyDescent="0.35">
      <c r="A9" s="4"/>
      <c r="I9" s="8"/>
      <c r="J9" s="61"/>
    </row>
    <row r="10" spans="1:10" ht="25.5" x14ac:dyDescent="0.35">
      <c r="A10" s="5" t="s">
        <v>124</v>
      </c>
      <c r="B10" s="42" t="s">
        <v>123</v>
      </c>
      <c r="C10" s="3" t="s">
        <v>125</v>
      </c>
      <c r="E10" s="5" t="s">
        <v>124</v>
      </c>
      <c r="F10" s="42" t="s">
        <v>123</v>
      </c>
      <c r="G10" s="3" t="s">
        <v>125</v>
      </c>
      <c r="I10" s="8"/>
      <c r="J10" s="61"/>
    </row>
    <row r="11" spans="1:10" x14ac:dyDescent="0.35">
      <c r="A11" s="3">
        <v>1</v>
      </c>
      <c r="B11" s="2" t="s">
        <v>498</v>
      </c>
      <c r="C11" s="117">
        <v>2.4541E-2</v>
      </c>
      <c r="D11" s="116"/>
      <c r="E11" s="3">
        <v>29</v>
      </c>
      <c r="F11" s="42" t="s">
        <v>107</v>
      </c>
      <c r="G11" s="3" t="s">
        <v>80</v>
      </c>
      <c r="I11" s="8"/>
      <c r="J11" s="61"/>
    </row>
    <row r="12" spans="1:10" x14ac:dyDescent="0.35">
      <c r="A12" s="3">
        <v>2</v>
      </c>
      <c r="B12" s="2" t="s">
        <v>94</v>
      </c>
      <c r="C12" s="117">
        <v>2.4541E-2</v>
      </c>
      <c r="D12" s="116"/>
      <c r="E12" s="3">
        <v>30</v>
      </c>
      <c r="F12" s="42" t="s">
        <v>108</v>
      </c>
      <c r="G12" s="3" t="s">
        <v>80</v>
      </c>
      <c r="I12" s="8"/>
      <c r="J12" s="61"/>
    </row>
    <row r="13" spans="1:10" x14ac:dyDescent="0.35">
      <c r="A13" s="3">
        <v>3</v>
      </c>
      <c r="B13" s="2" t="s">
        <v>596</v>
      </c>
      <c r="C13" s="117">
        <v>3.5702999999999999E-2</v>
      </c>
      <c r="D13" s="116"/>
      <c r="E13" s="3" t="s">
        <v>93</v>
      </c>
      <c r="F13" s="42" t="s">
        <v>109</v>
      </c>
      <c r="G13" s="119">
        <v>0.55812300000000004</v>
      </c>
      <c r="H13" s="116"/>
      <c r="I13" s="8"/>
      <c r="J13" s="61"/>
    </row>
    <row r="14" spans="1:10" x14ac:dyDescent="0.35">
      <c r="A14" s="3">
        <v>4</v>
      </c>
      <c r="B14" s="2" t="s">
        <v>597</v>
      </c>
      <c r="C14" s="117">
        <v>3.8926000000000002E-2</v>
      </c>
      <c r="D14" s="116"/>
      <c r="E14" s="3">
        <v>31</v>
      </c>
      <c r="F14" s="42" t="s">
        <v>529</v>
      </c>
      <c r="G14" s="119">
        <v>0.44187700000000002</v>
      </c>
      <c r="H14" s="116"/>
      <c r="I14" s="8"/>
      <c r="J14" s="61"/>
    </row>
    <row r="15" spans="1:10" x14ac:dyDescent="0.35">
      <c r="A15" s="3">
        <v>5</v>
      </c>
      <c r="B15" s="2" t="s">
        <v>502</v>
      </c>
      <c r="C15" s="117">
        <v>3.1995000000000003E-2</v>
      </c>
      <c r="D15" s="116"/>
      <c r="E15" s="3">
        <v>32</v>
      </c>
      <c r="F15" s="42" t="s">
        <v>604</v>
      </c>
      <c r="G15" s="119">
        <v>0.36939499999999997</v>
      </c>
      <c r="H15" s="116"/>
      <c r="I15" s="8"/>
      <c r="J15" s="61"/>
    </row>
    <row r="16" spans="1:10" x14ac:dyDescent="0.35">
      <c r="A16" s="3">
        <v>6</v>
      </c>
      <c r="B16" s="2" t="s">
        <v>95</v>
      </c>
      <c r="C16" s="117">
        <v>3.0544999999999999E-2</v>
      </c>
      <c r="D16" s="116"/>
      <c r="E16" s="3">
        <v>33</v>
      </c>
      <c r="F16" s="42" t="s">
        <v>605</v>
      </c>
      <c r="G16" s="119">
        <v>0.63060499999999997</v>
      </c>
      <c r="H16" s="116"/>
      <c r="I16" s="8"/>
      <c r="J16" s="61"/>
    </row>
    <row r="17" spans="1:10" x14ac:dyDescent="0.35">
      <c r="A17" s="3">
        <v>7</v>
      </c>
      <c r="B17" s="2" t="s">
        <v>96</v>
      </c>
      <c r="C17" s="117">
        <v>1.1443999999999999E-2</v>
      </c>
      <c r="D17" s="116"/>
      <c r="E17" s="3">
        <v>34</v>
      </c>
      <c r="F17" s="42" t="s">
        <v>606</v>
      </c>
      <c r="G17" s="119">
        <v>7.1666999999999995E-2</v>
      </c>
      <c r="H17" s="116"/>
      <c r="I17" s="8"/>
      <c r="J17" s="61"/>
    </row>
    <row r="18" spans="1:10" x14ac:dyDescent="0.35">
      <c r="A18" s="3">
        <v>8</v>
      </c>
      <c r="B18" s="2" t="s">
        <v>598</v>
      </c>
      <c r="C18" s="117">
        <v>2.48E-3</v>
      </c>
      <c r="D18" s="116"/>
      <c r="E18" s="3">
        <v>35</v>
      </c>
      <c r="F18" s="42" t="s">
        <v>533</v>
      </c>
      <c r="G18" s="119">
        <v>0.26394800000000002</v>
      </c>
      <c r="H18" s="116"/>
      <c r="I18" s="8"/>
      <c r="J18" s="61"/>
    </row>
    <row r="19" spans="1:10" x14ac:dyDescent="0.35">
      <c r="A19" s="3">
        <v>9</v>
      </c>
      <c r="B19" s="2" t="s">
        <v>599</v>
      </c>
      <c r="C19" s="117">
        <v>6.9631999999999999E-2</v>
      </c>
      <c r="D19" s="116"/>
      <c r="E19" s="3">
        <v>36</v>
      </c>
      <c r="F19" s="42" t="s">
        <v>607</v>
      </c>
      <c r="G19" s="119">
        <v>0.371504</v>
      </c>
      <c r="H19" s="116"/>
      <c r="I19" s="8"/>
      <c r="J19" s="61"/>
    </row>
    <row r="20" spans="1:10" x14ac:dyDescent="0.35">
      <c r="A20" s="3">
        <v>10</v>
      </c>
      <c r="B20" s="2" t="s">
        <v>600</v>
      </c>
      <c r="C20" s="117">
        <v>3.3697999999999999E-2</v>
      </c>
      <c r="D20" s="116"/>
      <c r="E20" s="3">
        <v>37</v>
      </c>
      <c r="F20" s="42" t="s">
        <v>608</v>
      </c>
      <c r="G20" s="119">
        <v>9.2754000000000003E-2</v>
      </c>
      <c r="H20" s="116"/>
      <c r="I20" s="8"/>
      <c r="J20" s="61"/>
    </row>
    <row r="21" spans="1:10" x14ac:dyDescent="0.35">
      <c r="A21" s="3">
        <v>11</v>
      </c>
      <c r="B21" s="2" t="s">
        <v>601</v>
      </c>
      <c r="C21" s="117">
        <v>7.3016999999999999E-2</v>
      </c>
      <c r="D21" s="116"/>
      <c r="E21" s="3">
        <v>38</v>
      </c>
      <c r="F21" s="42" t="s">
        <v>811</v>
      </c>
      <c r="G21" s="119">
        <v>0.200127</v>
      </c>
      <c r="H21" s="116"/>
      <c r="I21" s="8"/>
      <c r="J21" s="61"/>
    </row>
    <row r="22" spans="1:10" x14ac:dyDescent="0.35">
      <c r="A22" s="3">
        <v>12</v>
      </c>
      <c r="B22" s="2" t="s">
        <v>602</v>
      </c>
      <c r="C22" s="117">
        <v>2.9406000000000002E-2</v>
      </c>
      <c r="D22" s="116"/>
      <c r="E22" s="3">
        <v>39</v>
      </c>
      <c r="F22" s="42" t="s">
        <v>110</v>
      </c>
      <c r="G22" s="119">
        <v>0.114345</v>
      </c>
      <c r="H22" s="116"/>
      <c r="I22" s="8"/>
      <c r="J22" s="61"/>
    </row>
    <row r="23" spans="1:10" x14ac:dyDescent="0.35">
      <c r="A23" s="3">
        <v>13</v>
      </c>
      <c r="B23" s="2" t="s">
        <v>510</v>
      </c>
      <c r="C23" s="117">
        <v>8.2608000000000001E-2</v>
      </c>
      <c r="D23" s="116"/>
      <c r="E23" s="3">
        <v>40</v>
      </c>
      <c r="F23" s="42" t="s">
        <v>536</v>
      </c>
      <c r="G23" s="119">
        <v>0.114345</v>
      </c>
      <c r="H23" s="116"/>
      <c r="I23" s="8"/>
      <c r="J23" s="61"/>
    </row>
    <row r="24" spans="1:10" x14ac:dyDescent="0.35">
      <c r="A24" s="3">
        <v>14</v>
      </c>
      <c r="B24" s="2" t="s">
        <v>97</v>
      </c>
      <c r="C24" s="117">
        <v>8.9599999999999992E-3</v>
      </c>
      <c r="D24" s="116"/>
      <c r="E24" s="3">
        <v>41</v>
      </c>
      <c r="F24" s="42" t="s">
        <v>111</v>
      </c>
      <c r="G24" s="119">
        <v>0.114345</v>
      </c>
      <c r="H24" s="116"/>
      <c r="I24" s="8"/>
      <c r="J24" s="61"/>
    </row>
    <row r="25" spans="1:10" x14ac:dyDescent="0.35">
      <c r="A25" s="3">
        <v>15</v>
      </c>
      <c r="B25" s="2" t="s">
        <v>858</v>
      </c>
      <c r="C25" s="117">
        <v>5.6640999999999997E-2</v>
      </c>
      <c r="D25" s="116"/>
      <c r="E25" s="3">
        <v>42</v>
      </c>
      <c r="F25" s="42" t="s">
        <v>112</v>
      </c>
      <c r="G25" s="119">
        <v>3.2516999999999997E-2</v>
      </c>
      <c r="H25" s="116"/>
      <c r="I25" s="8"/>
      <c r="J25" s="61"/>
    </row>
    <row r="26" spans="1:10" x14ac:dyDescent="0.35">
      <c r="A26" s="3">
        <v>16</v>
      </c>
      <c r="B26" s="2" t="s">
        <v>513</v>
      </c>
      <c r="C26" s="117">
        <v>3.1914999999999999E-2</v>
      </c>
      <c r="D26" s="116"/>
      <c r="E26" s="3">
        <v>43</v>
      </c>
      <c r="F26" s="42" t="s">
        <v>113</v>
      </c>
      <c r="G26" s="119">
        <v>3.2516999999999997E-2</v>
      </c>
      <c r="H26" s="116"/>
      <c r="I26" s="8"/>
      <c r="J26" s="61"/>
    </row>
    <row r="27" spans="1:10" x14ac:dyDescent="0.35">
      <c r="A27" s="3">
        <v>17</v>
      </c>
      <c r="B27" s="2" t="s">
        <v>514</v>
      </c>
      <c r="C27" s="117">
        <v>3.8362E-2</v>
      </c>
      <c r="D27" s="116"/>
      <c r="E27" s="3">
        <v>44</v>
      </c>
      <c r="F27" s="42" t="s">
        <v>114</v>
      </c>
      <c r="G27" s="119">
        <v>3.702E-3</v>
      </c>
      <c r="H27" s="116"/>
      <c r="I27" s="8"/>
      <c r="J27" s="61"/>
    </row>
    <row r="28" spans="1:10" x14ac:dyDescent="0.35">
      <c r="A28" s="3">
        <v>18</v>
      </c>
      <c r="B28" s="2" t="s">
        <v>98</v>
      </c>
      <c r="C28" s="117">
        <v>1.358E-2</v>
      </c>
      <c r="D28" s="116"/>
      <c r="E28" s="3">
        <v>45</v>
      </c>
      <c r="F28" s="42" t="s">
        <v>609</v>
      </c>
      <c r="G28" s="119">
        <v>7.3899999999999999E-3</v>
      </c>
      <c r="H28" s="116"/>
      <c r="I28" s="8"/>
      <c r="J28" s="61"/>
    </row>
    <row r="29" spans="1:10" x14ac:dyDescent="0.35">
      <c r="A29" s="3">
        <v>19</v>
      </c>
      <c r="B29" s="2" t="s">
        <v>99</v>
      </c>
      <c r="C29" s="117">
        <v>1.4411999999999999E-2</v>
      </c>
      <c r="D29" s="116"/>
      <c r="E29" s="3">
        <v>46</v>
      </c>
      <c r="F29" s="42" t="s">
        <v>115</v>
      </c>
      <c r="G29" s="119">
        <v>2.5108000000000002E-2</v>
      </c>
      <c r="H29" s="116"/>
      <c r="I29" s="8"/>
      <c r="J29" s="61"/>
    </row>
    <row r="30" spans="1:10" x14ac:dyDescent="0.35">
      <c r="A30" s="3">
        <v>20</v>
      </c>
      <c r="B30" s="2" t="s">
        <v>517</v>
      </c>
      <c r="C30" s="117">
        <v>4.9806999999999997E-2</v>
      </c>
      <c r="D30" s="116"/>
      <c r="E30" s="3">
        <v>47</v>
      </c>
      <c r="F30" s="42" t="s">
        <v>116</v>
      </c>
      <c r="G30" s="119">
        <v>3.7194999999999999E-2</v>
      </c>
      <c r="H30" s="116"/>
      <c r="I30" s="8"/>
      <c r="J30" s="61"/>
    </row>
    <row r="31" spans="1:10" x14ac:dyDescent="0.35">
      <c r="A31" s="3">
        <v>21</v>
      </c>
      <c r="B31" s="2" t="s">
        <v>603</v>
      </c>
      <c r="C31" s="117">
        <v>4.9806999999999997E-2</v>
      </c>
      <c r="D31" s="116"/>
      <c r="E31" s="3">
        <v>48</v>
      </c>
      <c r="F31" s="42" t="s">
        <v>117</v>
      </c>
      <c r="G31" s="119">
        <v>9.8259999999999997E-3</v>
      </c>
      <c r="H31" s="116"/>
      <c r="I31" s="8"/>
      <c r="J31" s="61"/>
    </row>
    <row r="32" spans="1:10" x14ac:dyDescent="0.35">
      <c r="A32" s="3">
        <v>22</v>
      </c>
      <c r="B32" s="2" t="s">
        <v>810</v>
      </c>
      <c r="C32" s="117">
        <v>2.1215000000000001E-2</v>
      </c>
      <c r="D32" s="116"/>
      <c r="E32" s="3">
        <v>49</v>
      </c>
      <c r="F32" s="42" t="s">
        <v>118</v>
      </c>
      <c r="G32" s="119">
        <v>6.5091999999999997E-2</v>
      </c>
      <c r="H32" s="116"/>
      <c r="I32" s="8"/>
      <c r="J32" s="61"/>
    </row>
    <row r="33" spans="1:10" x14ac:dyDescent="0.35">
      <c r="A33" s="3">
        <v>23</v>
      </c>
      <c r="B33" s="2" t="s">
        <v>100</v>
      </c>
      <c r="C33" s="117">
        <v>9.1762999999999997E-2</v>
      </c>
      <c r="D33" s="116"/>
      <c r="E33" s="3">
        <v>50</v>
      </c>
      <c r="F33" s="42" t="s">
        <v>119</v>
      </c>
      <c r="G33" s="119">
        <v>9.9126000000000006E-2</v>
      </c>
      <c r="H33" s="116"/>
      <c r="I33" s="8"/>
      <c r="J33" s="61"/>
    </row>
    <row r="34" spans="1:10" x14ac:dyDescent="0.35">
      <c r="A34" s="3">
        <v>24</v>
      </c>
      <c r="B34" s="2" t="s">
        <v>101</v>
      </c>
      <c r="C34" s="117">
        <v>1.358E-2</v>
      </c>
      <c r="D34" s="116"/>
      <c r="E34" s="3">
        <v>51</v>
      </c>
      <c r="F34" s="42" t="s">
        <v>120</v>
      </c>
      <c r="G34" s="119">
        <v>1.0942E-2</v>
      </c>
      <c r="H34" s="116"/>
      <c r="I34" s="8"/>
      <c r="J34" s="61"/>
    </row>
    <row r="35" spans="1:10" x14ac:dyDescent="0.35">
      <c r="A35" s="3">
        <v>25</v>
      </c>
      <c r="B35" s="2" t="s">
        <v>102</v>
      </c>
      <c r="C35" s="117">
        <v>9.5293000000000003E-2</v>
      </c>
      <c r="D35" s="116"/>
      <c r="E35" s="3">
        <v>52</v>
      </c>
      <c r="F35" s="42" t="s">
        <v>546</v>
      </c>
      <c r="G35" s="119">
        <v>5.0910999999999998E-2</v>
      </c>
      <c r="H35" s="116"/>
    </row>
    <row r="36" spans="1:10" x14ac:dyDescent="0.35">
      <c r="A36" s="3">
        <v>26</v>
      </c>
      <c r="B36" s="2" t="s">
        <v>522</v>
      </c>
      <c r="C36" s="117">
        <v>2.6128999999999999E-2</v>
      </c>
      <c r="D36" s="116"/>
      <c r="E36" s="3">
        <v>53</v>
      </c>
      <c r="F36" s="42" t="s">
        <v>859</v>
      </c>
      <c r="G36" s="119">
        <v>5.0910999999999998E-2</v>
      </c>
      <c r="H36" s="116"/>
    </row>
    <row r="37" spans="1:10" x14ac:dyDescent="0.35">
      <c r="A37" s="3">
        <v>27</v>
      </c>
      <c r="B37" s="2" t="s">
        <v>103</v>
      </c>
      <c r="C37" s="117">
        <v>0.29746299999999998</v>
      </c>
      <c r="D37" s="116"/>
      <c r="E37" s="3">
        <v>54</v>
      </c>
      <c r="F37" s="42" t="s">
        <v>121</v>
      </c>
      <c r="G37" s="119">
        <v>7.4483999999999995E-2</v>
      </c>
      <c r="H37" s="116"/>
    </row>
    <row r="38" spans="1:10" x14ac:dyDescent="0.35">
      <c r="A38" s="3" t="s">
        <v>90</v>
      </c>
      <c r="B38" s="2" t="s">
        <v>104</v>
      </c>
      <c r="C38" s="118" t="s">
        <v>80</v>
      </c>
      <c r="E38" s="3">
        <v>55</v>
      </c>
      <c r="F38" s="42" t="s">
        <v>122</v>
      </c>
      <c r="G38" s="119">
        <v>9.1841999999999993E-2</v>
      </c>
      <c r="H38" s="116"/>
    </row>
    <row r="39" spans="1:10" x14ac:dyDescent="0.35">
      <c r="A39" s="3" t="s">
        <v>91</v>
      </c>
      <c r="B39" s="2" t="s">
        <v>105</v>
      </c>
      <c r="C39" s="118" t="s">
        <v>80</v>
      </c>
      <c r="E39" s="3">
        <v>56</v>
      </c>
      <c r="F39" s="42" t="s">
        <v>549</v>
      </c>
      <c r="G39" s="119">
        <v>3.2701000000000001E-2</v>
      </c>
      <c r="H39" s="116"/>
    </row>
    <row r="40" spans="1:10" x14ac:dyDescent="0.35">
      <c r="A40" s="3" t="s">
        <v>92</v>
      </c>
      <c r="B40" s="2" t="s">
        <v>106</v>
      </c>
      <c r="C40" s="119">
        <v>0.70253699999999997</v>
      </c>
      <c r="D40" s="116"/>
      <c r="E40" s="3">
        <v>57</v>
      </c>
      <c r="F40" s="42" t="s">
        <v>550</v>
      </c>
      <c r="G40" s="119">
        <v>3.2701000000000001E-2</v>
      </c>
      <c r="H40" s="116"/>
    </row>
  </sheetData>
  <mergeCells count="2">
    <mergeCell ref="A7:H7"/>
    <mergeCell ref="A8:H8"/>
  </mergeCells>
  <phoneticPr fontId="0" type="noConversion"/>
  <pageMargins left="0.75" right="0.75" top="1" bottom="1" header="0.5" footer="0.5"/>
  <pageSetup scale="93"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J4"/>
  <sheetViews>
    <sheetView zoomScaleNormal="100" workbookViewId="0">
      <selection sqref="A1:J1"/>
    </sheetView>
  </sheetViews>
  <sheetFormatPr defaultRowHeight="12.75" x14ac:dyDescent="0.35"/>
  <sheetData>
    <row r="1" spans="1:10" ht="81" customHeight="1" x14ac:dyDescent="0.35">
      <c r="A1" s="130" t="s">
        <v>870</v>
      </c>
      <c r="B1" s="130"/>
      <c r="C1" s="130"/>
      <c r="D1" s="130"/>
      <c r="E1" s="130"/>
      <c r="F1" s="130"/>
      <c r="G1" s="130"/>
      <c r="H1" s="130"/>
      <c r="I1" s="130"/>
      <c r="J1" s="130"/>
    </row>
    <row r="3" spans="1:10" ht="114.75" customHeight="1" x14ac:dyDescent="0.35">
      <c r="A3" s="130" t="s">
        <v>784</v>
      </c>
      <c r="B3" s="130"/>
      <c r="C3" s="130"/>
      <c r="D3" s="130"/>
      <c r="E3" s="130"/>
      <c r="F3" s="130"/>
      <c r="G3" s="130"/>
      <c r="H3" s="130"/>
      <c r="I3" s="130"/>
      <c r="J3" s="130"/>
    </row>
    <row r="4" spans="1:10" x14ac:dyDescent="0.35">
      <c r="A4" s="115"/>
    </row>
  </sheetData>
  <mergeCells count="2">
    <mergeCell ref="A1:J1"/>
    <mergeCell ref="A3:J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K88"/>
  <sheetViews>
    <sheetView zoomScale="115" zoomScaleNormal="115" zoomScalePageLayoutView="55" workbookViewId="0">
      <selection activeCell="B2" sqref="B2:C2"/>
    </sheetView>
  </sheetViews>
  <sheetFormatPr defaultColWidth="9.1328125" defaultRowHeight="12.75" x14ac:dyDescent="0.35"/>
  <cols>
    <col min="1" max="1" width="26.3984375" style="66" bestFit="1" customWidth="1"/>
    <col min="2" max="4" width="21.73046875" style="66" customWidth="1"/>
    <col min="5" max="5" width="26.3984375" style="66" bestFit="1" customWidth="1"/>
    <col min="6" max="8" width="21.73046875" style="66" customWidth="1"/>
    <col min="9" max="9" width="26.3984375" style="66" bestFit="1" customWidth="1"/>
    <col min="10" max="12" width="21.73046875" style="66" customWidth="1"/>
    <col min="13" max="16384" width="9.1328125" style="66"/>
  </cols>
  <sheetData>
    <row r="1" spans="1:10" ht="27" customHeight="1" x14ac:dyDescent="0.35">
      <c r="A1" s="131" t="s">
        <v>698</v>
      </c>
      <c r="B1" s="132"/>
      <c r="C1" s="132"/>
      <c r="D1" s="133"/>
    </row>
    <row r="2" spans="1:10" ht="20.25" customHeight="1" x14ac:dyDescent="0.35">
      <c r="A2" s="114" t="s">
        <v>697</v>
      </c>
      <c r="B2" s="136">
        <v>50000</v>
      </c>
      <c r="C2" s="136"/>
      <c r="D2" s="110"/>
    </row>
    <row r="3" spans="1:10" ht="18" customHeight="1" x14ac:dyDescent="0.35">
      <c r="A3" s="114" t="s">
        <v>696</v>
      </c>
      <c r="B3" s="111" t="str">
        <f>INDEX(Cities,C3)</f>
        <v>Anniston-Calhoun County AL</v>
      </c>
      <c r="C3" s="111">
        <v>1</v>
      </c>
      <c r="D3" s="110"/>
    </row>
    <row r="4" spans="1:10" ht="18" customHeight="1" x14ac:dyDescent="0.35">
      <c r="A4" s="114" t="s">
        <v>695</v>
      </c>
      <c r="B4" s="111" t="str">
        <f>INDEX(Cities,C4)</f>
        <v>Auburn-Opelika AL</v>
      </c>
      <c r="C4" s="111">
        <v>2</v>
      </c>
      <c r="D4" s="110"/>
      <c r="J4" s="113"/>
    </row>
    <row r="5" spans="1:10" x14ac:dyDescent="0.35">
      <c r="A5" s="112"/>
      <c r="B5" s="111"/>
      <c r="C5" s="111"/>
      <c r="D5" s="110"/>
    </row>
    <row r="6" spans="1:10" x14ac:dyDescent="0.35">
      <c r="A6" s="109"/>
      <c r="B6" s="108"/>
      <c r="C6" s="108"/>
      <c r="D6" s="107"/>
    </row>
    <row r="7" spans="1:10" ht="38.25" customHeight="1" x14ac:dyDescent="0.35"/>
    <row r="8" spans="1:10" x14ac:dyDescent="0.35">
      <c r="E8" s="106"/>
    </row>
    <row r="9" spans="1:10" ht="20.65" x14ac:dyDescent="0.35">
      <c r="A9" s="134" t="s">
        <v>694</v>
      </c>
      <c r="B9" s="134"/>
      <c r="C9" s="134"/>
      <c r="D9" s="134"/>
    </row>
    <row r="11" spans="1:10" ht="48" customHeight="1" x14ac:dyDescent="0.35">
      <c r="A11" s="135" t="str">
        <f>"Based on the Income that you entered, if you are earning "&amp;DOLLAR(B2,2)&amp;" after tax in "&amp;B3&amp;", the comparable after-tax income in "&amp;B4&amp;" is "&amp;DOLLAR(B2+((C23-B23)/B23)*B2)&amp;". Below are the index values and average prices of two areas as well as the national average:"</f>
        <v>Based on the Income that you entered, if you are earning $50,000.00 after tax in Anniston-Calhoun County AL, the comparable after-tax income in Auburn-Opelika AL is $56,323.19. Below are the index values and average prices of two areas as well as the national average:</v>
      </c>
      <c r="B11" s="135"/>
      <c r="C11" s="135"/>
      <c r="D11" s="135"/>
    </row>
    <row r="14" spans="1:10" x14ac:dyDescent="0.35">
      <c r="A14" s="105" t="str">
        <f>"If you move from "&amp;B3&amp;" to "&amp;B4</f>
        <v>If you move from Anniston-Calhoun County AL to Auburn-Opelika AL</v>
      </c>
      <c r="B14" s="104"/>
      <c r="C14" s="103"/>
      <c r="D14" s="102"/>
    </row>
    <row r="15" spans="1:10" x14ac:dyDescent="0.35">
      <c r="A15" s="101" t="s">
        <v>693</v>
      </c>
      <c r="B15" s="100"/>
      <c r="C15" s="99" t="str">
        <f>TEXT(ABS((C24-B24)/B24),"0.00%") &amp; " " &amp; IF(C24-B24&lt;0, "less", "more")</f>
        <v>15.68% more</v>
      </c>
    </row>
    <row r="16" spans="1:10" x14ac:dyDescent="0.35">
      <c r="A16" s="98" t="s">
        <v>692</v>
      </c>
      <c r="B16" s="97"/>
      <c r="C16" s="96" t="str">
        <f>TEXT(ABS((C25-B25)/B25),"0.00%") &amp; " " &amp; IF(C25-B25&lt;0, "less", "more")</f>
        <v>16.64% more</v>
      </c>
    </row>
    <row r="17" spans="1:11" x14ac:dyDescent="0.35">
      <c r="A17" s="101" t="s">
        <v>691</v>
      </c>
      <c r="B17" s="100"/>
      <c r="C17" s="99" t="str">
        <f>TEXT(ABS((C26-B26)/B26),"0.00%") &amp; " " &amp; IF(C26-B26&lt;0, "less", "more")</f>
        <v>17.03% less</v>
      </c>
    </row>
    <row r="18" spans="1:11" x14ac:dyDescent="0.35">
      <c r="A18" s="98" t="s">
        <v>690</v>
      </c>
      <c r="B18" s="97"/>
      <c r="C18" s="96" t="str">
        <f>TEXT(ABS((C27-B27)/B27),"0.00%") &amp; " " &amp; IF(C27-B27&lt;0, "less", "more")</f>
        <v>8.60% more</v>
      </c>
      <c r="I18" s="92"/>
    </row>
    <row r="19" spans="1:11" x14ac:dyDescent="0.35">
      <c r="A19" s="95" t="s">
        <v>689</v>
      </c>
      <c r="B19" s="94"/>
      <c r="C19" s="93" t="str">
        <f>TEXT(ABS((C28-B28)/B28),"0.00%") &amp; " " &amp; IF(C28-B28&lt;0, "less", "more")</f>
        <v>14.41% more</v>
      </c>
      <c r="I19" s="92"/>
    </row>
    <row r="20" spans="1:11" x14ac:dyDescent="0.35">
      <c r="I20" s="92"/>
    </row>
    <row r="21" spans="1:11" ht="13.9" x14ac:dyDescent="0.4">
      <c r="A21" s="84" t="s">
        <v>688</v>
      </c>
      <c r="I21" s="92"/>
    </row>
    <row r="22" spans="1:11" ht="25.5" x14ac:dyDescent="0.35">
      <c r="A22" s="83" t="s">
        <v>687</v>
      </c>
      <c r="B22" s="82" t="str">
        <f>B3</f>
        <v>Anniston-Calhoun County AL</v>
      </c>
      <c r="C22" s="82" t="str">
        <f>B4</f>
        <v>Auburn-Opelika AL</v>
      </c>
      <c r="D22" s="81" t="s">
        <v>10</v>
      </c>
      <c r="I22" s="92"/>
    </row>
    <row r="23" spans="1:11" ht="13.15" x14ac:dyDescent="0.4">
      <c r="A23" s="72" t="s">
        <v>11</v>
      </c>
      <c r="B23" s="91">
        <f>VLOOKUP($B$3,Section2Index!D:K,2,FALSE)</f>
        <v>85.4</v>
      </c>
      <c r="C23" s="91">
        <f>VLOOKUP($B$4,Section2Index!D:K,2,FALSE)</f>
        <v>96.2</v>
      </c>
      <c r="D23" s="90">
        <v>100</v>
      </c>
      <c r="I23" s="92"/>
    </row>
    <row r="24" spans="1:11" ht="13.15" x14ac:dyDescent="0.4">
      <c r="A24" s="75" t="str">
        <f>"Grocery ("&amp;TEXT(Section2Index!F2, "0.00%")&amp;")"</f>
        <v>Grocery (13.40%)</v>
      </c>
      <c r="B24" s="89">
        <f>VLOOKUP($B$3,Section2Index!D:K,3,FALSE)</f>
        <v>89.3</v>
      </c>
      <c r="C24" s="89">
        <f>VLOOKUP($B$4,Section2Index!D:K,3,FALSE)</f>
        <v>103.3</v>
      </c>
      <c r="D24" s="88">
        <v>100</v>
      </c>
    </row>
    <row r="25" spans="1:11" ht="13.15" x14ac:dyDescent="0.4">
      <c r="A25" s="72" t="str">
        <f>"Housing ("&amp;TEXT(Section2Index!G2, "0.00%")&amp;")"</f>
        <v>Housing (29.34%)</v>
      </c>
      <c r="B25" s="91">
        <f>VLOOKUP($B$3,Section2Index!D:K,4,FALSE)</f>
        <v>63.7</v>
      </c>
      <c r="C25" s="91">
        <f>VLOOKUP($B$4,Section2Index!D:K,4,FALSE)</f>
        <v>74.3</v>
      </c>
      <c r="D25" s="90">
        <v>100</v>
      </c>
    </row>
    <row r="26" spans="1:11" ht="13.15" x14ac:dyDescent="0.4">
      <c r="A26" s="75" t="str">
        <f>"Utilities ("&amp;TEXT(Section2Index!H2, "0.00%")&amp;")"</f>
        <v>Utilities (8.94%)</v>
      </c>
      <c r="B26" s="89">
        <f>VLOOKUP($B$3,Section2Index!D:K,5,FALSE)</f>
        <v>131.5</v>
      </c>
      <c r="C26" s="89">
        <f>VLOOKUP($B$4,Section2Index!D:K,5,FALSE)</f>
        <v>109.1</v>
      </c>
      <c r="D26" s="88">
        <v>100</v>
      </c>
    </row>
    <row r="27" spans="1:11" ht="13.15" x14ac:dyDescent="0.4">
      <c r="A27" s="72" t="str">
        <f>"Transportation ("&amp;TEXT(Section2Index!I2, "0.00%")&amp;")"</f>
        <v>Transportation (9.22%)</v>
      </c>
      <c r="B27" s="91">
        <f>VLOOKUP($B$3,Section2Index!D:K,6,FALSE)</f>
        <v>89.5</v>
      </c>
      <c r="C27" s="91">
        <f>VLOOKUP($B$4,Section2Index!D:K,6,FALSE)</f>
        <v>97.2</v>
      </c>
      <c r="D27" s="90">
        <v>100</v>
      </c>
      <c r="I27" s="76"/>
      <c r="J27" s="76"/>
      <c r="K27" s="76"/>
    </row>
    <row r="28" spans="1:11" ht="13.15" x14ac:dyDescent="0.4">
      <c r="A28" s="75" t="str">
        <f>"Health ("&amp;TEXT(Section2Index!J2, "0.00%")&amp;")"</f>
        <v>Health (4.26%)</v>
      </c>
      <c r="B28" s="89">
        <f>VLOOKUP($B$3,Section2Index!D:K,7,FALSE)</f>
        <v>79.099999999999994</v>
      </c>
      <c r="C28" s="89">
        <f>VLOOKUP($B$4,Section2Index!D:K,7,FALSE)</f>
        <v>90.5</v>
      </c>
      <c r="D28" s="88">
        <v>100</v>
      </c>
      <c r="I28" s="76"/>
      <c r="J28" s="76"/>
      <c r="K28" s="76"/>
    </row>
    <row r="29" spans="1:11" ht="13.15" x14ac:dyDescent="0.4">
      <c r="A29" s="87" t="str">
        <f>"Miscellaneous ("&amp;TEXT(Section2Index!K2, "0.00%")&amp;")"</f>
        <v>Miscellaneous (34.84%)</v>
      </c>
      <c r="B29" s="86">
        <f>VLOOKUP($B$3,Section2Index!D:K,8,FALSE)</f>
        <v>90.1</v>
      </c>
      <c r="C29" s="86">
        <f>VLOOKUP($B$4,Section2Index!D:K,8,FALSE)</f>
        <v>109.1</v>
      </c>
      <c r="D29" s="85">
        <v>100</v>
      </c>
      <c r="I29" s="76"/>
      <c r="J29" s="76"/>
      <c r="K29" s="76"/>
    </row>
    <row r="30" spans="1:11" x14ac:dyDescent="0.35">
      <c r="I30" s="76"/>
      <c r="J30" s="76"/>
      <c r="K30" s="76"/>
    </row>
    <row r="31" spans="1:11" ht="13.9" x14ac:dyDescent="0.4">
      <c r="A31" s="84" t="s">
        <v>686</v>
      </c>
      <c r="I31" s="76"/>
      <c r="J31" s="76"/>
      <c r="K31" s="76"/>
    </row>
    <row r="32" spans="1:11" ht="25.5" x14ac:dyDescent="0.35">
      <c r="A32" s="83" t="s">
        <v>685</v>
      </c>
      <c r="B32" s="82" t="str">
        <f>B3</f>
        <v>Anniston-Calhoun County AL</v>
      </c>
      <c r="C32" s="82" t="str">
        <f>B4</f>
        <v>Auburn-Opelika AL</v>
      </c>
      <c r="D32" s="81" t="s">
        <v>10</v>
      </c>
      <c r="I32" s="76"/>
      <c r="J32" s="76"/>
      <c r="K32" s="76"/>
    </row>
    <row r="33" spans="1:11" ht="13.15" x14ac:dyDescent="0.4">
      <c r="A33" s="72" t="s">
        <v>860</v>
      </c>
      <c r="B33" s="71">
        <f>VLOOKUP($B$3,Section2AveragePrice!$D:$BM,2,FALSE)</f>
        <v>9.4466666666666654</v>
      </c>
      <c r="C33" s="71">
        <f>VLOOKUP($B$4,Section2AveragePrice!$D:$BM,2,FALSE)</f>
        <v>11.106666666666667</v>
      </c>
      <c r="D33" s="70">
        <f>VLOOKUP("MEAN",Section2AveragePrice!$D:$BM,2,FALSE)</f>
        <v>11.354435630175161</v>
      </c>
      <c r="I33" s="76"/>
      <c r="J33" s="76"/>
      <c r="K33" s="76"/>
    </row>
    <row r="34" spans="1:11" ht="13.15" x14ac:dyDescent="0.4">
      <c r="A34" s="75" t="s">
        <v>12</v>
      </c>
      <c r="B34" s="74">
        <f>VLOOKUP($B$3,Section2AveragePrice!$D:$BM,3,FALSE)</f>
        <v>3.186666666666667</v>
      </c>
      <c r="C34" s="74">
        <f>VLOOKUP($B$4,Section2AveragePrice!$D:$BM,3,FALSE)</f>
        <v>4.2533333333333339</v>
      </c>
      <c r="D34" s="73">
        <f>VLOOKUP("MEAN",Section2AveragePrice!$D:$BM,3,FALSE)</f>
        <v>3.9000628117225751</v>
      </c>
      <c r="I34" s="76"/>
      <c r="J34" s="76"/>
      <c r="K34" s="76"/>
    </row>
    <row r="35" spans="1:11" ht="13.15" x14ac:dyDescent="0.4">
      <c r="A35" s="72" t="s">
        <v>13</v>
      </c>
      <c r="B35" s="71">
        <f>VLOOKUP($B$3,Section2AveragePrice!$D:$BM,4,FALSE)</f>
        <v>3.9633333333333334</v>
      </c>
      <c r="C35" s="71">
        <f>VLOOKUP($B$4,Section2AveragePrice!$D:$BM,4,FALSE)</f>
        <v>3.7900000000000005</v>
      </c>
      <c r="D35" s="70">
        <f>VLOOKUP("MEAN",Section2AveragePrice!$D:$BM,4,FALSE)</f>
        <v>4.1231463751052839</v>
      </c>
      <c r="I35" s="76"/>
      <c r="J35" s="76"/>
      <c r="K35" s="76"/>
    </row>
    <row r="36" spans="1:11" ht="13.15" x14ac:dyDescent="0.4">
      <c r="A36" s="75" t="s">
        <v>14</v>
      </c>
      <c r="B36" s="74">
        <f>VLOOKUP($B$3,Section2AveragePrice!$D:$BM,5,FALSE)</f>
        <v>1.3100000000000003</v>
      </c>
      <c r="C36" s="74">
        <f>VLOOKUP($B$4,Section2AveragePrice!$D:$BM,5,FALSE)</f>
        <v>1.7999999999999998</v>
      </c>
      <c r="D36" s="73">
        <f>VLOOKUP("MEAN",Section2AveragePrice!$D:$BM,5,FALSE)</f>
        <v>1.422499162439067</v>
      </c>
      <c r="I36" s="76"/>
      <c r="J36" s="76"/>
      <c r="K36" s="76"/>
    </row>
    <row r="37" spans="1:11" ht="13.15" x14ac:dyDescent="0.4">
      <c r="A37" s="72" t="s">
        <v>15</v>
      </c>
      <c r="B37" s="71">
        <f>VLOOKUP($B$3,Section2AveragePrice!$D:$BM,6,FALSE)</f>
        <v>0.92666666666666675</v>
      </c>
      <c r="C37" s="71">
        <f>VLOOKUP($B$4,Section2AveragePrice!$D:$BM,6,FALSE)</f>
        <v>1.8833333333333335</v>
      </c>
      <c r="D37" s="70">
        <f>VLOOKUP("MEAN",Section2AveragePrice!$D:$BM,6,FALSE)</f>
        <v>1.115335921333152</v>
      </c>
      <c r="I37" s="76"/>
      <c r="J37" s="76"/>
      <c r="K37" s="76"/>
    </row>
    <row r="38" spans="1:11" ht="13.15" x14ac:dyDescent="0.4">
      <c r="A38" s="75" t="s">
        <v>16</v>
      </c>
      <c r="B38" s="74">
        <f>VLOOKUP($B$3,Section2AveragePrice!$D:$BM,7,FALSE)</f>
        <v>1.9266666666666665</v>
      </c>
      <c r="C38" s="74">
        <f>VLOOKUP($B$4,Section2AveragePrice!$D:$BM,7,FALSE)</f>
        <v>1.9333333333333333</v>
      </c>
      <c r="D38" s="73">
        <f>VLOOKUP("MEAN",Section2AveragePrice!$D:$BM,7,FALSE)</f>
        <v>1.9420337665195544</v>
      </c>
      <c r="I38" s="76"/>
      <c r="J38" s="76"/>
      <c r="K38" s="76"/>
    </row>
    <row r="39" spans="1:11" ht="13.15" x14ac:dyDescent="0.4">
      <c r="A39" s="72" t="s">
        <v>684</v>
      </c>
      <c r="B39" s="71">
        <f>VLOOKUP($B$3,Section2AveragePrice!$D:$BM,8,FALSE)</f>
        <v>1.3766666666666667</v>
      </c>
      <c r="C39" s="71">
        <f>VLOOKUP($B$4,Section2AveragePrice!$D:$BM,8,FALSE)</f>
        <v>2.5399999999999996</v>
      </c>
      <c r="D39" s="70">
        <f>VLOOKUP("MEAN",Section2AveragePrice!$D:$BM,8,FALSE)</f>
        <v>1.8083313368660008</v>
      </c>
      <c r="I39" s="76"/>
      <c r="J39" s="76"/>
      <c r="K39" s="76"/>
    </row>
    <row r="40" spans="1:11" ht="13.15" x14ac:dyDescent="0.4">
      <c r="A40" s="75" t="s">
        <v>17</v>
      </c>
      <c r="B40" s="74">
        <f>VLOOKUP($B$3,Section2AveragePrice!$D:$BM,9,FALSE)</f>
        <v>1.0033333333333332</v>
      </c>
      <c r="C40" s="74">
        <f>VLOOKUP($B$4,Section2AveragePrice!$D:$BM,9,FALSE)</f>
        <v>1.0866666666666667</v>
      </c>
      <c r="D40" s="73">
        <f>VLOOKUP("MEAN",Section2AveragePrice!$D:$BM,9,FALSE)</f>
        <v>1.124654715888965</v>
      </c>
      <c r="I40" s="76"/>
      <c r="J40" s="76"/>
      <c r="K40" s="76"/>
    </row>
    <row r="41" spans="1:11" ht="13.15" x14ac:dyDescent="0.4">
      <c r="A41" s="72" t="s">
        <v>18</v>
      </c>
      <c r="B41" s="71">
        <f>VLOOKUP($B$3,Section2AveragePrice!$D:$BM,10,FALSE)</f>
        <v>4.0766666666666671</v>
      </c>
      <c r="C41" s="71">
        <f>VLOOKUP($B$4,Section2AveragePrice!$D:$BM,10,FALSE)</f>
        <v>3.39</v>
      </c>
      <c r="D41" s="70">
        <f>VLOOKUP("MEAN",Section2AveragePrice!$D:$BM,10,FALSE)</f>
        <v>4.2247680962279981</v>
      </c>
      <c r="I41" s="76"/>
      <c r="J41" s="76"/>
      <c r="K41" s="76"/>
    </row>
    <row r="42" spans="1:11" ht="13.15" x14ac:dyDescent="0.4">
      <c r="A42" s="75" t="s">
        <v>19</v>
      </c>
      <c r="B42" s="74">
        <f>VLOOKUP($B$3,Section2AveragePrice!$D:$BM,11,FALSE)</f>
        <v>3.1733333333333333</v>
      </c>
      <c r="C42" s="74">
        <f>VLOOKUP($B$4,Section2AveragePrice!$D:$BM,11,FALSE)</f>
        <v>3.3866666666666667</v>
      </c>
      <c r="D42" s="73">
        <f>VLOOKUP("MEAN",Section2AveragePrice!$D:$BM,11,FALSE)</f>
        <v>3.0933077232097781</v>
      </c>
      <c r="I42" s="76"/>
      <c r="J42" s="76"/>
      <c r="K42" s="76"/>
    </row>
    <row r="43" spans="1:11" ht="13.15" x14ac:dyDescent="0.4">
      <c r="A43" s="72" t="s">
        <v>20</v>
      </c>
      <c r="B43" s="71">
        <f>VLOOKUP($B$3,Section2AveragePrice!$D:$BM,12,FALSE)</f>
        <v>0.52333333333333332</v>
      </c>
      <c r="C43" s="71">
        <f>VLOOKUP($B$4,Section2AveragePrice!$D:$BM,12,FALSE)</f>
        <v>0.60333333333333339</v>
      </c>
      <c r="D43" s="70">
        <f>VLOOKUP("MEAN",Section2AveragePrice!$D:$BM,12,FALSE)</f>
        <v>0.5635860731400032</v>
      </c>
      <c r="I43" s="76"/>
      <c r="J43" s="76"/>
      <c r="K43" s="76"/>
    </row>
    <row r="44" spans="1:11" ht="13.15" x14ac:dyDescent="0.4">
      <c r="A44" s="75" t="s">
        <v>21</v>
      </c>
      <c r="B44" s="74">
        <f>VLOOKUP($B$3,Section2AveragePrice!$D:$BM,13,FALSE)</f>
        <v>1.406666666666667</v>
      </c>
      <c r="C44" s="74">
        <f>VLOOKUP($B$4,Section2AveragePrice!$D:$BM,13,FALSE)</f>
        <v>1.3699999999999999</v>
      </c>
      <c r="D44" s="73">
        <f>VLOOKUP("MEAN",Section2AveragePrice!$D:$BM,13,FALSE)</f>
        <v>1.3700117322171068</v>
      </c>
      <c r="I44" s="76"/>
      <c r="J44" s="76"/>
      <c r="K44" s="76"/>
    </row>
    <row r="45" spans="1:11" ht="13.15" x14ac:dyDescent="0.4">
      <c r="A45" s="72" t="s">
        <v>861</v>
      </c>
      <c r="B45" s="71">
        <f>VLOOKUP($B$3,Section2AveragePrice!$D:$BM,14,FALSE)</f>
        <v>2.65</v>
      </c>
      <c r="C45" s="71">
        <f>VLOOKUP($B$4,Section2AveragePrice!$D:$BM,14,FALSE)</f>
        <v>3.0366666666666666</v>
      </c>
      <c r="D45" s="70">
        <f>VLOOKUP("MEAN",Section2AveragePrice!$D:$BM,14,FALSE)</f>
        <v>3.3250484293232709</v>
      </c>
      <c r="I45" s="76"/>
      <c r="J45" s="76"/>
      <c r="K45" s="76"/>
    </row>
    <row r="46" spans="1:11" ht="13.15" x14ac:dyDescent="0.4">
      <c r="A46" s="75" t="s">
        <v>22</v>
      </c>
      <c r="B46" s="74">
        <f>VLOOKUP($B$3,Section2AveragePrice!$D:$BM,15,FALSE)</f>
        <v>3.0399999999999996</v>
      </c>
      <c r="C46" s="74">
        <f>VLOOKUP($B$4,Section2AveragePrice!$D:$BM,15,FALSE)</f>
        <v>3.7066666666666666</v>
      </c>
      <c r="D46" s="73">
        <f>VLOOKUP("MEAN",Section2AveragePrice!$D:$BM,15,FALSE)</f>
        <v>3.5201998171440412</v>
      </c>
      <c r="I46" s="76"/>
      <c r="J46" s="76"/>
      <c r="K46" s="76"/>
    </row>
    <row r="47" spans="1:11" ht="13.15" x14ac:dyDescent="0.4">
      <c r="A47" s="72" t="s">
        <v>23</v>
      </c>
      <c r="B47" s="71">
        <f>VLOOKUP($B$3,Section2AveragePrice!$D:$BM,16,FALSE)</f>
        <v>3.6966666666666668</v>
      </c>
      <c r="C47" s="71">
        <f>VLOOKUP($B$4,Section2AveragePrice!$D:$BM,16,FALSE)</f>
        <v>4.8633333333333333</v>
      </c>
      <c r="D47" s="70">
        <f>VLOOKUP("MEAN",Section2AveragePrice!$D:$BM,16,FALSE)</f>
        <v>4.3548985199253361</v>
      </c>
      <c r="I47" s="76"/>
      <c r="J47" s="76"/>
      <c r="K47" s="76"/>
    </row>
    <row r="48" spans="1:11" ht="13.15" x14ac:dyDescent="0.4">
      <c r="A48" s="75" t="s">
        <v>24</v>
      </c>
      <c r="B48" s="74">
        <f>VLOOKUP($B$3,Section2AveragePrice!$D:$BM,17,FALSE)</f>
        <v>1.9433333333333334</v>
      </c>
      <c r="C48" s="74">
        <f>VLOOKUP($B$4,Section2AveragePrice!$D:$BM,17,FALSE)</f>
        <v>2.4066666666666667</v>
      </c>
      <c r="D48" s="73">
        <f>VLOOKUP("MEAN",Section2AveragePrice!$D:$BM,17,FALSE)</f>
        <v>2.243686711516292</v>
      </c>
      <c r="I48" s="76"/>
      <c r="J48" s="76"/>
      <c r="K48" s="76"/>
    </row>
    <row r="49" spans="1:11" ht="13.15" x14ac:dyDescent="0.4">
      <c r="A49" s="72" t="s">
        <v>25</v>
      </c>
      <c r="B49" s="71">
        <f>VLOOKUP($B$3,Section2AveragePrice!$D:$BM,18,FALSE)</f>
        <v>3.1333333333333333</v>
      </c>
      <c r="C49" s="71">
        <f>VLOOKUP($B$4,Section2AveragePrice!$D:$BM,18,FALSE)</f>
        <v>2.8233333333333328</v>
      </c>
      <c r="D49" s="70">
        <f>VLOOKUP("MEAN",Section2AveragePrice!$D:$BM,18,FALSE)</f>
        <v>3.5318878386293688</v>
      </c>
      <c r="I49" s="76"/>
      <c r="J49" s="76"/>
      <c r="K49" s="76"/>
    </row>
    <row r="50" spans="1:11" ht="13.15" x14ac:dyDescent="0.4">
      <c r="A50" s="75" t="s">
        <v>26</v>
      </c>
      <c r="B50" s="74">
        <f>VLOOKUP($B$3,Section2AveragePrice!$D:$BM,19,FALSE)</f>
        <v>0.94333333333333336</v>
      </c>
      <c r="C50" s="74">
        <f>VLOOKUP($B$4,Section2AveragePrice!$D:$BM,19,FALSE)</f>
        <v>1.21</v>
      </c>
      <c r="D50" s="73">
        <f>VLOOKUP("MEAN",Section2AveragePrice!$D:$BM,19,FALSE)</f>
        <v>1.1116632398385471</v>
      </c>
      <c r="I50" s="76"/>
      <c r="J50" s="76"/>
      <c r="K50" s="76"/>
    </row>
    <row r="51" spans="1:11" ht="13.15" x14ac:dyDescent="0.4">
      <c r="A51" s="72" t="s">
        <v>27</v>
      </c>
      <c r="B51" s="71">
        <f>VLOOKUP($B$3,Section2AveragePrice!$D:$BM,20,FALSE)</f>
        <v>1.6533333333333333</v>
      </c>
      <c r="C51" s="71">
        <f>VLOOKUP($B$4,Section2AveragePrice!$D:$BM,20,FALSE)</f>
        <v>1.54</v>
      </c>
      <c r="D51" s="70">
        <f>VLOOKUP("MEAN",Section2AveragePrice!$D:$BM,20,FALSE)</f>
        <v>1.7320234310164531</v>
      </c>
      <c r="I51" s="76"/>
      <c r="J51" s="76"/>
      <c r="K51" s="76"/>
    </row>
    <row r="52" spans="1:11" ht="13.15" x14ac:dyDescent="0.4">
      <c r="A52" s="75" t="s">
        <v>28</v>
      </c>
      <c r="B52" s="74">
        <f>VLOOKUP($B$3,Section2AveragePrice!$D:$BM,21,FALSE)</f>
        <v>1.66</v>
      </c>
      <c r="C52" s="74">
        <f>VLOOKUP($B$4,Section2AveragePrice!$D:$BM,21,FALSE)</f>
        <v>1.7533333333333332</v>
      </c>
      <c r="D52" s="73">
        <f>VLOOKUP("MEAN",Section2AveragePrice!$D:$BM,21,FALSE)</f>
        <v>1.8346038598634598</v>
      </c>
      <c r="I52" s="76"/>
      <c r="J52" s="76"/>
      <c r="K52" s="76"/>
    </row>
    <row r="53" spans="1:11" ht="13.15" x14ac:dyDescent="0.4">
      <c r="A53" s="72" t="s">
        <v>29</v>
      </c>
      <c r="B53" s="71">
        <f>VLOOKUP($B$3,Section2AveragePrice!$D:$BM,22,FALSE)</f>
        <v>5.8500000000000005</v>
      </c>
      <c r="C53" s="71">
        <f>VLOOKUP($B$4,Section2AveragePrice!$D:$BM,22,FALSE)</f>
        <v>6.5466666666666669</v>
      </c>
      <c r="D53" s="70">
        <f>VLOOKUP("MEAN",Section2AveragePrice!$D:$BM,22,FALSE)</f>
        <v>6.0839712178840015</v>
      </c>
      <c r="I53" s="76"/>
      <c r="J53" s="76"/>
      <c r="K53" s="76"/>
    </row>
    <row r="54" spans="1:11" ht="13.15" x14ac:dyDescent="0.4">
      <c r="A54" s="75" t="s">
        <v>862</v>
      </c>
      <c r="B54" s="74">
        <f>VLOOKUP($B$3,Section2AveragePrice!$D:$BM,23,FALSE)</f>
        <v>4.1100000000000003</v>
      </c>
      <c r="C54" s="74">
        <f>VLOOKUP($B$4,Section2AveragePrice!$D:$BM,23,FALSE)</f>
        <v>4.1733333333333329</v>
      </c>
      <c r="D54" s="73">
        <f>VLOOKUP("MEAN",Section2AveragePrice!$D:$BM,23,FALSE)</f>
        <v>5.0142157516467591</v>
      </c>
      <c r="I54" s="76"/>
      <c r="J54" s="76"/>
      <c r="K54" s="76"/>
    </row>
    <row r="55" spans="1:11" ht="13.15" x14ac:dyDescent="0.4">
      <c r="A55" s="72" t="s">
        <v>30</v>
      </c>
      <c r="B55" s="71">
        <f>VLOOKUP($B$3,Section2AveragePrice!$D:$BM,24,FALSE)</f>
        <v>2.5400000000000005</v>
      </c>
      <c r="C55" s="71">
        <f>VLOOKUP($B$4,Section2AveragePrice!$D:$BM,24,FALSE)</f>
        <v>2.8000000000000003</v>
      </c>
      <c r="D55" s="70">
        <f>VLOOKUP("MEAN",Section2AveragePrice!$D:$BM,24,FALSE)</f>
        <v>2.6082959581840881</v>
      </c>
      <c r="I55" s="76"/>
      <c r="J55" s="76"/>
      <c r="K55" s="76"/>
    </row>
    <row r="56" spans="1:11" ht="13.15" x14ac:dyDescent="0.4">
      <c r="A56" s="75" t="s">
        <v>31</v>
      </c>
      <c r="B56" s="74">
        <f>VLOOKUP($B$3,Section2AveragePrice!$D:$BM,25,FALSE)</f>
        <v>1.0433333333333332</v>
      </c>
      <c r="C56" s="74">
        <f>VLOOKUP($B$4,Section2AveragePrice!$D:$BM,25,FALSE)</f>
        <v>1.8133333333333335</v>
      </c>
      <c r="D56" s="73">
        <f>VLOOKUP("MEAN",Section2AveragePrice!$D:$BM,25,FALSE)</f>
        <v>1.2822791614060627</v>
      </c>
      <c r="I56" s="76"/>
      <c r="J56" s="76"/>
      <c r="K56" s="76"/>
    </row>
    <row r="57" spans="1:11" ht="13.15" x14ac:dyDescent="0.4">
      <c r="A57" s="72" t="s">
        <v>32</v>
      </c>
      <c r="B57" s="71">
        <f>VLOOKUP($B$3,Section2AveragePrice!$D:$BM,26,FALSE)</f>
        <v>2.6166666666666667</v>
      </c>
      <c r="C57" s="71">
        <f>VLOOKUP($B$4,Section2AveragePrice!$D:$BM,26,FALSE)</f>
        <v>3.1500000000000004</v>
      </c>
      <c r="D57" s="70">
        <f>VLOOKUP("MEAN",Section2AveragePrice!$D:$BM,26,FALSE)</f>
        <v>3.2337075495497549</v>
      </c>
      <c r="I57" s="76"/>
      <c r="J57" s="76"/>
      <c r="K57" s="76"/>
    </row>
    <row r="58" spans="1:11" ht="13.15" x14ac:dyDescent="0.4">
      <c r="A58" s="75" t="s">
        <v>33</v>
      </c>
      <c r="B58" s="74">
        <f>VLOOKUP($B$3,Section2AveragePrice!$D:$BM,27,FALSE)</f>
        <v>1.1833333333333333</v>
      </c>
      <c r="C58" s="74">
        <f>VLOOKUP($B$4,Section2AveragePrice!$D:$BM,27,FALSE)</f>
        <v>1.8099999999999998</v>
      </c>
      <c r="D58" s="73">
        <f>VLOOKUP("MEAN",Section2AveragePrice!$D:$BM,27,FALSE)</f>
        <v>1.7290097772530943</v>
      </c>
      <c r="I58" s="76"/>
      <c r="J58" s="76"/>
      <c r="K58" s="76"/>
    </row>
    <row r="59" spans="1:11" ht="13.15" x14ac:dyDescent="0.4">
      <c r="A59" s="72" t="s">
        <v>34</v>
      </c>
      <c r="B59" s="80">
        <f>VLOOKUP($B$3,Section2AveragePrice!$D:$BM,28,FALSE)</f>
        <v>610</v>
      </c>
      <c r="C59" s="80">
        <f>VLOOKUP($B$4,Section2AveragePrice!$D:$BM,28,FALSE)</f>
        <v>780.75</v>
      </c>
      <c r="D59" s="79">
        <f>VLOOKUP("MEAN",Section2AveragePrice!$D:$BM,28,FALSE)</f>
        <v>1087.1018066817605</v>
      </c>
      <c r="I59" s="76"/>
      <c r="J59" s="76"/>
      <c r="K59" s="76"/>
    </row>
    <row r="60" spans="1:11" ht="13.15" x14ac:dyDescent="0.4">
      <c r="A60" s="75" t="s">
        <v>35</v>
      </c>
      <c r="B60" s="78">
        <f>VLOOKUP($B$3,Section2AveragePrice!$D:$BM,29,FALSE)</f>
        <v>233075</v>
      </c>
      <c r="C60" s="78">
        <f>VLOOKUP($B$4,Section2AveragePrice!$D:$BM,29,FALSE)</f>
        <v>262873</v>
      </c>
      <c r="D60" s="77">
        <f>VLOOKUP("MEAN",Section2AveragePrice!$D:$BM,29,FALSE)</f>
        <v>347000.34793498996</v>
      </c>
      <c r="I60" s="76"/>
      <c r="J60" s="76"/>
      <c r="K60" s="76"/>
    </row>
    <row r="61" spans="1:11" ht="13.15" x14ac:dyDescent="0.4">
      <c r="A61" s="72" t="s">
        <v>36</v>
      </c>
      <c r="B61" s="71">
        <f>VLOOKUP($B$3,Section2AveragePrice!$D:$BM,35,FALSE)</f>
        <v>264.23333333333335</v>
      </c>
      <c r="C61" s="71">
        <f>VLOOKUP($B$4,Section2AveragePrice!$D:$BM,35,FALSE)</f>
        <v>196.95</v>
      </c>
      <c r="D61" s="70">
        <f>VLOOKUP("MEAN",Section2AveragePrice!$D:$BM,35,FALSE)</f>
        <v>167.55613034570362</v>
      </c>
      <c r="I61" s="76"/>
      <c r="J61" s="76"/>
      <c r="K61" s="76"/>
    </row>
    <row r="62" spans="1:11" ht="13.15" x14ac:dyDescent="0.4">
      <c r="A62" s="75" t="s">
        <v>37</v>
      </c>
      <c r="B62" s="74">
        <f>VLOOKUP($B$3,Section2AveragePrice!$D:$BM,36,FALSE)</f>
        <v>175.87406666666666</v>
      </c>
      <c r="C62" s="74">
        <f>VLOOKUP($B$4,Section2AveragePrice!$D:$BM,36,FALSE)</f>
        <v>175.87406666666666</v>
      </c>
      <c r="D62" s="73">
        <f>VLOOKUP("MEAN",Section2AveragePrice!$D:$BM,36,FALSE)</f>
        <v>178.72228890761272</v>
      </c>
      <c r="I62" s="76"/>
      <c r="J62" s="76"/>
      <c r="K62" s="76"/>
    </row>
    <row r="63" spans="1:11" ht="13.15" x14ac:dyDescent="0.4">
      <c r="A63" s="72" t="s">
        <v>38</v>
      </c>
      <c r="B63" s="71">
        <f>VLOOKUP($B$3,Section2AveragePrice!$D:$BM,37,FALSE)</f>
        <v>40.99</v>
      </c>
      <c r="C63" s="71">
        <f>VLOOKUP($B$4,Section2AveragePrice!$D:$BM,37,FALSE)</f>
        <v>47.49666666666667</v>
      </c>
      <c r="D63" s="70">
        <f>VLOOKUP("MEAN",Section2AveragePrice!$D:$BM,37,FALSE)</f>
        <v>47.424045450665048</v>
      </c>
      <c r="I63" s="76"/>
      <c r="J63" s="76"/>
      <c r="K63" s="76"/>
    </row>
    <row r="64" spans="1:11" ht="13.15" x14ac:dyDescent="0.4">
      <c r="A64" s="75" t="s">
        <v>39</v>
      </c>
      <c r="B64" s="74">
        <f>VLOOKUP($B$3,Section2AveragePrice!$D:$BM,38,FALSE)</f>
        <v>2.3833333333333333</v>
      </c>
      <c r="C64" s="74">
        <f>VLOOKUP($B$4,Section2AveragePrice!$D:$BM,38,FALSE)</f>
        <v>2.4910000000000001</v>
      </c>
      <c r="D64" s="73">
        <f>VLOOKUP("MEAN",Section2AveragePrice!$D:$BM,38,FALSE)</f>
        <v>2.6086268687102221</v>
      </c>
      <c r="I64" s="76"/>
      <c r="J64" s="76"/>
      <c r="K64" s="76"/>
    </row>
    <row r="65" spans="1:11" ht="13.15" x14ac:dyDescent="0.4">
      <c r="A65" s="72" t="s">
        <v>40</v>
      </c>
      <c r="B65" s="71">
        <f>VLOOKUP($B$3,Section2AveragePrice!$D:$BM,39,FALSE)</f>
        <v>79.899999999999991</v>
      </c>
      <c r="C65" s="71">
        <f>VLOOKUP($B$4,Section2AveragePrice!$D:$BM,39,FALSE)</f>
        <v>80.166666666666671</v>
      </c>
      <c r="D65" s="70">
        <f>VLOOKUP("MEAN",Section2AveragePrice!$D:$BM,39,FALSE)</f>
        <v>103.7380075704142</v>
      </c>
      <c r="I65" s="76"/>
      <c r="J65" s="76"/>
      <c r="K65" s="76"/>
    </row>
    <row r="66" spans="1:11" ht="13.15" x14ac:dyDescent="0.4">
      <c r="A66" s="75" t="s">
        <v>41</v>
      </c>
      <c r="B66" s="74">
        <f>VLOOKUP($B$3,Section2AveragePrice!$D:$BM,40,FALSE)</f>
        <v>75</v>
      </c>
      <c r="C66" s="74">
        <f>VLOOKUP($B$4,Section2AveragePrice!$D:$BM,40,FALSE)</f>
        <v>96.556666666666672</v>
      </c>
      <c r="D66" s="73">
        <f>VLOOKUP("MEAN",Section2AveragePrice!$D:$BM,40,FALSE)</f>
        <v>110.71018275578548</v>
      </c>
      <c r="I66" s="76"/>
      <c r="J66" s="76"/>
      <c r="K66" s="76"/>
    </row>
    <row r="67" spans="1:11" ht="13.15" x14ac:dyDescent="0.4">
      <c r="A67" s="72" t="s">
        <v>42</v>
      </c>
      <c r="B67" s="71">
        <f>VLOOKUP($B$3,Section2AveragePrice!$D:$BM,41,FALSE)</f>
        <v>69.666666666666671</v>
      </c>
      <c r="C67" s="71">
        <f>VLOOKUP($B$4,Section2AveragePrice!$D:$BM,41,FALSE)</f>
        <v>85.276666666666657</v>
      </c>
      <c r="D67" s="70">
        <f>VLOOKUP("MEAN",Section2AveragePrice!$D:$BM,41,FALSE)</f>
        <v>95.106155903840659</v>
      </c>
      <c r="I67" s="76"/>
      <c r="J67" s="76"/>
      <c r="K67" s="76"/>
    </row>
    <row r="68" spans="1:11" ht="13.15" x14ac:dyDescent="0.4">
      <c r="A68" s="75" t="s">
        <v>43</v>
      </c>
      <c r="B68" s="74">
        <f>VLOOKUP($B$3,Section2AveragePrice!$D:$BM,42,FALSE)</f>
        <v>9.2466666666666679</v>
      </c>
      <c r="C68" s="74">
        <f>VLOOKUP($B$4,Section2AveragePrice!$D:$BM,42,FALSE)</f>
        <v>9.7333333333333343</v>
      </c>
      <c r="D68" s="73">
        <f>VLOOKUP("MEAN",Section2AveragePrice!$D:$BM,42,FALSE)</f>
        <v>9.2861588177952594</v>
      </c>
      <c r="I68" s="76"/>
      <c r="J68" s="76"/>
      <c r="K68" s="76"/>
    </row>
    <row r="69" spans="1:11" ht="13.15" x14ac:dyDescent="0.4">
      <c r="A69" s="72" t="s">
        <v>863</v>
      </c>
      <c r="B69" s="71">
        <f>VLOOKUP($B$3,Section2AveragePrice!$D:$BM,43,FALSE)</f>
        <v>424.12999999999994</v>
      </c>
      <c r="C69" s="71">
        <f>VLOOKUP($B$4,Section2AveragePrice!$D:$BM,43,FALSE)</f>
        <v>417.87333333333339</v>
      </c>
      <c r="D69" s="70">
        <f>VLOOKUP("MEAN",Section2AveragePrice!$D:$BM,43,FALSE)</f>
        <v>441.66511554348779</v>
      </c>
      <c r="I69" s="76"/>
      <c r="J69" s="76"/>
      <c r="K69" s="76"/>
    </row>
    <row r="70" spans="1:11" ht="13.15" x14ac:dyDescent="0.4">
      <c r="A70" s="75" t="s">
        <v>44</v>
      </c>
      <c r="B70" s="74">
        <f>VLOOKUP($B$3,Section2AveragePrice!$D:$BM,44,FALSE)</f>
        <v>3.7900000000000005</v>
      </c>
      <c r="C70" s="74">
        <f>VLOOKUP($B$4,Section2AveragePrice!$D:$BM,44,FALSE)</f>
        <v>4.4633333333333338</v>
      </c>
      <c r="D70" s="73">
        <f>VLOOKUP("MEAN",Section2AveragePrice!$D:$BM,44,FALSE)</f>
        <v>4.240603739103503</v>
      </c>
      <c r="I70" s="76"/>
      <c r="J70" s="76"/>
      <c r="K70" s="76"/>
    </row>
    <row r="71" spans="1:11" ht="13.15" x14ac:dyDescent="0.4">
      <c r="A71" s="72" t="s">
        <v>45</v>
      </c>
      <c r="B71" s="71">
        <f>VLOOKUP($B$3,Section2AveragePrice!$D:$BM,45,FALSE)</f>
        <v>9.1566666666666663</v>
      </c>
      <c r="C71" s="71">
        <f>VLOOKUP($B$4,Section2AveragePrice!$D:$BM,45,FALSE)</f>
        <v>11.256666666666666</v>
      </c>
      <c r="D71" s="70">
        <f>VLOOKUP("MEAN",Section2AveragePrice!$D:$BM,45,FALSE)</f>
        <v>10.315616389991709</v>
      </c>
      <c r="I71" s="76"/>
      <c r="J71" s="76"/>
      <c r="K71" s="76"/>
    </row>
    <row r="72" spans="1:11" ht="13.15" x14ac:dyDescent="0.4">
      <c r="A72" s="75" t="s">
        <v>46</v>
      </c>
      <c r="B72" s="74">
        <f>VLOOKUP($B$3,Section2AveragePrice!$D:$BM,46,FALSE)</f>
        <v>4.0466666666666669</v>
      </c>
      <c r="C72" s="74">
        <f>VLOOKUP($B$4,Section2AveragePrice!$D:$BM,46,FALSE)</f>
        <v>4.96</v>
      </c>
      <c r="D72" s="73">
        <f>VLOOKUP("MEAN",Section2AveragePrice!$D:$BM,46,FALSE)</f>
        <v>4.1341397121933339</v>
      </c>
      <c r="I72" s="76"/>
      <c r="J72" s="76"/>
      <c r="K72" s="76"/>
    </row>
    <row r="73" spans="1:11" ht="13.15" x14ac:dyDescent="0.4">
      <c r="A73" s="72" t="s">
        <v>47</v>
      </c>
      <c r="B73" s="71">
        <f>VLOOKUP($B$3,Section2AveragePrice!$D:$BM,47,FALSE)</f>
        <v>14.166666666666666</v>
      </c>
      <c r="C73" s="71">
        <f>VLOOKUP($B$4,Section2AveragePrice!$D:$BM,47,FALSE)</f>
        <v>15</v>
      </c>
      <c r="D73" s="70">
        <f>VLOOKUP("MEAN",Section2AveragePrice!$D:$BM,47,FALSE)</f>
        <v>16.879597910797482</v>
      </c>
      <c r="I73" s="76"/>
      <c r="J73" s="76"/>
      <c r="K73" s="76"/>
    </row>
    <row r="74" spans="1:11" ht="13.15" x14ac:dyDescent="0.4">
      <c r="A74" s="75" t="s">
        <v>48</v>
      </c>
      <c r="B74" s="74">
        <f>VLOOKUP($B$3,Section2AveragePrice!$D:$BM,48,FALSE)</f>
        <v>31</v>
      </c>
      <c r="C74" s="74">
        <f>VLOOKUP($B$4,Section2AveragePrice!$D:$BM,48,FALSE)</f>
        <v>37.443333333333335</v>
      </c>
      <c r="D74" s="73">
        <f>VLOOKUP("MEAN",Section2AveragePrice!$D:$BM,48,FALSE)</f>
        <v>37.480561259548267</v>
      </c>
      <c r="I74" s="76"/>
      <c r="J74" s="76"/>
      <c r="K74" s="76"/>
    </row>
    <row r="75" spans="1:11" ht="13.15" x14ac:dyDescent="0.4">
      <c r="A75" s="72" t="s">
        <v>49</v>
      </c>
      <c r="B75" s="71">
        <f>VLOOKUP($B$3,Section2AveragePrice!$D:$BM,49,FALSE)</f>
        <v>1.9766666666666666</v>
      </c>
      <c r="C75" s="71">
        <f>VLOOKUP($B$4,Section2AveragePrice!$D:$BM,49,FALSE)</f>
        <v>3.1566666666666667</v>
      </c>
      <c r="D75" s="70">
        <f>VLOOKUP("MEAN",Section2AveragePrice!$D:$BM,49,FALSE)</f>
        <v>2.4044759516802019</v>
      </c>
      <c r="I75" s="76"/>
      <c r="J75" s="76"/>
      <c r="K75" s="76"/>
    </row>
    <row r="76" spans="1:11" ht="13.15" x14ac:dyDescent="0.4">
      <c r="A76" s="75" t="s">
        <v>50</v>
      </c>
      <c r="B76" s="74">
        <f>VLOOKUP($B$3,Section2AveragePrice!$D:$BM,50,FALSE)</f>
        <v>0.92333333333333334</v>
      </c>
      <c r="C76" s="74">
        <f>VLOOKUP($B$4,Section2AveragePrice!$D:$BM,50,FALSE)</f>
        <v>1.3066666666666669</v>
      </c>
      <c r="D76" s="73">
        <f>VLOOKUP("MEAN",Section2AveragePrice!$D:$BM,50,FALSE)</f>
        <v>0.98776843957136606</v>
      </c>
      <c r="I76" s="76"/>
      <c r="J76" s="76"/>
      <c r="K76" s="76"/>
    </row>
    <row r="77" spans="1:11" ht="13.15" x14ac:dyDescent="0.4">
      <c r="A77" s="72" t="s">
        <v>51</v>
      </c>
      <c r="B77" s="71">
        <f>VLOOKUP($B$3,Section2AveragePrice!$D:$BM,51,FALSE)</f>
        <v>10.326666666666666</v>
      </c>
      <c r="C77" s="71">
        <f>VLOOKUP($B$4,Section2AveragePrice!$D:$BM,51,FALSE)</f>
        <v>10.053333333333333</v>
      </c>
      <c r="D77" s="70">
        <f>VLOOKUP("MEAN",Section2AveragePrice!$D:$BM,51,FALSE)</f>
        <v>12.770318780193808</v>
      </c>
      <c r="I77" s="76"/>
      <c r="J77" s="76"/>
      <c r="K77" s="76"/>
    </row>
    <row r="78" spans="1:11" ht="13.15" x14ac:dyDescent="0.4">
      <c r="A78" s="75" t="s">
        <v>52</v>
      </c>
      <c r="B78" s="74">
        <f>VLOOKUP($B$3,Section2AveragePrice!$D:$BM,52,FALSE)</f>
        <v>33.443333333333335</v>
      </c>
      <c r="C78" s="74">
        <f>VLOOKUP($B$4,Section2AveragePrice!$D:$BM,52,FALSE)</f>
        <v>47.943333333333328</v>
      </c>
      <c r="D78" s="73">
        <f>VLOOKUP("MEAN",Section2AveragePrice!$D:$BM,52,FALSE)</f>
        <v>32.025111232150479</v>
      </c>
      <c r="I78" s="76"/>
      <c r="J78" s="76"/>
      <c r="K78" s="76"/>
    </row>
    <row r="79" spans="1:11" ht="13.15" x14ac:dyDescent="0.4">
      <c r="A79" s="72" t="s">
        <v>53</v>
      </c>
      <c r="B79" s="71">
        <f>VLOOKUP($B$3,Section2AveragePrice!$D:$BM,53,FALSE)</f>
        <v>17.933333333333334</v>
      </c>
      <c r="C79" s="71">
        <f>VLOOKUP($B$4,Section2AveragePrice!$D:$BM,53,FALSE)</f>
        <v>23.75</v>
      </c>
      <c r="D79" s="70">
        <f>VLOOKUP("MEAN",Section2AveragePrice!$D:$BM,53,FALSE)</f>
        <v>24.43372510138915</v>
      </c>
      <c r="I79" s="76"/>
      <c r="J79" s="76"/>
      <c r="K79" s="76"/>
    </row>
    <row r="80" spans="1:11" ht="13.15" x14ac:dyDescent="0.4">
      <c r="A80" s="75" t="s">
        <v>54</v>
      </c>
      <c r="B80" s="74">
        <f>VLOOKUP($B$3,Section2AveragePrice!$D:$BM,54,FALSE)</f>
        <v>28.906666666666666</v>
      </c>
      <c r="C80" s="74">
        <f>VLOOKUP($B$4,Section2AveragePrice!$D:$BM,54,FALSE)</f>
        <v>35.433333333333337</v>
      </c>
      <c r="D80" s="73">
        <f>VLOOKUP("MEAN",Section2AveragePrice!$D:$BM,54,FALSE)</f>
        <v>31.752069083131161</v>
      </c>
      <c r="I80" s="76"/>
      <c r="J80" s="76"/>
      <c r="K80" s="76"/>
    </row>
    <row r="81" spans="1:11" ht="13.15" x14ac:dyDescent="0.4">
      <c r="A81" s="72" t="s">
        <v>55</v>
      </c>
      <c r="B81" s="71">
        <f>VLOOKUP($B$3,Section2AveragePrice!$D:$BM,55,FALSE)</f>
        <v>69.75</v>
      </c>
      <c r="C81" s="71">
        <f>VLOOKUP($B$4,Section2AveragePrice!$D:$BM,55,FALSE)</f>
        <v>87.666666666666671</v>
      </c>
      <c r="D81" s="70">
        <f>VLOOKUP("MEAN",Section2AveragePrice!$D:$BM,55,FALSE)</f>
        <v>74.60838428641847</v>
      </c>
      <c r="I81" s="76"/>
      <c r="J81" s="76"/>
      <c r="K81" s="76"/>
    </row>
    <row r="82" spans="1:11" ht="13.15" x14ac:dyDescent="0.4">
      <c r="A82" s="75" t="s">
        <v>56</v>
      </c>
      <c r="B82" s="74">
        <f>VLOOKUP($B$3,Section2AveragePrice!$D:$BM,56,FALSE)</f>
        <v>15.111111111111112</v>
      </c>
      <c r="C82" s="74">
        <f>VLOOKUP($B$4,Section2AveragePrice!$D:$BM,56,FALSE)</f>
        <v>15.99</v>
      </c>
      <c r="D82" s="73">
        <f>VLOOKUP("MEAN",Section2AveragePrice!$D:$BM,56,FALSE)</f>
        <v>21.622986925990087</v>
      </c>
      <c r="I82" s="76"/>
      <c r="J82" s="76"/>
      <c r="K82" s="76"/>
    </row>
    <row r="83" spans="1:11" ht="13.15" x14ac:dyDescent="0.4">
      <c r="A83" s="72" t="s">
        <v>57</v>
      </c>
      <c r="B83" s="71">
        <f>VLOOKUP($B$3,Section2AveragePrice!$D:$BM,57,FALSE)</f>
        <v>9.25</v>
      </c>
      <c r="C83" s="71">
        <f>VLOOKUP($B$4,Section2AveragePrice!$D:$BM,57,FALSE)</f>
        <v>11.626666666666665</v>
      </c>
      <c r="D83" s="70">
        <f>VLOOKUP("MEAN",Section2AveragePrice!$D:$BM,57,FALSE)</f>
        <v>10.521070966962018</v>
      </c>
    </row>
    <row r="84" spans="1:11" ht="13.15" x14ac:dyDescent="0.4">
      <c r="A84" s="75" t="s">
        <v>864</v>
      </c>
      <c r="B84" s="74">
        <f>VLOOKUP($B$3,Section2AveragePrice!$D:$BM,58,FALSE)</f>
        <v>10</v>
      </c>
      <c r="C84" s="74">
        <f>VLOOKUP($B$4,Section2AveragePrice!$D:$BM,58,FALSE)</f>
        <v>15.333333333333334</v>
      </c>
      <c r="D84" s="73">
        <f>VLOOKUP("MEAN",Section2AveragePrice!$D:$BM,58,FALSE)</f>
        <v>14.834822521029794</v>
      </c>
    </row>
    <row r="85" spans="1:11" ht="13.15" x14ac:dyDescent="0.4">
      <c r="A85" s="72" t="s">
        <v>58</v>
      </c>
      <c r="B85" s="71">
        <f>VLOOKUP($B$3,Section2AveragePrice!$D:$BM,59,FALSE)</f>
        <v>2.4433333333333334</v>
      </c>
      <c r="C85" s="71">
        <f>VLOOKUP($B$4,Section2AveragePrice!$D:$BM,59,FALSE)</f>
        <v>2.37</v>
      </c>
      <c r="D85" s="70">
        <f>VLOOKUP("MEAN",Section2AveragePrice!$D:$BM,59,FALSE)</f>
        <v>2.5237100517443571</v>
      </c>
    </row>
    <row r="86" spans="1:11" ht="13.15" x14ac:dyDescent="0.4">
      <c r="A86" s="75" t="s">
        <v>59</v>
      </c>
      <c r="B86" s="74">
        <f>VLOOKUP($B$3,Section2AveragePrice!$D:$BM,60,FALSE)</f>
        <v>46</v>
      </c>
      <c r="C86" s="74">
        <f>VLOOKUP($B$4,Section2AveragePrice!$D:$BM,60,FALSE)</f>
        <v>58.166666666666664</v>
      </c>
      <c r="D86" s="73">
        <f>VLOOKUP("MEAN",Section2AveragePrice!$D:$BM,60,FALSE)</f>
        <v>51.468912740084754</v>
      </c>
    </row>
    <row r="87" spans="1:11" ht="13.15" x14ac:dyDescent="0.4">
      <c r="A87" s="72" t="s">
        <v>60</v>
      </c>
      <c r="B87" s="71">
        <f>VLOOKUP($B$3,Section2AveragePrice!$D:$BM,61,FALSE)</f>
        <v>8.65</v>
      </c>
      <c r="C87" s="71">
        <f>VLOOKUP($B$4,Section2AveragePrice!$D:$BM,61,FALSE)</f>
        <v>8.6466666666666683</v>
      </c>
      <c r="D87" s="70">
        <f>VLOOKUP("MEAN",Section2AveragePrice!$D:$BM,61,FALSE)</f>
        <v>9.0315145167954434</v>
      </c>
    </row>
    <row r="88" spans="1:11" ht="13.15" x14ac:dyDescent="0.4">
      <c r="A88" s="69" t="s">
        <v>61</v>
      </c>
      <c r="B88" s="68">
        <f>VLOOKUP($B$3,Section2AveragePrice!$D:$BM,62,FALSE)</f>
        <v>8.2000000000000011</v>
      </c>
      <c r="C88" s="68">
        <f>VLOOKUP($B$4,Section2AveragePrice!$D:$BM,62,FALSE)</f>
        <v>9.9799999999999986</v>
      </c>
      <c r="D88" s="67">
        <f>VLOOKUP("MEAN",Section2AveragePrice!$D:$BM,62,FALSE)</f>
        <v>8.8297070538787068</v>
      </c>
    </row>
  </sheetData>
  <protectedRanges>
    <protectedRange sqref="A1:D7" name="Calculator_1"/>
  </protectedRanges>
  <mergeCells count="4">
    <mergeCell ref="A1:D1"/>
    <mergeCell ref="A9:D9"/>
    <mergeCell ref="A11:D11"/>
    <mergeCell ref="B2:C2"/>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41" r:id="rId4" name="MovingFrom">
              <controlPr defaultSize="0" autoLine="0" autoPict="0">
                <anchor moveWithCells="1">
                  <from>
                    <xdr:col>1</xdr:col>
                    <xdr:colOff>0</xdr:colOff>
                    <xdr:row>2</xdr:row>
                    <xdr:rowOff>28575</xdr:rowOff>
                  </from>
                  <to>
                    <xdr:col>3</xdr:col>
                    <xdr:colOff>9525</xdr:colOff>
                    <xdr:row>3</xdr:row>
                    <xdr:rowOff>28575</xdr:rowOff>
                  </to>
                </anchor>
              </controlPr>
            </control>
          </mc:Choice>
        </mc:AlternateContent>
        <mc:AlternateContent xmlns:mc="http://schemas.openxmlformats.org/markup-compatibility/2006">
          <mc:Choice Requires="x14">
            <control shapeId="10242" r:id="rId5" name="MovingTo">
              <controlPr defaultSize="0" autoLine="0" autoPict="0">
                <anchor moveWithCells="1">
                  <from>
                    <xdr:col>1</xdr:col>
                    <xdr:colOff>0</xdr:colOff>
                    <xdr:row>3</xdr:row>
                    <xdr:rowOff>57150</xdr:rowOff>
                  </from>
                  <to>
                    <xdr:col>3</xdr:col>
                    <xdr:colOff>9525</xdr:colOff>
                    <xdr:row>4</xdr:row>
                    <xdr:rowOff>57150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K275"/>
  <sheetViews>
    <sheetView workbookViewId="0"/>
  </sheetViews>
  <sheetFormatPr defaultRowHeight="12.75" x14ac:dyDescent="0.35"/>
  <cols>
    <col min="1" max="1" width="12.1328125" bestFit="1" customWidth="1"/>
    <col min="2" max="2" width="17.3984375" bestFit="1" customWidth="1"/>
    <col min="3" max="3" width="56.59765625" bestFit="1" customWidth="1"/>
    <col min="4" max="4" width="35.73046875" bestFit="1" customWidth="1"/>
    <col min="5" max="5" width="12.1328125" bestFit="1" customWidth="1"/>
    <col min="6" max="6" width="10" bestFit="1" customWidth="1"/>
    <col min="7" max="7" width="9.59765625" bestFit="1" customWidth="1"/>
    <col min="8" max="8" width="9.86328125" bestFit="1" customWidth="1"/>
    <col min="9" max="9" width="11.86328125" bestFit="1" customWidth="1"/>
    <col min="10" max="10" width="14" bestFit="1" customWidth="1"/>
    <col min="11" max="11" width="14.86328125" bestFit="1" customWidth="1"/>
  </cols>
  <sheetData>
    <row r="1" spans="1:11" ht="13.15" x14ac:dyDescent="0.4">
      <c r="A1" s="10"/>
      <c r="B1" s="11"/>
      <c r="C1" s="11" t="s">
        <v>706</v>
      </c>
      <c r="D1" s="11" t="s">
        <v>871</v>
      </c>
      <c r="E1" s="11"/>
      <c r="F1" s="11"/>
      <c r="G1" s="11"/>
      <c r="H1" s="11"/>
      <c r="I1" s="11"/>
      <c r="J1" s="11"/>
      <c r="K1" s="11"/>
    </row>
    <row r="2" spans="1:11" ht="13.15" x14ac:dyDescent="0.4">
      <c r="A2" s="11"/>
      <c r="B2" s="11"/>
      <c r="C2" s="11"/>
      <c r="D2" s="10"/>
      <c r="E2" s="51">
        <v>1</v>
      </c>
      <c r="F2" s="52">
        <v>0.13400000000000001</v>
      </c>
      <c r="G2" s="52">
        <v>0.29339999999999999</v>
      </c>
      <c r="H2" s="52">
        <v>8.9400000000000007E-2</v>
      </c>
      <c r="I2" s="52">
        <v>9.2200000000000004E-2</v>
      </c>
      <c r="J2" s="52">
        <v>4.2599999999999999E-2</v>
      </c>
      <c r="K2" s="52">
        <v>0.34839999999999999</v>
      </c>
    </row>
    <row r="3" spans="1:11" ht="13.15" x14ac:dyDescent="0.4">
      <c r="A3" s="11"/>
      <c r="B3" s="11"/>
      <c r="C3" s="11"/>
      <c r="D3" s="10"/>
      <c r="E3" s="12" t="s">
        <v>126</v>
      </c>
      <c r="F3" s="12" t="s">
        <v>127</v>
      </c>
      <c r="G3" s="12"/>
      <c r="H3" s="12"/>
      <c r="I3" s="12" t="s">
        <v>128</v>
      </c>
      <c r="J3" s="12"/>
      <c r="K3" s="12" t="s">
        <v>129</v>
      </c>
    </row>
    <row r="4" spans="1:11" ht="13.15" x14ac:dyDescent="0.4">
      <c r="A4" s="13" t="s">
        <v>130</v>
      </c>
      <c r="B4" s="11" t="s">
        <v>131</v>
      </c>
      <c r="C4" s="11" t="s">
        <v>132</v>
      </c>
      <c r="D4" s="11" t="s">
        <v>133</v>
      </c>
      <c r="E4" s="14" t="s">
        <v>134</v>
      </c>
      <c r="F4" s="14" t="s">
        <v>135</v>
      </c>
      <c r="G4" s="14" t="s">
        <v>136</v>
      </c>
      <c r="H4" s="14" t="s">
        <v>137</v>
      </c>
      <c r="I4" s="14" t="s">
        <v>138</v>
      </c>
      <c r="J4" s="14" t="s">
        <v>139</v>
      </c>
      <c r="K4" s="14" t="s">
        <v>140</v>
      </c>
    </row>
    <row r="5" spans="1:11" ht="13.15" x14ac:dyDescent="0.35">
      <c r="A5" s="15"/>
    </row>
    <row r="6" spans="1:11" x14ac:dyDescent="0.35">
      <c r="A6" s="18">
        <v>111500100</v>
      </c>
      <c r="B6" t="s">
        <v>141</v>
      </c>
      <c r="C6" t="s">
        <v>715</v>
      </c>
      <c r="D6" t="s">
        <v>142</v>
      </c>
      <c r="E6" s="38">
        <v>85.3</v>
      </c>
      <c r="F6" s="38">
        <v>89.3</v>
      </c>
      <c r="G6" s="38">
        <v>63.5</v>
      </c>
      <c r="H6" s="38">
        <v>131.4</v>
      </c>
      <c r="I6" s="38">
        <v>89.8</v>
      </c>
      <c r="J6" s="38">
        <v>79.2</v>
      </c>
      <c r="K6" s="38">
        <v>89.9</v>
      </c>
    </row>
    <row r="7" spans="1:11" x14ac:dyDescent="0.35">
      <c r="A7" s="18">
        <v>112220125</v>
      </c>
      <c r="B7" t="s">
        <v>141</v>
      </c>
      <c r="C7" t="s">
        <v>143</v>
      </c>
      <c r="D7" t="s">
        <v>628</v>
      </c>
      <c r="E7" s="38">
        <v>96.1</v>
      </c>
      <c r="F7" s="38">
        <v>103.4</v>
      </c>
      <c r="G7" s="38">
        <v>74</v>
      </c>
      <c r="H7" s="38">
        <v>109</v>
      </c>
      <c r="I7" s="38">
        <v>97.5</v>
      </c>
      <c r="J7" s="38">
        <v>90.7</v>
      </c>
      <c r="K7" s="38">
        <v>109</v>
      </c>
    </row>
    <row r="8" spans="1:11" x14ac:dyDescent="0.35">
      <c r="A8" s="18">
        <v>113820200</v>
      </c>
      <c r="B8" t="s">
        <v>141</v>
      </c>
      <c r="C8" t="s">
        <v>144</v>
      </c>
      <c r="D8" t="s">
        <v>576</v>
      </c>
      <c r="E8" s="38">
        <v>90</v>
      </c>
      <c r="F8" s="38">
        <v>91.8</v>
      </c>
      <c r="G8" s="38">
        <v>83.3</v>
      </c>
      <c r="H8" s="38">
        <v>106.6</v>
      </c>
      <c r="I8" s="38">
        <v>92.2</v>
      </c>
      <c r="J8" s="38">
        <v>81.900000000000006</v>
      </c>
      <c r="K8" s="38">
        <v>91.2</v>
      </c>
    </row>
    <row r="9" spans="1:11" x14ac:dyDescent="0.35">
      <c r="A9" s="18">
        <v>119460235</v>
      </c>
      <c r="B9" t="s">
        <v>141</v>
      </c>
      <c r="C9" t="s">
        <v>145</v>
      </c>
      <c r="D9" t="s">
        <v>146</v>
      </c>
      <c r="E9" s="38">
        <v>85.3</v>
      </c>
      <c r="F9" s="38">
        <v>95.1</v>
      </c>
      <c r="G9" s="38">
        <v>60</v>
      </c>
      <c r="H9" s="38">
        <v>99.1</v>
      </c>
      <c r="I9" s="38">
        <v>87.2</v>
      </c>
      <c r="J9" s="38">
        <v>87.4</v>
      </c>
      <c r="K9" s="38">
        <v>98.6</v>
      </c>
    </row>
    <row r="10" spans="1:11" x14ac:dyDescent="0.35">
      <c r="A10" s="18">
        <v>120020250</v>
      </c>
      <c r="B10" t="s">
        <v>141</v>
      </c>
      <c r="C10" t="s">
        <v>147</v>
      </c>
      <c r="D10" t="s">
        <v>148</v>
      </c>
      <c r="E10" s="38">
        <v>84.8</v>
      </c>
      <c r="F10" s="38">
        <v>98.8</v>
      </c>
      <c r="G10" s="38">
        <v>69.8</v>
      </c>
      <c r="H10" s="38">
        <v>90.6</v>
      </c>
      <c r="I10" s="38">
        <v>87.4</v>
      </c>
      <c r="J10" s="38">
        <v>87.5</v>
      </c>
      <c r="K10" s="38">
        <v>89.6</v>
      </c>
    </row>
    <row r="11" spans="1:11" x14ac:dyDescent="0.35">
      <c r="A11" s="18">
        <v>122520300</v>
      </c>
      <c r="B11" t="s">
        <v>141</v>
      </c>
      <c r="C11" t="s">
        <v>149</v>
      </c>
      <c r="D11" t="s">
        <v>150</v>
      </c>
      <c r="E11" s="38">
        <v>86</v>
      </c>
      <c r="F11" s="38">
        <v>92.7</v>
      </c>
      <c r="G11" s="38">
        <v>70.400000000000006</v>
      </c>
      <c r="H11" s="38">
        <v>96.1</v>
      </c>
      <c r="I11" s="38">
        <v>92.8</v>
      </c>
      <c r="J11" s="38">
        <v>79.400000000000006</v>
      </c>
      <c r="K11" s="38">
        <v>93.1</v>
      </c>
    </row>
    <row r="12" spans="1:11" x14ac:dyDescent="0.35">
      <c r="A12" s="18">
        <v>126620500</v>
      </c>
      <c r="B12" t="s">
        <v>141</v>
      </c>
      <c r="C12" t="s">
        <v>151</v>
      </c>
      <c r="D12" t="s">
        <v>152</v>
      </c>
      <c r="E12" s="38">
        <v>93.5</v>
      </c>
      <c r="F12" s="38">
        <v>93.4</v>
      </c>
      <c r="G12" s="38">
        <v>74</v>
      </c>
      <c r="H12" s="38">
        <v>96.2</v>
      </c>
      <c r="I12" s="38">
        <v>93.4</v>
      </c>
      <c r="J12" s="38">
        <v>100.8</v>
      </c>
      <c r="K12" s="38">
        <v>108.4</v>
      </c>
    </row>
    <row r="13" spans="1:11" x14ac:dyDescent="0.35">
      <c r="A13" s="18">
        <v>133660600</v>
      </c>
      <c r="B13" t="s">
        <v>141</v>
      </c>
      <c r="C13" t="s">
        <v>153</v>
      </c>
      <c r="D13" t="s">
        <v>154</v>
      </c>
      <c r="E13" s="38">
        <v>92.7</v>
      </c>
      <c r="F13" s="38">
        <v>100</v>
      </c>
      <c r="G13" s="38">
        <v>73.400000000000006</v>
      </c>
      <c r="H13" s="38">
        <v>107.7</v>
      </c>
      <c r="I13" s="38">
        <v>97.1</v>
      </c>
      <c r="J13" s="38">
        <v>101.7</v>
      </c>
      <c r="K13" s="38">
        <v>100.1</v>
      </c>
    </row>
    <row r="14" spans="1:11" x14ac:dyDescent="0.35">
      <c r="A14" s="18">
        <v>133860700</v>
      </c>
      <c r="B14" t="s">
        <v>141</v>
      </c>
      <c r="C14" t="s">
        <v>155</v>
      </c>
      <c r="D14" t="s">
        <v>156</v>
      </c>
      <c r="E14" s="38">
        <v>90.7</v>
      </c>
      <c r="F14" s="38">
        <v>99.3</v>
      </c>
      <c r="G14" s="38">
        <v>81.3</v>
      </c>
      <c r="H14" s="38">
        <v>103.8</v>
      </c>
      <c r="I14" s="38">
        <v>94.2</v>
      </c>
      <c r="J14" s="38">
        <v>84.2</v>
      </c>
      <c r="K14" s="38">
        <v>91.9</v>
      </c>
    </row>
    <row r="15" spans="1:11" x14ac:dyDescent="0.35">
      <c r="A15" s="18">
        <v>211260100</v>
      </c>
      <c r="B15" t="s">
        <v>157</v>
      </c>
      <c r="C15" t="s">
        <v>158</v>
      </c>
      <c r="D15" t="s">
        <v>159</v>
      </c>
      <c r="E15" s="38">
        <v>128.9</v>
      </c>
      <c r="F15" s="38">
        <v>134</v>
      </c>
      <c r="G15" s="38">
        <v>142.5</v>
      </c>
      <c r="H15" s="38">
        <v>122.9</v>
      </c>
      <c r="I15" s="38">
        <v>109.6</v>
      </c>
      <c r="J15" s="38">
        <v>144.30000000000001</v>
      </c>
      <c r="K15" s="38">
        <v>120.3</v>
      </c>
    </row>
    <row r="16" spans="1:11" x14ac:dyDescent="0.35">
      <c r="A16" s="18">
        <v>221820300</v>
      </c>
      <c r="B16" t="s">
        <v>157</v>
      </c>
      <c r="C16" t="s">
        <v>160</v>
      </c>
      <c r="D16" t="s">
        <v>161</v>
      </c>
      <c r="E16" s="38">
        <v>128.30000000000001</v>
      </c>
      <c r="F16" s="38">
        <v>125.6</v>
      </c>
      <c r="G16" s="38">
        <v>118.3</v>
      </c>
      <c r="H16" s="38">
        <v>212.6</v>
      </c>
      <c r="I16" s="38">
        <v>117.9</v>
      </c>
      <c r="J16" s="38">
        <v>150.9</v>
      </c>
      <c r="K16" s="38">
        <v>116.2</v>
      </c>
    </row>
    <row r="17" spans="1:11" x14ac:dyDescent="0.35">
      <c r="A17" s="18">
        <v>227940400</v>
      </c>
      <c r="B17" t="s">
        <v>157</v>
      </c>
      <c r="C17" t="s">
        <v>656</v>
      </c>
      <c r="D17" t="s">
        <v>657</v>
      </c>
      <c r="E17" s="38">
        <v>134</v>
      </c>
      <c r="F17" s="38">
        <v>146.5</v>
      </c>
      <c r="G17" s="38">
        <v>151.19999999999999</v>
      </c>
      <c r="H17" s="38">
        <v>133.80000000000001</v>
      </c>
      <c r="I17" s="38">
        <v>129.9</v>
      </c>
      <c r="J17" s="38">
        <v>153.19999999999999</v>
      </c>
      <c r="K17" s="38">
        <v>113.4</v>
      </c>
    </row>
    <row r="18" spans="1:11" x14ac:dyDescent="0.35">
      <c r="A18" s="18">
        <v>422380300</v>
      </c>
      <c r="B18" t="s">
        <v>163</v>
      </c>
      <c r="C18" t="s">
        <v>164</v>
      </c>
      <c r="D18" t="s">
        <v>165</v>
      </c>
      <c r="E18" s="38">
        <v>115.8</v>
      </c>
      <c r="F18" s="38">
        <v>101.1</v>
      </c>
      <c r="G18" s="38">
        <v>144.19999999999999</v>
      </c>
      <c r="H18" s="38">
        <v>98.5</v>
      </c>
      <c r="I18" s="38">
        <v>119.2</v>
      </c>
      <c r="J18" s="38">
        <v>108.7</v>
      </c>
      <c r="K18" s="38">
        <v>102</v>
      </c>
    </row>
    <row r="19" spans="1:11" x14ac:dyDescent="0.35">
      <c r="A19" s="18">
        <v>429420150</v>
      </c>
      <c r="B19" t="s">
        <v>163</v>
      </c>
      <c r="C19" t="s">
        <v>716</v>
      </c>
      <c r="D19" t="s">
        <v>707</v>
      </c>
      <c r="E19" s="38">
        <v>90</v>
      </c>
      <c r="F19" s="38">
        <v>100.8</v>
      </c>
      <c r="G19" s="38">
        <v>82.5</v>
      </c>
      <c r="H19" s="38">
        <v>88.4</v>
      </c>
      <c r="I19" s="38">
        <v>103.9</v>
      </c>
      <c r="J19" s="38">
        <v>93.4</v>
      </c>
      <c r="K19" s="38">
        <v>88.5</v>
      </c>
    </row>
    <row r="20" spans="1:11" x14ac:dyDescent="0.35">
      <c r="A20" s="18">
        <v>429420400</v>
      </c>
      <c r="B20" t="s">
        <v>163</v>
      </c>
      <c r="C20" t="s">
        <v>716</v>
      </c>
      <c r="D20" t="s">
        <v>166</v>
      </c>
      <c r="E20" s="38">
        <v>100.9</v>
      </c>
      <c r="F20" s="38">
        <v>100.8</v>
      </c>
      <c r="G20" s="38">
        <v>105.5</v>
      </c>
      <c r="H20" s="38">
        <v>94.8</v>
      </c>
      <c r="I20" s="38">
        <v>106.3</v>
      </c>
      <c r="J20" s="38">
        <v>96</v>
      </c>
      <c r="K20" s="38">
        <v>97.7</v>
      </c>
    </row>
    <row r="21" spans="1:11" x14ac:dyDescent="0.35">
      <c r="A21" s="18">
        <v>438060600</v>
      </c>
      <c r="B21" t="s">
        <v>163</v>
      </c>
      <c r="C21" t="s">
        <v>167</v>
      </c>
      <c r="D21" t="s">
        <v>168</v>
      </c>
      <c r="E21" s="38">
        <v>97.4</v>
      </c>
      <c r="F21" s="38">
        <v>98.7</v>
      </c>
      <c r="G21" s="38">
        <v>94.4</v>
      </c>
      <c r="H21" s="38">
        <v>111.2</v>
      </c>
      <c r="I21" s="38">
        <v>99.2</v>
      </c>
      <c r="J21" s="38">
        <v>95.5</v>
      </c>
      <c r="K21" s="38">
        <v>95.7</v>
      </c>
    </row>
    <row r="22" spans="1:11" x14ac:dyDescent="0.35">
      <c r="A22" s="18">
        <v>438060750</v>
      </c>
      <c r="B22" t="s">
        <v>163</v>
      </c>
      <c r="C22" t="s">
        <v>167</v>
      </c>
      <c r="D22" t="s">
        <v>850</v>
      </c>
      <c r="E22" s="38">
        <v>97.2</v>
      </c>
      <c r="F22" s="38">
        <v>96.5</v>
      </c>
      <c r="G22" s="38">
        <v>87.5</v>
      </c>
      <c r="H22" s="38">
        <v>138.80000000000001</v>
      </c>
      <c r="I22" s="38">
        <v>103.8</v>
      </c>
      <c r="J22" s="38">
        <v>83.8</v>
      </c>
      <c r="K22" s="38">
        <v>94.8</v>
      </c>
    </row>
    <row r="23" spans="1:11" x14ac:dyDescent="0.35">
      <c r="A23" s="18">
        <v>446060850</v>
      </c>
      <c r="B23" t="s">
        <v>163</v>
      </c>
      <c r="C23" t="s">
        <v>170</v>
      </c>
      <c r="D23" t="s">
        <v>171</v>
      </c>
      <c r="E23" s="38">
        <v>94.4</v>
      </c>
      <c r="F23" s="38">
        <v>102.3</v>
      </c>
      <c r="G23" s="38">
        <v>80.599999999999994</v>
      </c>
      <c r="H23" s="38">
        <v>102.2</v>
      </c>
      <c r="I23" s="38">
        <v>101.7</v>
      </c>
      <c r="J23" s="38">
        <v>98.4</v>
      </c>
      <c r="K23" s="38">
        <v>98.6</v>
      </c>
    </row>
    <row r="24" spans="1:11" x14ac:dyDescent="0.35">
      <c r="A24" s="18">
        <v>449740900</v>
      </c>
      <c r="B24" t="s">
        <v>163</v>
      </c>
      <c r="C24" t="s">
        <v>172</v>
      </c>
      <c r="D24" t="s">
        <v>173</v>
      </c>
      <c r="E24" s="38">
        <v>92</v>
      </c>
      <c r="F24" s="38">
        <v>100.3</v>
      </c>
      <c r="G24" s="38">
        <v>80.7</v>
      </c>
      <c r="H24" s="38">
        <v>124.4</v>
      </c>
      <c r="I24" s="38">
        <v>95.8</v>
      </c>
      <c r="J24" s="38">
        <v>96.8</v>
      </c>
      <c r="K24" s="38">
        <v>88.5</v>
      </c>
    </row>
    <row r="25" spans="1:11" x14ac:dyDescent="0.35">
      <c r="A25" s="18">
        <v>522220300</v>
      </c>
      <c r="B25" t="s">
        <v>174</v>
      </c>
      <c r="C25" t="s">
        <v>175</v>
      </c>
      <c r="D25" t="s">
        <v>176</v>
      </c>
      <c r="E25" s="38">
        <v>86.5</v>
      </c>
      <c r="F25" s="38">
        <v>92.5</v>
      </c>
      <c r="G25" s="38">
        <v>73</v>
      </c>
      <c r="H25" s="38">
        <v>89.6</v>
      </c>
      <c r="I25" s="38">
        <v>93</v>
      </c>
      <c r="J25" s="38">
        <v>87</v>
      </c>
      <c r="K25" s="38">
        <v>93.1</v>
      </c>
    </row>
    <row r="26" spans="1:11" x14ac:dyDescent="0.35">
      <c r="A26" s="18">
        <v>526300500</v>
      </c>
      <c r="B26" t="s">
        <v>174</v>
      </c>
      <c r="C26" t="s">
        <v>177</v>
      </c>
      <c r="D26" t="s">
        <v>178</v>
      </c>
      <c r="E26" s="38">
        <v>92.3</v>
      </c>
      <c r="F26" s="38">
        <v>92.4</v>
      </c>
      <c r="G26" s="38">
        <v>79.2</v>
      </c>
      <c r="H26" s="38">
        <v>95.2</v>
      </c>
      <c r="I26" s="38">
        <v>82.1</v>
      </c>
      <c r="J26" s="38">
        <v>88.9</v>
      </c>
      <c r="K26" s="38">
        <v>105.7</v>
      </c>
    </row>
    <row r="27" spans="1:11" x14ac:dyDescent="0.35">
      <c r="A27" s="18">
        <v>527860600</v>
      </c>
      <c r="B27" t="s">
        <v>174</v>
      </c>
      <c r="C27" t="s">
        <v>179</v>
      </c>
      <c r="D27" t="s">
        <v>180</v>
      </c>
      <c r="E27" s="38">
        <v>83.6</v>
      </c>
      <c r="F27" s="38">
        <v>89.5</v>
      </c>
      <c r="G27" s="38">
        <v>71.599999999999994</v>
      </c>
      <c r="H27" s="38">
        <v>89.3</v>
      </c>
      <c r="I27" s="38">
        <v>86.8</v>
      </c>
      <c r="J27" s="38">
        <v>81.900000000000006</v>
      </c>
      <c r="K27" s="38">
        <v>89.3</v>
      </c>
    </row>
    <row r="28" spans="1:11" x14ac:dyDescent="0.35">
      <c r="A28" s="18">
        <v>530780125</v>
      </c>
      <c r="B28" t="s">
        <v>174</v>
      </c>
      <c r="C28" t="s">
        <v>718</v>
      </c>
      <c r="D28" t="s">
        <v>797</v>
      </c>
      <c r="E28" s="38">
        <v>81.900000000000006</v>
      </c>
      <c r="F28" s="38">
        <v>86.8</v>
      </c>
      <c r="G28" s="38">
        <v>68.2</v>
      </c>
      <c r="H28" s="38">
        <v>85.8</v>
      </c>
      <c r="I28" s="38">
        <v>95.1</v>
      </c>
      <c r="J28" s="38">
        <v>84.9</v>
      </c>
      <c r="K28" s="38">
        <v>86.8</v>
      </c>
    </row>
    <row r="29" spans="1:11" x14ac:dyDescent="0.35">
      <c r="A29" s="18">
        <v>530780700</v>
      </c>
      <c r="B29" t="s">
        <v>174</v>
      </c>
      <c r="C29" t="s">
        <v>718</v>
      </c>
      <c r="D29" t="s">
        <v>640</v>
      </c>
      <c r="E29" s="38">
        <v>97.3</v>
      </c>
      <c r="F29" s="38">
        <v>94.9</v>
      </c>
      <c r="G29" s="38">
        <v>88.6</v>
      </c>
      <c r="H29" s="38">
        <v>95.5</v>
      </c>
      <c r="I29" s="38">
        <v>99.1</v>
      </c>
      <c r="J29" s="38">
        <v>87.4</v>
      </c>
      <c r="K29" s="38">
        <v>106.8</v>
      </c>
    </row>
    <row r="30" spans="1:11" x14ac:dyDescent="0.35">
      <c r="A30" s="18">
        <v>611244620</v>
      </c>
      <c r="B30" t="s">
        <v>181</v>
      </c>
      <c r="C30" t="s">
        <v>719</v>
      </c>
      <c r="D30" t="s">
        <v>186</v>
      </c>
      <c r="E30" s="38">
        <v>149.80000000000001</v>
      </c>
      <c r="F30" s="38">
        <v>112.4</v>
      </c>
      <c r="G30" s="38">
        <v>247.6</v>
      </c>
      <c r="H30" s="38">
        <v>97.9</v>
      </c>
      <c r="I30" s="38">
        <v>118.7</v>
      </c>
      <c r="J30" s="38">
        <v>104.8</v>
      </c>
      <c r="K30" s="38">
        <v>108.9</v>
      </c>
    </row>
    <row r="31" spans="1:11" x14ac:dyDescent="0.35">
      <c r="A31" s="18">
        <v>612540100</v>
      </c>
      <c r="B31" t="s">
        <v>181</v>
      </c>
      <c r="C31" t="s">
        <v>558</v>
      </c>
      <c r="D31" t="s">
        <v>559</v>
      </c>
      <c r="E31" s="38">
        <v>103.7</v>
      </c>
      <c r="F31" s="38">
        <v>102.5</v>
      </c>
      <c r="G31" s="38">
        <v>85.9</v>
      </c>
      <c r="H31" s="38">
        <v>138.9</v>
      </c>
      <c r="I31" s="38">
        <v>117.7</v>
      </c>
      <c r="J31" s="38">
        <v>110.6</v>
      </c>
      <c r="K31" s="38">
        <v>105.5</v>
      </c>
    </row>
    <row r="32" spans="1:11" x14ac:dyDescent="0.35">
      <c r="A32" s="18">
        <v>631084500</v>
      </c>
      <c r="B32" t="s">
        <v>181</v>
      </c>
      <c r="C32" t="s">
        <v>182</v>
      </c>
      <c r="D32" t="s">
        <v>577</v>
      </c>
      <c r="E32" s="38">
        <v>148.19999999999999</v>
      </c>
      <c r="F32" s="38">
        <v>112.1</v>
      </c>
      <c r="G32" s="38">
        <v>237.2</v>
      </c>
      <c r="H32" s="38">
        <v>109.6</v>
      </c>
      <c r="I32" s="38">
        <v>118.9</v>
      </c>
      <c r="J32" s="38">
        <v>107.5</v>
      </c>
      <c r="K32" s="38">
        <v>109.8</v>
      </c>
    </row>
    <row r="33" spans="1:11" x14ac:dyDescent="0.35">
      <c r="A33" s="18">
        <v>636084600</v>
      </c>
      <c r="B33" t="s">
        <v>181</v>
      </c>
      <c r="C33" t="s">
        <v>720</v>
      </c>
      <c r="D33" t="s">
        <v>183</v>
      </c>
      <c r="E33" s="38">
        <v>154.5</v>
      </c>
      <c r="F33" s="38">
        <v>131.69999999999999</v>
      </c>
      <c r="G33" s="38">
        <v>223.2</v>
      </c>
      <c r="H33" s="38">
        <v>123.1</v>
      </c>
      <c r="I33" s="38">
        <v>125.3</v>
      </c>
      <c r="J33" s="38">
        <v>123.1</v>
      </c>
      <c r="K33" s="38">
        <v>124.9</v>
      </c>
    </row>
    <row r="34" spans="1:11" x14ac:dyDescent="0.35">
      <c r="A34" s="18">
        <v>640900720</v>
      </c>
      <c r="B34" t="s">
        <v>181</v>
      </c>
      <c r="C34" t="s">
        <v>785</v>
      </c>
      <c r="D34" t="s">
        <v>587</v>
      </c>
      <c r="E34" s="38">
        <v>117.6</v>
      </c>
      <c r="F34" s="38">
        <v>119</v>
      </c>
      <c r="G34" s="38">
        <v>131.6</v>
      </c>
      <c r="H34" s="38">
        <v>97.6</v>
      </c>
      <c r="I34" s="38">
        <v>123.3</v>
      </c>
      <c r="J34" s="38">
        <v>106.6</v>
      </c>
      <c r="K34" s="38">
        <v>110.1</v>
      </c>
    </row>
    <row r="35" spans="1:11" x14ac:dyDescent="0.35">
      <c r="A35" s="18">
        <v>641740760</v>
      </c>
      <c r="B35" t="s">
        <v>181</v>
      </c>
      <c r="C35" t="s">
        <v>721</v>
      </c>
      <c r="D35" t="s">
        <v>184</v>
      </c>
      <c r="E35" s="38">
        <v>147</v>
      </c>
      <c r="F35" s="38">
        <v>112.7</v>
      </c>
      <c r="G35" s="38">
        <v>230.3</v>
      </c>
      <c r="H35" s="38">
        <v>131.5</v>
      </c>
      <c r="I35" s="38">
        <v>122.2</v>
      </c>
      <c r="J35" s="38">
        <v>108.2</v>
      </c>
      <c r="K35" s="38">
        <v>105.4</v>
      </c>
    </row>
    <row r="36" spans="1:11" x14ac:dyDescent="0.35">
      <c r="A36" s="18">
        <v>641884800</v>
      </c>
      <c r="B36" t="s">
        <v>181</v>
      </c>
      <c r="C36" t="s">
        <v>722</v>
      </c>
      <c r="D36" t="s">
        <v>185</v>
      </c>
      <c r="E36" s="38">
        <v>196.3</v>
      </c>
      <c r="F36" s="38">
        <v>130.69999999999999</v>
      </c>
      <c r="G36" s="38">
        <v>355.8</v>
      </c>
      <c r="H36" s="38">
        <v>126.6</v>
      </c>
      <c r="I36" s="38">
        <v>132.6</v>
      </c>
      <c r="J36" s="38">
        <v>126.5</v>
      </c>
      <c r="K36" s="38">
        <v>130.4</v>
      </c>
    </row>
    <row r="37" spans="1:11" x14ac:dyDescent="0.35">
      <c r="A37" s="18">
        <v>644700900</v>
      </c>
      <c r="B37" t="s">
        <v>181</v>
      </c>
      <c r="C37" t="s">
        <v>777</v>
      </c>
      <c r="D37" t="s">
        <v>778</v>
      </c>
      <c r="E37" s="38">
        <v>120.6</v>
      </c>
      <c r="F37" s="38">
        <v>123.5</v>
      </c>
      <c r="G37" s="38">
        <v>134.9</v>
      </c>
      <c r="H37" s="38">
        <v>135.5</v>
      </c>
      <c r="I37" s="38">
        <v>127.8</v>
      </c>
      <c r="J37" s="38">
        <v>102.7</v>
      </c>
      <c r="K37" s="38">
        <v>103.9</v>
      </c>
    </row>
    <row r="38" spans="1:11" x14ac:dyDescent="0.35">
      <c r="A38" s="18">
        <v>817820200</v>
      </c>
      <c r="B38" t="s">
        <v>187</v>
      </c>
      <c r="C38" t="s">
        <v>188</v>
      </c>
      <c r="D38" t="s">
        <v>189</v>
      </c>
      <c r="E38" s="38">
        <v>98.8</v>
      </c>
      <c r="F38" s="38">
        <v>96.4</v>
      </c>
      <c r="G38" s="38">
        <v>99.9</v>
      </c>
      <c r="H38" s="38">
        <v>89.8</v>
      </c>
      <c r="I38" s="38">
        <v>105.2</v>
      </c>
      <c r="J38" s="38">
        <v>101.1</v>
      </c>
      <c r="K38" s="38">
        <v>99.2</v>
      </c>
    </row>
    <row r="39" spans="1:11" x14ac:dyDescent="0.35">
      <c r="A39" s="18">
        <v>819740300</v>
      </c>
      <c r="B39" t="s">
        <v>187</v>
      </c>
      <c r="C39" t="s">
        <v>723</v>
      </c>
      <c r="D39" t="s">
        <v>190</v>
      </c>
      <c r="E39" s="38">
        <v>113.2</v>
      </c>
      <c r="F39" s="38">
        <v>99</v>
      </c>
      <c r="G39" s="38">
        <v>138.80000000000001</v>
      </c>
      <c r="H39" s="38">
        <v>81</v>
      </c>
      <c r="I39" s="38">
        <v>104.5</v>
      </c>
      <c r="J39" s="38">
        <v>103.1</v>
      </c>
      <c r="K39" s="38">
        <v>108.8</v>
      </c>
    </row>
    <row r="40" spans="1:11" x14ac:dyDescent="0.35">
      <c r="A40" s="18">
        <v>819740351</v>
      </c>
      <c r="B40" t="s">
        <v>187</v>
      </c>
      <c r="C40" t="s">
        <v>723</v>
      </c>
      <c r="D40" t="s">
        <v>851</v>
      </c>
      <c r="E40" s="38">
        <v>113.2</v>
      </c>
      <c r="F40" s="38">
        <v>97.4</v>
      </c>
      <c r="G40" s="38">
        <v>150.5</v>
      </c>
      <c r="H40" s="38">
        <v>79.3</v>
      </c>
      <c r="I40" s="38">
        <v>116.7</v>
      </c>
      <c r="J40" s="38">
        <v>101.9</v>
      </c>
      <c r="K40" s="38">
        <v>97.1</v>
      </c>
    </row>
    <row r="41" spans="1:11" x14ac:dyDescent="0.35">
      <c r="A41" s="18">
        <v>824300500</v>
      </c>
      <c r="B41" t="s">
        <v>187</v>
      </c>
      <c r="C41" t="s">
        <v>191</v>
      </c>
      <c r="D41" t="s">
        <v>192</v>
      </c>
      <c r="E41" s="38">
        <v>93.4</v>
      </c>
      <c r="F41" s="38">
        <v>100.8</v>
      </c>
      <c r="G41" s="38">
        <v>92.5</v>
      </c>
      <c r="H41" s="38">
        <v>84.9</v>
      </c>
      <c r="I41" s="38">
        <v>103</v>
      </c>
      <c r="J41" s="38">
        <v>97.5</v>
      </c>
      <c r="K41" s="38">
        <v>90.4</v>
      </c>
    </row>
    <row r="42" spans="1:11" x14ac:dyDescent="0.35">
      <c r="A42" s="18">
        <v>839380800</v>
      </c>
      <c r="B42" t="s">
        <v>187</v>
      </c>
      <c r="C42" t="s">
        <v>193</v>
      </c>
      <c r="D42" t="s">
        <v>194</v>
      </c>
      <c r="E42" s="38">
        <v>93</v>
      </c>
      <c r="F42" s="38">
        <v>106.2</v>
      </c>
      <c r="G42" s="38">
        <v>84.1</v>
      </c>
      <c r="H42" s="38">
        <v>89.2</v>
      </c>
      <c r="I42" s="38">
        <v>94.8</v>
      </c>
      <c r="J42" s="38">
        <v>94.7</v>
      </c>
      <c r="K42" s="38">
        <v>95.8</v>
      </c>
    </row>
    <row r="43" spans="1:11" x14ac:dyDescent="0.35">
      <c r="A43" s="18">
        <v>888888470</v>
      </c>
      <c r="B43" t="s">
        <v>187</v>
      </c>
      <c r="C43" t="s">
        <v>195</v>
      </c>
      <c r="D43" t="s">
        <v>196</v>
      </c>
      <c r="E43" s="38">
        <v>120.7</v>
      </c>
      <c r="F43" s="38">
        <v>104</v>
      </c>
      <c r="G43" s="38">
        <v>155.80000000000001</v>
      </c>
      <c r="H43" s="38">
        <v>92.5</v>
      </c>
      <c r="I43" s="38">
        <v>106.3</v>
      </c>
      <c r="J43" s="38">
        <v>116.1</v>
      </c>
      <c r="K43" s="38">
        <v>109.3</v>
      </c>
    </row>
    <row r="44" spans="1:11" x14ac:dyDescent="0.35">
      <c r="A44" s="18">
        <v>914860800</v>
      </c>
      <c r="B44" t="s">
        <v>197</v>
      </c>
      <c r="C44" t="s">
        <v>198</v>
      </c>
      <c r="D44" t="s">
        <v>199</v>
      </c>
      <c r="E44" s="38">
        <v>144.69999999999999</v>
      </c>
      <c r="F44" s="38">
        <v>113.5</v>
      </c>
      <c r="G44" s="38">
        <v>202.3</v>
      </c>
      <c r="H44" s="38">
        <v>114.6</v>
      </c>
      <c r="I44" s="38">
        <v>121.4</v>
      </c>
      <c r="J44" s="38">
        <v>119.1</v>
      </c>
      <c r="K44" s="38">
        <v>125.3</v>
      </c>
    </row>
    <row r="45" spans="1:11" x14ac:dyDescent="0.35">
      <c r="A45" s="18">
        <v>935300620</v>
      </c>
      <c r="B45" t="s">
        <v>197</v>
      </c>
      <c r="C45" t="s">
        <v>560</v>
      </c>
      <c r="D45" t="s">
        <v>561</v>
      </c>
      <c r="E45" s="38">
        <v>121.8</v>
      </c>
      <c r="F45" s="38">
        <v>111</v>
      </c>
      <c r="G45" s="38">
        <v>129.69999999999999</v>
      </c>
      <c r="H45" s="38">
        <v>128</v>
      </c>
      <c r="I45" s="38">
        <v>113.8</v>
      </c>
      <c r="J45" s="38">
        <v>119.8</v>
      </c>
      <c r="K45" s="38">
        <v>120.1</v>
      </c>
    </row>
    <row r="46" spans="1:11" x14ac:dyDescent="0.35">
      <c r="A46" s="18">
        <v>1020100500</v>
      </c>
      <c r="B46" t="s">
        <v>202</v>
      </c>
      <c r="C46" t="s">
        <v>203</v>
      </c>
      <c r="D46" t="s">
        <v>204</v>
      </c>
      <c r="E46" s="38">
        <v>102.5</v>
      </c>
      <c r="F46" s="38">
        <v>107.3</v>
      </c>
      <c r="G46" s="38">
        <v>92.6</v>
      </c>
      <c r="H46" s="38">
        <v>104.2</v>
      </c>
      <c r="I46" s="38">
        <v>103</v>
      </c>
      <c r="J46" s="38">
        <v>89.4</v>
      </c>
      <c r="K46" s="38">
        <v>109.9</v>
      </c>
    </row>
    <row r="47" spans="1:11" x14ac:dyDescent="0.35">
      <c r="A47" s="18">
        <v>1041540600</v>
      </c>
      <c r="B47" t="s">
        <v>202</v>
      </c>
      <c r="C47" t="s">
        <v>852</v>
      </c>
      <c r="D47" t="s">
        <v>853</v>
      </c>
      <c r="E47" s="38">
        <v>103.2</v>
      </c>
      <c r="F47" s="38">
        <v>105.1</v>
      </c>
      <c r="G47" s="38">
        <v>98.1</v>
      </c>
      <c r="H47" s="38">
        <v>96.4</v>
      </c>
      <c r="I47" s="38">
        <v>96.8</v>
      </c>
      <c r="J47" s="38">
        <v>98.5</v>
      </c>
      <c r="K47" s="38">
        <v>110.9</v>
      </c>
    </row>
    <row r="48" spans="1:11" x14ac:dyDescent="0.35">
      <c r="A48" s="18">
        <v>1048864800</v>
      </c>
      <c r="B48" t="s">
        <v>202</v>
      </c>
      <c r="C48" t="s">
        <v>205</v>
      </c>
      <c r="D48" t="s">
        <v>206</v>
      </c>
      <c r="E48" s="38">
        <v>112</v>
      </c>
      <c r="F48" s="38">
        <v>111.6</v>
      </c>
      <c r="G48" s="38">
        <v>112.4</v>
      </c>
      <c r="H48" s="38">
        <v>99.2</v>
      </c>
      <c r="I48" s="38">
        <v>112.9</v>
      </c>
      <c r="J48" s="38">
        <v>110.7</v>
      </c>
      <c r="K48" s="38">
        <v>115</v>
      </c>
    </row>
    <row r="49" spans="1:11" x14ac:dyDescent="0.35">
      <c r="A49" s="18">
        <v>1147894750</v>
      </c>
      <c r="B49" t="s">
        <v>207</v>
      </c>
      <c r="C49" t="s">
        <v>208</v>
      </c>
      <c r="D49" t="s">
        <v>894</v>
      </c>
      <c r="E49" s="38">
        <v>162.6</v>
      </c>
      <c r="F49" s="38">
        <v>117</v>
      </c>
      <c r="G49" s="38">
        <v>267.3</v>
      </c>
      <c r="H49" s="38">
        <v>115.6</v>
      </c>
      <c r="I49" s="38">
        <v>103</v>
      </c>
      <c r="J49" s="38">
        <v>99.8</v>
      </c>
      <c r="K49" s="38">
        <v>127.5</v>
      </c>
    </row>
    <row r="50" spans="1:11" x14ac:dyDescent="0.35">
      <c r="A50" s="18">
        <v>1215980190</v>
      </c>
      <c r="B50" t="s">
        <v>209</v>
      </c>
      <c r="C50" t="s">
        <v>562</v>
      </c>
      <c r="D50" t="s">
        <v>619</v>
      </c>
      <c r="E50" s="38">
        <v>95.2</v>
      </c>
      <c r="F50" s="38">
        <v>105</v>
      </c>
      <c r="G50" s="38">
        <v>85.8</v>
      </c>
      <c r="H50" s="38">
        <v>100</v>
      </c>
      <c r="I50" s="38">
        <v>114.5</v>
      </c>
      <c r="J50" s="38">
        <v>102.6</v>
      </c>
      <c r="K50" s="38">
        <v>92</v>
      </c>
    </row>
    <row r="51" spans="1:11" x14ac:dyDescent="0.35">
      <c r="A51" s="18">
        <v>1219660210</v>
      </c>
      <c r="B51" t="s">
        <v>209</v>
      </c>
      <c r="C51" t="s">
        <v>680</v>
      </c>
      <c r="D51" t="s">
        <v>681</v>
      </c>
      <c r="E51" s="38">
        <v>90</v>
      </c>
      <c r="F51" s="38">
        <v>97.8</v>
      </c>
      <c r="G51" s="38">
        <v>74.7</v>
      </c>
      <c r="H51" s="38">
        <v>97.4</v>
      </c>
      <c r="I51" s="38">
        <v>98.3</v>
      </c>
      <c r="J51" s="38">
        <v>91.1</v>
      </c>
      <c r="K51" s="38">
        <v>95.6</v>
      </c>
    </row>
    <row r="52" spans="1:11" x14ac:dyDescent="0.35">
      <c r="A52" s="18">
        <v>1219660625</v>
      </c>
      <c r="B52" t="s">
        <v>209</v>
      </c>
      <c r="C52" t="s">
        <v>680</v>
      </c>
      <c r="D52" t="s">
        <v>669</v>
      </c>
      <c r="E52" s="38">
        <v>92.3</v>
      </c>
      <c r="F52" s="38">
        <v>107.1</v>
      </c>
      <c r="G52" s="38">
        <v>78.5</v>
      </c>
      <c r="H52" s="38">
        <v>114.8</v>
      </c>
      <c r="I52" s="38">
        <v>93.9</v>
      </c>
      <c r="J52" s="38">
        <v>97.4</v>
      </c>
      <c r="K52" s="38">
        <v>91.4</v>
      </c>
    </row>
    <row r="53" spans="1:11" x14ac:dyDescent="0.35">
      <c r="A53" s="18">
        <v>1222744240</v>
      </c>
      <c r="B53" t="s">
        <v>209</v>
      </c>
      <c r="C53" t="s">
        <v>774</v>
      </c>
      <c r="D53" t="s">
        <v>629</v>
      </c>
      <c r="E53" s="38">
        <v>119.8</v>
      </c>
      <c r="F53" s="38">
        <v>107.1</v>
      </c>
      <c r="G53" s="38">
        <v>163.80000000000001</v>
      </c>
      <c r="H53" s="38">
        <v>100.8</v>
      </c>
      <c r="I53" s="38">
        <v>103.9</v>
      </c>
      <c r="J53" s="38">
        <v>94.7</v>
      </c>
      <c r="K53" s="38">
        <v>99.7</v>
      </c>
    </row>
    <row r="54" spans="1:11" x14ac:dyDescent="0.35">
      <c r="A54" s="18">
        <v>1227260440</v>
      </c>
      <c r="B54" t="s">
        <v>209</v>
      </c>
      <c r="C54" t="s">
        <v>210</v>
      </c>
      <c r="D54" t="s">
        <v>211</v>
      </c>
      <c r="E54" s="38">
        <v>91.9</v>
      </c>
      <c r="F54" s="38">
        <v>98.2</v>
      </c>
      <c r="G54" s="38">
        <v>86.1</v>
      </c>
      <c r="H54" s="38">
        <v>97.4</v>
      </c>
      <c r="I54" s="38">
        <v>87.7</v>
      </c>
      <c r="J54" s="38">
        <v>83</v>
      </c>
      <c r="K54" s="38">
        <v>95.1</v>
      </c>
    </row>
    <row r="55" spans="1:11" x14ac:dyDescent="0.35">
      <c r="A55" s="18">
        <v>1233124500</v>
      </c>
      <c r="B55" t="s">
        <v>209</v>
      </c>
      <c r="C55" t="s">
        <v>775</v>
      </c>
      <c r="D55" t="s">
        <v>212</v>
      </c>
      <c r="E55" s="38">
        <v>116.2</v>
      </c>
      <c r="F55" s="38">
        <v>110.2</v>
      </c>
      <c r="G55" s="38">
        <v>146</v>
      </c>
      <c r="H55" s="38">
        <v>101.1</v>
      </c>
      <c r="I55" s="38">
        <v>105.7</v>
      </c>
      <c r="J55" s="38">
        <v>96.2</v>
      </c>
      <c r="K55" s="38">
        <v>102.5</v>
      </c>
    </row>
    <row r="56" spans="1:11" x14ac:dyDescent="0.35">
      <c r="A56" s="18">
        <v>1235840760</v>
      </c>
      <c r="B56" t="s">
        <v>209</v>
      </c>
      <c r="C56" t="s">
        <v>724</v>
      </c>
      <c r="D56" t="s">
        <v>214</v>
      </c>
      <c r="E56" s="38">
        <v>103.1</v>
      </c>
      <c r="F56" s="38">
        <v>115.9</v>
      </c>
      <c r="G56" s="38">
        <v>96.5</v>
      </c>
      <c r="H56" s="38">
        <v>96.1</v>
      </c>
      <c r="I56" s="38">
        <v>105.8</v>
      </c>
      <c r="J56" s="38">
        <v>105.5</v>
      </c>
      <c r="K56" s="38">
        <v>104.6</v>
      </c>
    </row>
    <row r="57" spans="1:11" x14ac:dyDescent="0.35">
      <c r="A57" s="18">
        <v>1236740600</v>
      </c>
      <c r="B57" t="s">
        <v>209</v>
      </c>
      <c r="C57" t="s">
        <v>773</v>
      </c>
      <c r="D57" t="s">
        <v>213</v>
      </c>
      <c r="E57" s="38">
        <v>95.6</v>
      </c>
      <c r="F57" s="38">
        <v>106</v>
      </c>
      <c r="G57" s="38">
        <v>87.9</v>
      </c>
      <c r="H57" s="38">
        <v>102.1</v>
      </c>
      <c r="I57" s="38">
        <v>93.3</v>
      </c>
      <c r="J57" s="38">
        <v>89.3</v>
      </c>
      <c r="K57" s="38">
        <v>97.9</v>
      </c>
    </row>
    <row r="58" spans="1:11" x14ac:dyDescent="0.35">
      <c r="A58" s="18">
        <v>1237860640</v>
      </c>
      <c r="B58" t="s">
        <v>209</v>
      </c>
      <c r="C58" t="s">
        <v>872</v>
      </c>
      <c r="D58" t="s">
        <v>873</v>
      </c>
      <c r="E58" s="38">
        <v>97</v>
      </c>
      <c r="F58" s="38">
        <v>105.8</v>
      </c>
      <c r="G58" s="38">
        <v>80.3</v>
      </c>
      <c r="H58" s="38">
        <v>116.4</v>
      </c>
      <c r="I58" s="38">
        <v>93.6</v>
      </c>
      <c r="J58" s="38">
        <v>85.7</v>
      </c>
      <c r="K58" s="38">
        <v>105</v>
      </c>
    </row>
    <row r="59" spans="1:11" x14ac:dyDescent="0.35">
      <c r="A59" s="18">
        <v>1242680850</v>
      </c>
      <c r="B59" t="s">
        <v>209</v>
      </c>
      <c r="C59" t="s">
        <v>641</v>
      </c>
      <c r="D59" t="s">
        <v>217</v>
      </c>
      <c r="E59" s="38">
        <v>98.9</v>
      </c>
      <c r="F59" s="38">
        <v>108</v>
      </c>
      <c r="G59" s="38">
        <v>86.6</v>
      </c>
      <c r="H59" s="38">
        <v>113.9</v>
      </c>
      <c r="I59" s="38">
        <v>101.2</v>
      </c>
      <c r="J59" s="38">
        <v>107.6</v>
      </c>
      <c r="K59" s="38">
        <v>100.1</v>
      </c>
    </row>
    <row r="60" spans="1:11" x14ac:dyDescent="0.35">
      <c r="A60" s="18">
        <v>1245220800</v>
      </c>
      <c r="B60" t="s">
        <v>209</v>
      </c>
      <c r="C60" t="s">
        <v>832</v>
      </c>
      <c r="D60" t="s">
        <v>833</v>
      </c>
      <c r="E60" s="38">
        <v>96.6</v>
      </c>
      <c r="F60" s="38">
        <v>110.3</v>
      </c>
      <c r="G60" s="38">
        <v>91.4</v>
      </c>
      <c r="H60" s="38">
        <v>86.9</v>
      </c>
      <c r="I60" s="38">
        <v>96.2</v>
      </c>
      <c r="J60" s="38">
        <v>99.1</v>
      </c>
      <c r="K60" s="38">
        <v>98</v>
      </c>
    </row>
    <row r="61" spans="1:11" x14ac:dyDescent="0.35">
      <c r="A61" s="18">
        <v>1245300840</v>
      </c>
      <c r="B61" t="s">
        <v>209</v>
      </c>
      <c r="C61" t="s">
        <v>215</v>
      </c>
      <c r="D61" t="s">
        <v>216</v>
      </c>
      <c r="E61" s="38">
        <v>89.1</v>
      </c>
      <c r="F61" s="38">
        <v>103.7</v>
      </c>
      <c r="G61" s="38">
        <v>71.599999999999994</v>
      </c>
      <c r="H61" s="38">
        <v>87.6</v>
      </c>
      <c r="I61" s="38">
        <v>99.9</v>
      </c>
      <c r="J61" s="38">
        <v>95.5</v>
      </c>
      <c r="K61" s="38">
        <v>95.1</v>
      </c>
    </row>
    <row r="62" spans="1:11" x14ac:dyDescent="0.35">
      <c r="A62" s="18">
        <v>1310500070</v>
      </c>
      <c r="B62" t="s">
        <v>218</v>
      </c>
      <c r="C62" t="s">
        <v>4</v>
      </c>
      <c r="D62" t="s">
        <v>5</v>
      </c>
      <c r="E62" s="38">
        <v>91</v>
      </c>
      <c r="F62" s="38">
        <v>100.9</v>
      </c>
      <c r="G62" s="38">
        <v>73.599999999999994</v>
      </c>
      <c r="H62" s="38">
        <v>93.7</v>
      </c>
      <c r="I62" s="38">
        <v>107.3</v>
      </c>
      <c r="J62" s="38">
        <v>101.5</v>
      </c>
      <c r="K62" s="38">
        <v>95.6</v>
      </c>
    </row>
    <row r="63" spans="1:11" x14ac:dyDescent="0.35">
      <c r="A63" s="18">
        <v>1312060150</v>
      </c>
      <c r="B63" t="s">
        <v>218</v>
      </c>
      <c r="C63" t="s">
        <v>725</v>
      </c>
      <c r="D63" t="s">
        <v>219</v>
      </c>
      <c r="E63" s="38">
        <v>101.8</v>
      </c>
      <c r="F63" s="38">
        <v>99.6</v>
      </c>
      <c r="G63" s="38">
        <v>106.2</v>
      </c>
      <c r="H63" s="38">
        <v>87</v>
      </c>
      <c r="I63" s="38">
        <v>100.1</v>
      </c>
      <c r="J63" s="38">
        <v>109.1</v>
      </c>
      <c r="K63" s="38">
        <v>102.4</v>
      </c>
    </row>
    <row r="64" spans="1:11" x14ac:dyDescent="0.35">
      <c r="A64" s="18">
        <v>1312060740</v>
      </c>
      <c r="B64" t="s">
        <v>218</v>
      </c>
      <c r="C64" t="s">
        <v>725</v>
      </c>
      <c r="D64" t="s">
        <v>220</v>
      </c>
      <c r="E64" s="38">
        <v>96.9</v>
      </c>
      <c r="F64" s="38">
        <v>100.8</v>
      </c>
      <c r="G64" s="38">
        <v>87.4</v>
      </c>
      <c r="H64" s="38">
        <v>94.2</v>
      </c>
      <c r="I64" s="38">
        <v>100.8</v>
      </c>
      <c r="J64" s="38">
        <v>96.3</v>
      </c>
      <c r="K64" s="38">
        <v>103</v>
      </c>
    </row>
    <row r="65" spans="1:11" x14ac:dyDescent="0.35">
      <c r="A65" s="18">
        <v>1312260200</v>
      </c>
      <c r="B65" t="s">
        <v>218</v>
      </c>
      <c r="C65" t="s">
        <v>594</v>
      </c>
      <c r="D65" t="s">
        <v>595</v>
      </c>
      <c r="E65" s="38">
        <v>90.2</v>
      </c>
      <c r="F65" s="38">
        <v>103.2</v>
      </c>
      <c r="G65" s="38">
        <v>74.2</v>
      </c>
      <c r="H65" s="38">
        <v>88.5</v>
      </c>
      <c r="I65" s="38">
        <v>80.900000000000006</v>
      </c>
      <c r="J65" s="38">
        <v>93.9</v>
      </c>
      <c r="K65" s="38">
        <v>101</v>
      </c>
    </row>
    <row r="66" spans="1:11" x14ac:dyDescent="0.35">
      <c r="A66" s="18">
        <v>1319140375</v>
      </c>
      <c r="B66" t="s">
        <v>218</v>
      </c>
      <c r="C66" t="s">
        <v>708</v>
      </c>
      <c r="D66" t="s">
        <v>709</v>
      </c>
      <c r="E66" s="38">
        <v>89.9</v>
      </c>
      <c r="F66" s="38">
        <v>94</v>
      </c>
      <c r="G66" s="38">
        <v>68.900000000000006</v>
      </c>
      <c r="H66" s="38">
        <v>101.1</v>
      </c>
      <c r="I66" s="38">
        <v>88.8</v>
      </c>
      <c r="J66" s="38">
        <v>94.5</v>
      </c>
      <c r="K66" s="38">
        <v>102.9</v>
      </c>
    </row>
    <row r="67" spans="1:11" x14ac:dyDescent="0.35">
      <c r="A67" s="18">
        <v>1320140500</v>
      </c>
      <c r="B67" t="s">
        <v>218</v>
      </c>
      <c r="C67" t="s">
        <v>854</v>
      </c>
      <c r="D67" t="s">
        <v>855</v>
      </c>
      <c r="E67" s="38">
        <v>86.6</v>
      </c>
      <c r="F67" s="38">
        <v>102.6</v>
      </c>
      <c r="G67" s="38">
        <v>62.9</v>
      </c>
      <c r="H67" s="38">
        <v>97.6</v>
      </c>
      <c r="I67" s="38">
        <v>91.4</v>
      </c>
      <c r="J67" s="38">
        <v>94.3</v>
      </c>
      <c r="K67" s="38">
        <v>95.4</v>
      </c>
    </row>
    <row r="68" spans="1:11" x14ac:dyDescent="0.35">
      <c r="A68" s="18">
        <v>1342340800</v>
      </c>
      <c r="B68" t="s">
        <v>218</v>
      </c>
      <c r="C68" t="s">
        <v>563</v>
      </c>
      <c r="D68" t="s">
        <v>564</v>
      </c>
      <c r="E68" s="38">
        <v>88</v>
      </c>
      <c r="F68" s="38">
        <v>93.7</v>
      </c>
      <c r="G68" s="38">
        <v>64.5</v>
      </c>
      <c r="H68" s="38">
        <v>96.5</v>
      </c>
      <c r="I68" s="38">
        <v>97.3</v>
      </c>
      <c r="J68" s="38">
        <v>99.5</v>
      </c>
      <c r="K68" s="38">
        <v>99.5</v>
      </c>
    </row>
    <row r="69" spans="1:11" x14ac:dyDescent="0.35">
      <c r="A69" s="18">
        <v>1344340820</v>
      </c>
      <c r="B69" t="s">
        <v>218</v>
      </c>
      <c r="C69" t="s">
        <v>786</v>
      </c>
      <c r="D69" t="s">
        <v>787</v>
      </c>
      <c r="E69" s="38">
        <v>84.3</v>
      </c>
      <c r="F69" s="38">
        <v>93</v>
      </c>
      <c r="G69" s="38">
        <v>70.599999999999994</v>
      </c>
      <c r="H69" s="38">
        <v>96.5</v>
      </c>
      <c r="I69" s="38">
        <v>85.1</v>
      </c>
      <c r="J69" s="38">
        <v>80.8</v>
      </c>
      <c r="K69" s="38">
        <v>89.7</v>
      </c>
    </row>
    <row r="70" spans="1:11" x14ac:dyDescent="0.35">
      <c r="A70" s="18">
        <v>1346660850</v>
      </c>
      <c r="B70" t="s">
        <v>218</v>
      </c>
      <c r="C70" t="s">
        <v>221</v>
      </c>
      <c r="D70" t="s">
        <v>222</v>
      </c>
      <c r="E70" s="38">
        <v>92.8</v>
      </c>
      <c r="F70" s="38">
        <v>103.5</v>
      </c>
      <c r="G70" s="38">
        <v>77.3</v>
      </c>
      <c r="H70" s="38">
        <v>96.8</v>
      </c>
      <c r="I70" s="38">
        <v>107.9</v>
      </c>
      <c r="J70" s="38">
        <v>101.1</v>
      </c>
      <c r="K70" s="38">
        <v>95.8</v>
      </c>
    </row>
    <row r="71" spans="1:11" x14ac:dyDescent="0.35">
      <c r="A71" s="18">
        <v>1546520500</v>
      </c>
      <c r="B71" t="s">
        <v>223</v>
      </c>
      <c r="C71" t="s">
        <v>726</v>
      </c>
      <c r="D71" t="s">
        <v>224</v>
      </c>
      <c r="E71" s="38">
        <v>189.7</v>
      </c>
      <c r="F71" s="38">
        <v>166</v>
      </c>
      <c r="G71" s="38">
        <v>309.89999999999998</v>
      </c>
      <c r="H71" s="38">
        <v>172</v>
      </c>
      <c r="I71" s="38">
        <v>141.1</v>
      </c>
      <c r="J71" s="38">
        <v>116.5</v>
      </c>
      <c r="K71" s="38">
        <v>124</v>
      </c>
    </row>
    <row r="72" spans="1:11" x14ac:dyDescent="0.35">
      <c r="A72" s="18">
        <v>1614260200</v>
      </c>
      <c r="B72" t="s">
        <v>225</v>
      </c>
      <c r="C72" t="s">
        <v>727</v>
      </c>
      <c r="D72" t="s">
        <v>642</v>
      </c>
      <c r="E72" s="38">
        <v>97.2</v>
      </c>
      <c r="F72" s="38">
        <v>95.8</v>
      </c>
      <c r="G72" s="38">
        <v>91.6</v>
      </c>
      <c r="H72" s="38">
        <v>87.4</v>
      </c>
      <c r="I72" s="38">
        <v>113.2</v>
      </c>
      <c r="J72" s="38">
        <v>104</v>
      </c>
      <c r="K72" s="38">
        <v>99.9</v>
      </c>
    </row>
    <row r="73" spans="1:11" x14ac:dyDescent="0.35">
      <c r="A73" s="18">
        <v>1646300800</v>
      </c>
      <c r="B73" t="s">
        <v>225</v>
      </c>
      <c r="C73" t="s">
        <v>226</v>
      </c>
      <c r="D73" t="s">
        <v>227</v>
      </c>
      <c r="E73" s="38">
        <v>90.9</v>
      </c>
      <c r="F73" s="38">
        <v>90.4</v>
      </c>
      <c r="G73" s="38">
        <v>81.599999999999994</v>
      </c>
      <c r="H73" s="38">
        <v>87.6</v>
      </c>
      <c r="I73" s="38">
        <v>103.2</v>
      </c>
      <c r="J73" s="38">
        <v>96.7</v>
      </c>
      <c r="K73" s="38">
        <v>95.9</v>
      </c>
    </row>
    <row r="74" spans="1:11" x14ac:dyDescent="0.35">
      <c r="A74" s="18">
        <v>1716580200</v>
      </c>
      <c r="B74" t="s">
        <v>228</v>
      </c>
      <c r="C74" t="s">
        <v>229</v>
      </c>
      <c r="D74" t="s">
        <v>230</v>
      </c>
      <c r="E74" s="38">
        <v>89.2</v>
      </c>
      <c r="F74" s="38">
        <v>91.8</v>
      </c>
      <c r="G74" s="38">
        <v>75.2</v>
      </c>
      <c r="H74" s="38">
        <v>106.3</v>
      </c>
      <c r="I74" s="38">
        <v>102.1</v>
      </c>
      <c r="J74" s="38">
        <v>96.9</v>
      </c>
      <c r="K74" s="38">
        <v>91.2</v>
      </c>
    </row>
    <row r="75" spans="1:11" x14ac:dyDescent="0.35">
      <c r="A75" s="18">
        <v>1716974280</v>
      </c>
      <c r="B75" t="s">
        <v>228</v>
      </c>
      <c r="C75" t="s">
        <v>728</v>
      </c>
      <c r="D75" t="s">
        <v>630</v>
      </c>
      <c r="E75" s="38">
        <v>123.2</v>
      </c>
      <c r="F75" s="38">
        <v>102.7</v>
      </c>
      <c r="G75" s="38">
        <v>156.9</v>
      </c>
      <c r="H75" s="38">
        <v>93</v>
      </c>
      <c r="I75" s="38">
        <v>125.6</v>
      </c>
      <c r="J75" s="38">
        <v>101.8</v>
      </c>
      <c r="K75" s="38">
        <v>112.4</v>
      </c>
    </row>
    <row r="76" spans="1:11" x14ac:dyDescent="0.35">
      <c r="A76" s="18">
        <v>1716974520</v>
      </c>
      <c r="B76" t="s">
        <v>228</v>
      </c>
      <c r="C76" t="s">
        <v>728</v>
      </c>
      <c r="D76" t="s">
        <v>231</v>
      </c>
      <c r="E76" s="38">
        <v>99.5</v>
      </c>
      <c r="F76" s="38">
        <v>100.8</v>
      </c>
      <c r="G76" s="38">
        <v>98.5</v>
      </c>
      <c r="H76" s="38">
        <v>90</v>
      </c>
      <c r="I76" s="38">
        <v>109.7</v>
      </c>
      <c r="J76" s="38">
        <v>109.3</v>
      </c>
      <c r="K76" s="38">
        <v>98.4</v>
      </c>
    </row>
    <row r="77" spans="1:11" x14ac:dyDescent="0.35">
      <c r="A77" s="18">
        <v>1719180325</v>
      </c>
      <c r="B77" t="s">
        <v>228</v>
      </c>
      <c r="C77" t="s">
        <v>232</v>
      </c>
      <c r="D77" t="s">
        <v>233</v>
      </c>
      <c r="E77" s="38">
        <v>86</v>
      </c>
      <c r="F77" s="38">
        <v>90.2</v>
      </c>
      <c r="G77" s="38">
        <v>63.1</v>
      </c>
      <c r="H77" s="38">
        <v>106.5</v>
      </c>
      <c r="I77" s="38">
        <v>97.5</v>
      </c>
      <c r="J77" s="38">
        <v>92</v>
      </c>
      <c r="K77" s="38">
        <v>94.5</v>
      </c>
    </row>
    <row r="78" spans="1:11" x14ac:dyDescent="0.35">
      <c r="A78" s="18">
        <v>1719500370</v>
      </c>
      <c r="B78" t="s">
        <v>228</v>
      </c>
      <c r="C78" t="s">
        <v>643</v>
      </c>
      <c r="D78" t="s">
        <v>644</v>
      </c>
      <c r="E78" s="38">
        <v>88.6</v>
      </c>
      <c r="F78" s="38">
        <v>93.1</v>
      </c>
      <c r="G78" s="38">
        <v>74.5</v>
      </c>
      <c r="H78" s="38">
        <v>106.5</v>
      </c>
      <c r="I78" s="38">
        <v>94.4</v>
      </c>
      <c r="J78" s="38">
        <v>86.8</v>
      </c>
      <c r="K78" s="38">
        <v>92.9</v>
      </c>
    </row>
    <row r="79" spans="1:11" x14ac:dyDescent="0.35">
      <c r="A79" s="18">
        <v>1737900700</v>
      </c>
      <c r="B79" t="s">
        <v>228</v>
      </c>
      <c r="C79" t="s">
        <v>234</v>
      </c>
      <c r="D79" t="s">
        <v>235</v>
      </c>
      <c r="E79" s="38">
        <v>95.1</v>
      </c>
      <c r="F79" s="38">
        <v>95</v>
      </c>
      <c r="G79" s="38">
        <v>82.5</v>
      </c>
      <c r="H79" s="38">
        <v>92.6</v>
      </c>
      <c r="I79" s="38">
        <v>100.3</v>
      </c>
      <c r="J79" s="38">
        <v>98.2</v>
      </c>
      <c r="K79" s="38">
        <v>104.7</v>
      </c>
    </row>
    <row r="80" spans="1:11" x14ac:dyDescent="0.35">
      <c r="A80" s="18">
        <v>1740420800</v>
      </c>
      <c r="B80" t="s">
        <v>228</v>
      </c>
      <c r="C80" t="s">
        <v>614</v>
      </c>
      <c r="D80" t="s">
        <v>615</v>
      </c>
      <c r="E80" s="38">
        <v>90.8</v>
      </c>
      <c r="F80" s="38">
        <v>94</v>
      </c>
      <c r="G80" s="38">
        <v>76.8</v>
      </c>
      <c r="H80" s="38">
        <v>89.3</v>
      </c>
      <c r="I80" s="38">
        <v>103.2</v>
      </c>
      <c r="J80" s="38">
        <v>107.2</v>
      </c>
      <c r="K80" s="38">
        <v>96.6</v>
      </c>
    </row>
    <row r="81" spans="1:11" x14ac:dyDescent="0.35">
      <c r="A81" s="18">
        <v>1814020100</v>
      </c>
      <c r="B81" t="s">
        <v>236</v>
      </c>
      <c r="C81" t="s">
        <v>826</v>
      </c>
      <c r="D81" t="s">
        <v>827</v>
      </c>
      <c r="E81" s="38">
        <v>91.9</v>
      </c>
      <c r="F81" s="38">
        <v>91.3</v>
      </c>
      <c r="G81" s="38">
        <v>80.8</v>
      </c>
      <c r="H81" s="38">
        <v>92.9</v>
      </c>
      <c r="I81" s="38">
        <v>98.2</v>
      </c>
      <c r="J81" s="38">
        <v>85.9</v>
      </c>
      <c r="K81" s="38">
        <v>100.4</v>
      </c>
    </row>
    <row r="82" spans="1:11" x14ac:dyDescent="0.35">
      <c r="A82" s="18">
        <v>1821140320</v>
      </c>
      <c r="B82" t="s">
        <v>236</v>
      </c>
      <c r="C82" t="s">
        <v>812</v>
      </c>
      <c r="D82" t="s">
        <v>813</v>
      </c>
      <c r="E82" s="38">
        <v>92.2</v>
      </c>
      <c r="F82" s="38">
        <v>98.5</v>
      </c>
      <c r="G82" s="38">
        <v>77.2</v>
      </c>
      <c r="H82" s="38">
        <v>94.7</v>
      </c>
      <c r="I82" s="38">
        <v>96.4</v>
      </c>
      <c r="J82" s="38">
        <v>113.4</v>
      </c>
      <c r="K82" s="38">
        <v>98</v>
      </c>
    </row>
    <row r="83" spans="1:11" x14ac:dyDescent="0.35">
      <c r="A83" s="18">
        <v>1821780340</v>
      </c>
      <c r="B83" t="s">
        <v>236</v>
      </c>
      <c r="C83" t="s">
        <v>588</v>
      </c>
      <c r="D83" t="s">
        <v>589</v>
      </c>
      <c r="E83" s="38">
        <v>92.2</v>
      </c>
      <c r="F83" s="38">
        <v>89.4</v>
      </c>
      <c r="G83" s="38">
        <v>81.900000000000006</v>
      </c>
      <c r="H83" s="38">
        <v>109.2</v>
      </c>
      <c r="I83" s="38">
        <v>93.1</v>
      </c>
      <c r="J83" s="38">
        <v>98.6</v>
      </c>
      <c r="K83" s="38">
        <v>96.6</v>
      </c>
    </row>
    <row r="84" spans="1:11" x14ac:dyDescent="0.35">
      <c r="A84" s="18">
        <v>1823060400</v>
      </c>
      <c r="B84" t="s">
        <v>236</v>
      </c>
      <c r="C84" t="s">
        <v>237</v>
      </c>
      <c r="D84" t="s">
        <v>238</v>
      </c>
      <c r="E84" s="38">
        <v>88</v>
      </c>
      <c r="F84" s="38">
        <v>87.4</v>
      </c>
      <c r="G84" s="38">
        <v>66.8</v>
      </c>
      <c r="H84" s="38">
        <v>91.1</v>
      </c>
      <c r="I84" s="38">
        <v>102</v>
      </c>
      <c r="J84" s="38">
        <v>100.8</v>
      </c>
      <c r="K84" s="38">
        <v>99.9</v>
      </c>
    </row>
    <row r="85" spans="1:11" x14ac:dyDescent="0.35">
      <c r="A85" s="18">
        <v>1826900550</v>
      </c>
      <c r="B85" t="s">
        <v>236</v>
      </c>
      <c r="C85" t="s">
        <v>730</v>
      </c>
      <c r="D85" t="s">
        <v>711</v>
      </c>
      <c r="E85" s="38">
        <v>92.8</v>
      </c>
      <c r="F85" s="38">
        <v>94.4</v>
      </c>
      <c r="G85" s="38">
        <v>79.2</v>
      </c>
      <c r="H85" s="38">
        <v>105.5</v>
      </c>
      <c r="I85" s="38">
        <v>94.4</v>
      </c>
      <c r="J85" s="38">
        <v>91.7</v>
      </c>
      <c r="K85" s="38">
        <v>100.2</v>
      </c>
    </row>
    <row r="86" spans="1:11" x14ac:dyDescent="0.35">
      <c r="A86" s="18">
        <v>1829200720</v>
      </c>
      <c r="B86" t="s">
        <v>236</v>
      </c>
      <c r="C86" t="s">
        <v>731</v>
      </c>
      <c r="D86" t="s">
        <v>239</v>
      </c>
      <c r="E86" s="38">
        <v>87.4</v>
      </c>
      <c r="F86" s="38">
        <v>86.8</v>
      </c>
      <c r="G86" s="38">
        <v>68.900000000000006</v>
      </c>
      <c r="H86" s="38">
        <v>99.5</v>
      </c>
      <c r="I86" s="38">
        <v>99.2</v>
      </c>
      <c r="J86" s="38">
        <v>91.1</v>
      </c>
      <c r="K86" s="38">
        <v>96.6</v>
      </c>
    </row>
    <row r="87" spans="1:11" x14ac:dyDescent="0.35">
      <c r="A87" s="18">
        <v>1839980840</v>
      </c>
      <c r="B87" t="s">
        <v>236</v>
      </c>
      <c r="C87" t="s">
        <v>665</v>
      </c>
      <c r="D87" t="s">
        <v>666</v>
      </c>
      <c r="E87" s="38">
        <v>79.599999999999994</v>
      </c>
      <c r="F87" s="38">
        <v>92.3</v>
      </c>
      <c r="G87" s="38">
        <v>65.2</v>
      </c>
      <c r="H87" s="38">
        <v>89.1</v>
      </c>
      <c r="I87" s="38">
        <v>94.8</v>
      </c>
      <c r="J87" s="38">
        <v>80.900000000000006</v>
      </c>
      <c r="K87" s="38">
        <v>80.099999999999994</v>
      </c>
    </row>
    <row r="88" spans="1:11" x14ac:dyDescent="0.35">
      <c r="A88" s="18">
        <v>1843780870</v>
      </c>
      <c r="B88" t="s">
        <v>236</v>
      </c>
      <c r="C88" t="s">
        <v>240</v>
      </c>
      <c r="D88" t="s">
        <v>241</v>
      </c>
      <c r="E88" s="38">
        <v>97.7</v>
      </c>
      <c r="F88" s="38">
        <v>90.7</v>
      </c>
      <c r="G88" s="38">
        <v>100.2</v>
      </c>
      <c r="H88" s="38">
        <v>91.2</v>
      </c>
      <c r="I88" s="38">
        <v>104</v>
      </c>
      <c r="J88" s="38">
        <v>97.2</v>
      </c>
      <c r="K88" s="38">
        <v>98.3</v>
      </c>
    </row>
    <row r="89" spans="1:11" x14ac:dyDescent="0.35">
      <c r="A89" s="18">
        <v>1845460920</v>
      </c>
      <c r="B89" t="s">
        <v>236</v>
      </c>
      <c r="C89" t="s">
        <v>874</v>
      </c>
      <c r="D89" t="s">
        <v>875</v>
      </c>
      <c r="E89" s="38">
        <v>88.4</v>
      </c>
      <c r="F89" s="38">
        <v>97.1</v>
      </c>
      <c r="G89" s="38">
        <v>67.599999999999994</v>
      </c>
      <c r="H89" s="38">
        <v>95.5</v>
      </c>
      <c r="I89" s="38">
        <v>95</v>
      </c>
      <c r="J89" s="38">
        <v>98.6</v>
      </c>
      <c r="K89" s="38">
        <v>97.7</v>
      </c>
    </row>
    <row r="90" spans="1:11" x14ac:dyDescent="0.35">
      <c r="A90" s="18">
        <v>1911180100</v>
      </c>
      <c r="B90" t="s">
        <v>242</v>
      </c>
      <c r="C90" t="s">
        <v>243</v>
      </c>
      <c r="D90" t="s">
        <v>244</v>
      </c>
      <c r="E90" s="38">
        <v>98</v>
      </c>
      <c r="F90" s="38">
        <v>96.1</v>
      </c>
      <c r="G90" s="38">
        <v>96.3</v>
      </c>
      <c r="H90" s="38">
        <v>90.2</v>
      </c>
      <c r="I90" s="38">
        <v>104</v>
      </c>
      <c r="J90" s="38">
        <v>100.2</v>
      </c>
      <c r="K90" s="38">
        <v>100.3</v>
      </c>
    </row>
    <row r="91" spans="1:11" x14ac:dyDescent="0.35">
      <c r="A91" s="18">
        <v>1915460177</v>
      </c>
      <c r="B91" t="s">
        <v>242</v>
      </c>
      <c r="C91" t="s">
        <v>565</v>
      </c>
      <c r="D91" t="s">
        <v>566</v>
      </c>
      <c r="E91" s="38">
        <v>83</v>
      </c>
      <c r="F91" s="38">
        <v>95</v>
      </c>
      <c r="G91" s="38">
        <v>63.1</v>
      </c>
      <c r="H91" s="38">
        <v>105.9</v>
      </c>
      <c r="I91" s="38">
        <v>87.7</v>
      </c>
      <c r="J91" s="38">
        <v>98.5</v>
      </c>
      <c r="K91" s="38">
        <v>86.1</v>
      </c>
    </row>
    <row r="92" spans="1:11" x14ac:dyDescent="0.35">
      <c r="A92" s="18">
        <v>1916300200</v>
      </c>
      <c r="B92" t="s">
        <v>242</v>
      </c>
      <c r="C92" t="s">
        <v>245</v>
      </c>
      <c r="D92" t="s">
        <v>246</v>
      </c>
      <c r="E92" s="38">
        <v>93.8</v>
      </c>
      <c r="F92" s="38">
        <v>95.6</v>
      </c>
      <c r="G92" s="38">
        <v>84.6</v>
      </c>
      <c r="H92" s="38">
        <v>109</v>
      </c>
      <c r="I92" s="38">
        <v>97.4</v>
      </c>
      <c r="J92" s="38">
        <v>95.5</v>
      </c>
      <c r="K92" s="38">
        <v>95.8</v>
      </c>
    </row>
    <row r="93" spans="1:11" x14ac:dyDescent="0.35">
      <c r="A93" s="18">
        <v>1919340300</v>
      </c>
      <c r="B93" t="s">
        <v>242</v>
      </c>
      <c r="C93" t="s">
        <v>247</v>
      </c>
      <c r="D93" t="s">
        <v>248</v>
      </c>
      <c r="E93" s="38">
        <v>94.6</v>
      </c>
      <c r="F93" s="38">
        <v>101.5</v>
      </c>
      <c r="G93" s="38">
        <v>83</v>
      </c>
      <c r="H93" s="38">
        <v>107.6</v>
      </c>
      <c r="I93" s="38">
        <v>105</v>
      </c>
      <c r="J93" s="38">
        <v>107.8</v>
      </c>
      <c r="K93" s="38">
        <v>93.9</v>
      </c>
    </row>
    <row r="94" spans="1:11" x14ac:dyDescent="0.35">
      <c r="A94" s="18">
        <v>1919780330</v>
      </c>
      <c r="B94" t="s">
        <v>242</v>
      </c>
      <c r="C94" t="s">
        <v>732</v>
      </c>
      <c r="D94" t="s">
        <v>249</v>
      </c>
      <c r="E94" s="38">
        <v>90.5</v>
      </c>
      <c r="F94" s="38">
        <v>95.9</v>
      </c>
      <c r="G94" s="38">
        <v>81.8</v>
      </c>
      <c r="H94" s="38">
        <v>89.5</v>
      </c>
      <c r="I94" s="38">
        <v>102.6</v>
      </c>
      <c r="J94" s="38">
        <v>98.7</v>
      </c>
      <c r="K94" s="38">
        <v>91.8</v>
      </c>
    </row>
    <row r="95" spans="1:11" x14ac:dyDescent="0.35">
      <c r="A95" s="18">
        <v>1920220360</v>
      </c>
      <c r="B95" t="s">
        <v>242</v>
      </c>
      <c r="C95" t="s">
        <v>806</v>
      </c>
      <c r="D95" t="s">
        <v>799</v>
      </c>
      <c r="E95" s="38">
        <v>90.8</v>
      </c>
      <c r="F95" s="38">
        <v>101.1</v>
      </c>
      <c r="G95" s="38">
        <v>72.3</v>
      </c>
      <c r="H95" s="38">
        <v>100.8</v>
      </c>
      <c r="I95" s="38">
        <v>96.8</v>
      </c>
      <c r="J95" s="38">
        <v>89.3</v>
      </c>
      <c r="K95" s="38">
        <v>98.4</v>
      </c>
    </row>
    <row r="96" spans="1:11" x14ac:dyDescent="0.35">
      <c r="A96" s="18">
        <v>1932380650</v>
      </c>
      <c r="B96" t="s">
        <v>242</v>
      </c>
      <c r="C96" t="s">
        <v>250</v>
      </c>
      <c r="D96" t="s">
        <v>251</v>
      </c>
      <c r="E96" s="38">
        <v>88</v>
      </c>
      <c r="F96" s="38">
        <v>96.5</v>
      </c>
      <c r="G96" s="38">
        <v>70.7</v>
      </c>
      <c r="H96" s="38">
        <v>102.5</v>
      </c>
      <c r="I96" s="38">
        <v>88</v>
      </c>
      <c r="J96" s="38">
        <v>94.6</v>
      </c>
      <c r="K96" s="38">
        <v>94.7</v>
      </c>
    </row>
    <row r="97" spans="1:11" x14ac:dyDescent="0.35">
      <c r="A97" s="18">
        <v>1947940900</v>
      </c>
      <c r="B97" t="s">
        <v>242</v>
      </c>
      <c r="C97" t="s">
        <v>252</v>
      </c>
      <c r="D97" t="s">
        <v>253</v>
      </c>
      <c r="E97" s="38">
        <v>95.1</v>
      </c>
      <c r="F97" s="38">
        <v>89.3</v>
      </c>
      <c r="G97" s="38">
        <v>88.6</v>
      </c>
      <c r="H97" s="38">
        <v>91.7</v>
      </c>
      <c r="I97" s="38">
        <v>104.3</v>
      </c>
      <c r="J97" s="38">
        <v>93.7</v>
      </c>
      <c r="K97" s="38">
        <v>101.3</v>
      </c>
    </row>
    <row r="98" spans="1:11" x14ac:dyDescent="0.35">
      <c r="A98" s="18">
        <v>2019980200</v>
      </c>
      <c r="B98" t="s">
        <v>254</v>
      </c>
      <c r="C98" t="s">
        <v>255</v>
      </c>
      <c r="D98" t="s">
        <v>256</v>
      </c>
      <c r="E98" s="38">
        <v>94.3</v>
      </c>
      <c r="F98" s="38">
        <v>96.6</v>
      </c>
      <c r="G98" s="38">
        <v>89.5</v>
      </c>
      <c r="H98" s="38">
        <v>98.8</v>
      </c>
      <c r="I98" s="38">
        <v>102.6</v>
      </c>
      <c r="J98" s="38">
        <v>97.9</v>
      </c>
      <c r="K98" s="38">
        <v>93.7</v>
      </c>
    </row>
    <row r="99" spans="1:11" x14ac:dyDescent="0.35">
      <c r="A99" s="18">
        <v>2026740400</v>
      </c>
      <c r="B99" t="s">
        <v>254</v>
      </c>
      <c r="C99" t="s">
        <v>257</v>
      </c>
      <c r="D99" t="s">
        <v>258</v>
      </c>
      <c r="E99" s="38">
        <v>90.3</v>
      </c>
      <c r="F99" s="38">
        <v>94.6</v>
      </c>
      <c r="G99" s="38">
        <v>72.599999999999994</v>
      </c>
      <c r="H99" s="38">
        <v>102.7</v>
      </c>
      <c r="I99" s="38">
        <v>93</v>
      </c>
      <c r="J99" s="38">
        <v>103.4</v>
      </c>
      <c r="K99" s="38">
        <v>98</v>
      </c>
    </row>
    <row r="100" spans="1:11" x14ac:dyDescent="0.35">
      <c r="A100" s="18">
        <v>2031740650</v>
      </c>
      <c r="B100" t="s">
        <v>254</v>
      </c>
      <c r="C100" t="s">
        <v>733</v>
      </c>
      <c r="D100" t="s">
        <v>259</v>
      </c>
      <c r="E100" s="38">
        <v>91.7</v>
      </c>
      <c r="F100" s="38">
        <v>94.6</v>
      </c>
      <c r="G100" s="38">
        <v>84.2</v>
      </c>
      <c r="H100" s="38">
        <v>105.4</v>
      </c>
      <c r="I100" s="38">
        <v>93.1</v>
      </c>
      <c r="J100" s="38">
        <v>96.1</v>
      </c>
      <c r="K100" s="38">
        <v>92.4</v>
      </c>
    </row>
    <row r="101" spans="1:11" x14ac:dyDescent="0.35">
      <c r="A101" s="18">
        <v>2038260700</v>
      </c>
      <c r="B101" t="s">
        <v>254</v>
      </c>
      <c r="C101" t="s">
        <v>836</v>
      </c>
      <c r="D101" t="s">
        <v>837</v>
      </c>
      <c r="E101" s="38">
        <v>85.6</v>
      </c>
      <c r="F101" s="38">
        <v>89.9</v>
      </c>
      <c r="G101" s="38">
        <v>70</v>
      </c>
      <c r="H101" s="38">
        <v>102.1</v>
      </c>
      <c r="I101" s="38">
        <v>92</v>
      </c>
      <c r="J101" s="38">
        <v>93.7</v>
      </c>
      <c r="K101" s="38">
        <v>90.3</v>
      </c>
    </row>
    <row r="102" spans="1:11" x14ac:dyDescent="0.35">
      <c r="A102" s="18">
        <v>2041460750</v>
      </c>
      <c r="B102" t="s">
        <v>254</v>
      </c>
      <c r="C102" t="s">
        <v>260</v>
      </c>
      <c r="D102" t="s">
        <v>261</v>
      </c>
      <c r="E102" s="38">
        <v>83.9</v>
      </c>
      <c r="F102" s="38">
        <v>87.1</v>
      </c>
      <c r="G102" s="38">
        <v>69.3</v>
      </c>
      <c r="H102" s="38">
        <v>105.1</v>
      </c>
      <c r="I102" s="38">
        <v>95.9</v>
      </c>
      <c r="J102" s="38">
        <v>94.7</v>
      </c>
      <c r="K102" s="38">
        <v>85.1</v>
      </c>
    </row>
    <row r="103" spans="1:11" x14ac:dyDescent="0.35">
      <c r="A103" s="18">
        <v>2045820800</v>
      </c>
      <c r="B103" t="s">
        <v>254</v>
      </c>
      <c r="C103" t="s">
        <v>567</v>
      </c>
      <c r="D103" t="s">
        <v>568</v>
      </c>
      <c r="E103" s="38">
        <v>90.8</v>
      </c>
      <c r="F103" s="38">
        <v>97.2</v>
      </c>
      <c r="G103" s="38">
        <v>79.099999999999994</v>
      </c>
      <c r="H103" s="38">
        <v>100.3</v>
      </c>
      <c r="I103" s="38">
        <v>95.7</v>
      </c>
      <c r="J103" s="38">
        <v>93.6</v>
      </c>
      <c r="K103" s="38">
        <v>94.2</v>
      </c>
    </row>
    <row r="104" spans="1:11" x14ac:dyDescent="0.35">
      <c r="A104" s="18">
        <v>2048620900</v>
      </c>
      <c r="B104" t="s">
        <v>254</v>
      </c>
      <c r="C104" t="s">
        <v>569</v>
      </c>
      <c r="D104" t="s">
        <v>570</v>
      </c>
      <c r="E104" s="38">
        <v>90.5</v>
      </c>
      <c r="F104" s="38">
        <v>93.9</v>
      </c>
      <c r="G104" s="38">
        <v>68.7</v>
      </c>
      <c r="H104" s="38">
        <v>102.1</v>
      </c>
      <c r="I104" s="38">
        <v>100.4</v>
      </c>
      <c r="J104" s="38">
        <v>97.7</v>
      </c>
      <c r="K104" s="38">
        <v>101.2</v>
      </c>
    </row>
    <row r="105" spans="1:11" x14ac:dyDescent="0.35">
      <c r="A105" s="18">
        <v>2114540200</v>
      </c>
      <c r="B105" t="s">
        <v>262</v>
      </c>
      <c r="C105" t="s">
        <v>263</v>
      </c>
      <c r="D105" t="s">
        <v>264</v>
      </c>
      <c r="E105" s="38">
        <v>87.7</v>
      </c>
      <c r="F105" s="38">
        <v>89.6</v>
      </c>
      <c r="G105" s="38">
        <v>74.3</v>
      </c>
      <c r="H105" s="38">
        <v>103.3</v>
      </c>
      <c r="I105" s="38">
        <v>95.8</v>
      </c>
      <c r="J105" s="38">
        <v>87.4</v>
      </c>
      <c r="K105" s="38">
        <v>92.2</v>
      </c>
    </row>
    <row r="106" spans="1:11" x14ac:dyDescent="0.35">
      <c r="A106" s="18">
        <v>2130460600</v>
      </c>
      <c r="B106" t="s">
        <v>262</v>
      </c>
      <c r="C106" t="s">
        <v>265</v>
      </c>
      <c r="D106" t="s">
        <v>266</v>
      </c>
      <c r="E106" s="38">
        <v>94.2</v>
      </c>
      <c r="F106" s="38">
        <v>88.5</v>
      </c>
      <c r="G106" s="38">
        <v>89.3</v>
      </c>
      <c r="H106" s="38">
        <v>93.1</v>
      </c>
      <c r="I106" s="38">
        <v>98.8</v>
      </c>
      <c r="J106" s="38">
        <v>87.8</v>
      </c>
      <c r="K106" s="38">
        <v>100.4</v>
      </c>
    </row>
    <row r="107" spans="1:11" x14ac:dyDescent="0.35">
      <c r="A107" s="18">
        <v>2131140700</v>
      </c>
      <c r="B107" t="s">
        <v>262</v>
      </c>
      <c r="C107" t="s">
        <v>788</v>
      </c>
      <c r="D107" t="s">
        <v>267</v>
      </c>
      <c r="E107" s="38">
        <v>93.3</v>
      </c>
      <c r="F107" s="38">
        <v>88.8</v>
      </c>
      <c r="G107" s="38">
        <v>78.5</v>
      </c>
      <c r="H107" s="38">
        <v>92</v>
      </c>
      <c r="I107" s="38">
        <v>101.2</v>
      </c>
      <c r="J107" s="38">
        <v>97.8</v>
      </c>
      <c r="K107" s="38">
        <v>105.1</v>
      </c>
    </row>
    <row r="108" spans="1:11" x14ac:dyDescent="0.35">
      <c r="A108" s="18">
        <v>2210780100</v>
      </c>
      <c r="B108" t="s">
        <v>268</v>
      </c>
      <c r="C108" t="s">
        <v>712</v>
      </c>
      <c r="D108" t="s">
        <v>713</v>
      </c>
      <c r="E108" s="38">
        <v>94.7</v>
      </c>
      <c r="F108" s="38">
        <v>93.8</v>
      </c>
      <c r="G108" s="38">
        <v>89.4</v>
      </c>
      <c r="H108" s="38">
        <v>103.4</v>
      </c>
      <c r="I108" s="38">
        <v>96.5</v>
      </c>
      <c r="J108" s="38">
        <v>106.7</v>
      </c>
      <c r="K108" s="38">
        <v>95.2</v>
      </c>
    </row>
    <row r="109" spans="1:11" x14ac:dyDescent="0.35">
      <c r="A109" s="18">
        <v>2212940200</v>
      </c>
      <c r="B109" t="s">
        <v>268</v>
      </c>
      <c r="C109" t="s">
        <v>269</v>
      </c>
      <c r="D109" t="s">
        <v>270</v>
      </c>
      <c r="E109" s="38">
        <v>100.3</v>
      </c>
      <c r="F109" s="38">
        <v>106.7</v>
      </c>
      <c r="G109" s="38">
        <v>92.6</v>
      </c>
      <c r="H109" s="38">
        <v>87.4</v>
      </c>
      <c r="I109" s="38">
        <v>103.5</v>
      </c>
      <c r="J109" s="38">
        <v>110.5</v>
      </c>
      <c r="K109" s="38">
        <v>105.4</v>
      </c>
    </row>
    <row r="110" spans="1:11" x14ac:dyDescent="0.35">
      <c r="A110" s="18">
        <v>2225220350</v>
      </c>
      <c r="B110" t="s">
        <v>268</v>
      </c>
      <c r="C110" t="s">
        <v>735</v>
      </c>
      <c r="D110" t="s">
        <v>658</v>
      </c>
      <c r="E110" s="38">
        <v>88.3</v>
      </c>
      <c r="F110" s="38">
        <v>97.6</v>
      </c>
      <c r="G110" s="38">
        <v>72.3</v>
      </c>
      <c r="H110" s="38">
        <v>95.1</v>
      </c>
      <c r="I110" s="38">
        <v>91.8</v>
      </c>
      <c r="J110" s="38">
        <v>92.9</v>
      </c>
      <c r="K110" s="38">
        <v>95</v>
      </c>
    </row>
    <row r="111" spans="1:11" x14ac:dyDescent="0.35">
      <c r="A111" s="18">
        <v>2226380365</v>
      </c>
      <c r="B111" t="s">
        <v>268</v>
      </c>
      <c r="C111" t="s">
        <v>876</v>
      </c>
      <c r="D111" t="s">
        <v>877</v>
      </c>
      <c r="E111" s="38">
        <v>96.6</v>
      </c>
      <c r="F111" s="38">
        <v>102.3</v>
      </c>
      <c r="G111" s="38">
        <v>87.5</v>
      </c>
      <c r="H111" s="38">
        <v>98</v>
      </c>
      <c r="I111" s="38">
        <v>94</v>
      </c>
      <c r="J111" s="38">
        <v>93.6</v>
      </c>
      <c r="K111" s="38">
        <v>102.8</v>
      </c>
    </row>
    <row r="112" spans="1:11" x14ac:dyDescent="0.35">
      <c r="A112" s="18">
        <v>2226380900</v>
      </c>
      <c r="B112" t="s">
        <v>268</v>
      </c>
      <c r="C112" t="s">
        <v>876</v>
      </c>
      <c r="D112" t="s">
        <v>878</v>
      </c>
      <c r="E112" s="38">
        <v>93.2</v>
      </c>
      <c r="F112" s="38">
        <v>105</v>
      </c>
      <c r="G112" s="38">
        <v>71.2</v>
      </c>
      <c r="H112" s="38">
        <v>100</v>
      </c>
      <c r="I112" s="38">
        <v>91.4</v>
      </c>
      <c r="J112" s="38">
        <v>84.1</v>
      </c>
      <c r="K112" s="38">
        <v>107.1</v>
      </c>
    </row>
    <row r="113" spans="1:11" x14ac:dyDescent="0.35">
      <c r="A113" s="18">
        <v>2229180400</v>
      </c>
      <c r="B113" t="s">
        <v>268</v>
      </c>
      <c r="C113" t="s">
        <v>271</v>
      </c>
      <c r="D113" t="s">
        <v>272</v>
      </c>
      <c r="E113" s="38">
        <v>90.1</v>
      </c>
      <c r="F113" s="38">
        <v>99.4</v>
      </c>
      <c r="G113" s="38">
        <v>78.5</v>
      </c>
      <c r="H113" s="38">
        <v>88.1</v>
      </c>
      <c r="I113" s="38">
        <v>104</v>
      </c>
      <c r="J113" s="38">
        <v>87.9</v>
      </c>
      <c r="K113" s="38">
        <v>93.3</v>
      </c>
    </row>
    <row r="114" spans="1:11" x14ac:dyDescent="0.35">
      <c r="A114" s="18">
        <v>2229340450</v>
      </c>
      <c r="B114" t="s">
        <v>268</v>
      </c>
      <c r="C114" t="s">
        <v>571</v>
      </c>
      <c r="D114" t="s">
        <v>572</v>
      </c>
      <c r="E114" s="38">
        <v>92</v>
      </c>
      <c r="F114" s="38">
        <v>98.3</v>
      </c>
      <c r="G114" s="38">
        <v>85</v>
      </c>
      <c r="H114" s="38">
        <v>78.099999999999994</v>
      </c>
      <c r="I114" s="38">
        <v>99.9</v>
      </c>
      <c r="J114" s="38">
        <v>97.1</v>
      </c>
      <c r="K114" s="38">
        <v>96.4</v>
      </c>
    </row>
    <row r="115" spans="1:11" x14ac:dyDescent="0.35">
      <c r="A115" s="18">
        <v>2233740500</v>
      </c>
      <c r="B115" t="s">
        <v>268</v>
      </c>
      <c r="C115" t="s">
        <v>620</v>
      </c>
      <c r="D115" t="s">
        <v>621</v>
      </c>
      <c r="E115" s="38">
        <v>89.2</v>
      </c>
      <c r="F115" s="38">
        <v>97.7</v>
      </c>
      <c r="G115" s="38">
        <v>88.2</v>
      </c>
      <c r="H115" s="38">
        <v>85.7</v>
      </c>
      <c r="I115" s="38">
        <v>83.4</v>
      </c>
      <c r="J115" s="38">
        <v>82.2</v>
      </c>
      <c r="K115" s="38">
        <v>90.1</v>
      </c>
    </row>
    <row r="116" spans="1:11" x14ac:dyDescent="0.35">
      <c r="A116" s="18">
        <v>2235380600</v>
      </c>
      <c r="B116" t="s">
        <v>268</v>
      </c>
      <c r="C116" t="s">
        <v>736</v>
      </c>
      <c r="D116" t="s">
        <v>737</v>
      </c>
      <c r="E116" s="38">
        <v>100.7</v>
      </c>
      <c r="F116" s="38">
        <v>104.3</v>
      </c>
      <c r="G116" s="38">
        <v>116.6</v>
      </c>
      <c r="H116" s="38">
        <v>81.5</v>
      </c>
      <c r="I116" s="38">
        <v>109.7</v>
      </c>
      <c r="J116" s="38">
        <v>103.4</v>
      </c>
      <c r="K116" s="38">
        <v>88.1</v>
      </c>
    </row>
    <row r="117" spans="1:11" x14ac:dyDescent="0.35">
      <c r="A117" s="18">
        <v>2235380850</v>
      </c>
      <c r="B117" t="s">
        <v>268</v>
      </c>
      <c r="C117" t="s">
        <v>736</v>
      </c>
      <c r="D117" t="s">
        <v>637</v>
      </c>
      <c r="E117" s="38">
        <v>94.4</v>
      </c>
      <c r="F117" s="38">
        <v>98.7</v>
      </c>
      <c r="G117" s="38">
        <v>91.1</v>
      </c>
      <c r="H117" s="38">
        <v>93.2</v>
      </c>
      <c r="I117" s="38">
        <v>101.3</v>
      </c>
      <c r="J117" s="38">
        <v>92.4</v>
      </c>
      <c r="K117" s="38">
        <v>94.2</v>
      </c>
    </row>
    <row r="118" spans="1:11" x14ac:dyDescent="0.35">
      <c r="A118" s="18">
        <v>2243340800</v>
      </c>
      <c r="B118" t="s">
        <v>268</v>
      </c>
      <c r="C118" t="s">
        <v>273</v>
      </c>
      <c r="D118" t="s">
        <v>274</v>
      </c>
      <c r="E118" s="38">
        <v>89.8</v>
      </c>
      <c r="F118" s="38">
        <v>101.1</v>
      </c>
      <c r="G118" s="38">
        <v>78.8</v>
      </c>
      <c r="H118" s="38">
        <v>74.400000000000006</v>
      </c>
      <c r="I118" s="38">
        <v>90.7</v>
      </c>
      <c r="J118" s="38">
        <v>95.2</v>
      </c>
      <c r="K118" s="38">
        <v>97.7</v>
      </c>
    </row>
    <row r="119" spans="1:11" x14ac:dyDescent="0.35">
      <c r="A119" s="18">
        <v>2338860500</v>
      </c>
      <c r="B119" t="s">
        <v>590</v>
      </c>
      <c r="C119" t="s">
        <v>738</v>
      </c>
      <c r="D119" t="s">
        <v>591</v>
      </c>
      <c r="E119" s="38">
        <v>117.1</v>
      </c>
      <c r="F119" s="38">
        <v>109.6</v>
      </c>
      <c r="G119" s="38">
        <v>124.9</v>
      </c>
      <c r="H119" s="38">
        <v>113.4</v>
      </c>
      <c r="I119" s="38">
        <v>105</v>
      </c>
      <c r="J119" s="38">
        <v>116.9</v>
      </c>
      <c r="K119" s="38">
        <v>117.5</v>
      </c>
    </row>
    <row r="120" spans="1:11" x14ac:dyDescent="0.35">
      <c r="A120" s="18">
        <v>2412580100</v>
      </c>
      <c r="B120" t="s">
        <v>275</v>
      </c>
      <c r="C120" t="s">
        <v>739</v>
      </c>
      <c r="D120" t="s">
        <v>276</v>
      </c>
      <c r="E120" s="38">
        <v>116.9</v>
      </c>
      <c r="F120" s="38">
        <v>111.4</v>
      </c>
      <c r="G120" s="38">
        <v>147.19999999999999</v>
      </c>
      <c r="H120" s="38">
        <v>108.2</v>
      </c>
      <c r="I120" s="38">
        <v>101.3</v>
      </c>
      <c r="J120" s="38">
        <v>90</v>
      </c>
      <c r="K120" s="38">
        <v>103.2</v>
      </c>
    </row>
    <row r="121" spans="1:11" x14ac:dyDescent="0.35">
      <c r="A121" s="18">
        <v>2443524250</v>
      </c>
      <c r="B121" t="s">
        <v>275</v>
      </c>
      <c r="C121" t="s">
        <v>740</v>
      </c>
      <c r="D121" t="s">
        <v>575</v>
      </c>
      <c r="E121" s="38">
        <v>145.19999999999999</v>
      </c>
      <c r="F121" s="38">
        <v>103.8</v>
      </c>
      <c r="G121" s="38">
        <v>231.1</v>
      </c>
      <c r="H121" s="38">
        <v>103.4</v>
      </c>
      <c r="I121" s="38">
        <v>112.9</v>
      </c>
      <c r="J121" s="38">
        <v>92.4</v>
      </c>
      <c r="K121" s="38">
        <v>114.5</v>
      </c>
    </row>
    <row r="122" spans="1:11" x14ac:dyDescent="0.35">
      <c r="A122" s="18">
        <v>2514460200</v>
      </c>
      <c r="B122" t="s">
        <v>277</v>
      </c>
      <c r="C122" t="s">
        <v>741</v>
      </c>
      <c r="D122" t="s">
        <v>278</v>
      </c>
      <c r="E122" s="38">
        <v>150</v>
      </c>
      <c r="F122" s="38">
        <v>108.5</v>
      </c>
      <c r="G122" s="38">
        <v>213.6</v>
      </c>
      <c r="H122" s="38">
        <v>121.8</v>
      </c>
      <c r="I122" s="38">
        <v>116.6</v>
      </c>
      <c r="J122" s="38">
        <v>134.19999999999999</v>
      </c>
      <c r="K122" s="38">
        <v>130.30000000000001</v>
      </c>
    </row>
    <row r="123" spans="1:11" x14ac:dyDescent="0.35">
      <c r="A123" s="18">
        <v>2538340700</v>
      </c>
      <c r="B123" t="s">
        <v>277</v>
      </c>
      <c r="C123" t="s">
        <v>280</v>
      </c>
      <c r="D123" t="s">
        <v>281</v>
      </c>
      <c r="E123" s="38">
        <v>108.9</v>
      </c>
      <c r="F123" s="38">
        <v>116.1</v>
      </c>
      <c r="G123" s="38">
        <v>119.6</v>
      </c>
      <c r="H123" s="38">
        <v>92.1</v>
      </c>
      <c r="I123" s="38">
        <v>101.5</v>
      </c>
      <c r="J123" s="38">
        <v>108.9</v>
      </c>
      <c r="K123" s="38">
        <v>103.3</v>
      </c>
    </row>
    <row r="124" spans="1:11" x14ac:dyDescent="0.35">
      <c r="A124" s="18">
        <v>2619804400</v>
      </c>
      <c r="B124" t="s">
        <v>282</v>
      </c>
      <c r="C124" t="s">
        <v>742</v>
      </c>
      <c r="D124" t="s">
        <v>573</v>
      </c>
      <c r="E124" s="38">
        <v>95.1</v>
      </c>
      <c r="F124" s="38">
        <v>89</v>
      </c>
      <c r="G124" s="38">
        <v>92.3</v>
      </c>
      <c r="H124" s="38">
        <v>92.7</v>
      </c>
      <c r="I124" s="38">
        <v>107.1</v>
      </c>
      <c r="J124" s="38">
        <v>93.8</v>
      </c>
      <c r="K124" s="38">
        <v>97.3</v>
      </c>
    </row>
    <row r="125" spans="1:11" x14ac:dyDescent="0.35">
      <c r="A125" s="18">
        <v>2624340570</v>
      </c>
      <c r="B125" t="s">
        <v>282</v>
      </c>
      <c r="C125" t="s">
        <v>283</v>
      </c>
      <c r="D125" t="s">
        <v>284</v>
      </c>
      <c r="E125" s="38">
        <v>97</v>
      </c>
      <c r="F125" s="38">
        <v>89.7</v>
      </c>
      <c r="G125" s="38">
        <v>90.3</v>
      </c>
      <c r="H125" s="38">
        <v>98.2</v>
      </c>
      <c r="I125" s="38">
        <v>102.5</v>
      </c>
      <c r="J125" s="38">
        <v>93.3</v>
      </c>
      <c r="K125" s="38">
        <v>104</v>
      </c>
    </row>
    <row r="126" spans="1:11" x14ac:dyDescent="0.35">
      <c r="A126" s="18">
        <v>2628020650</v>
      </c>
      <c r="B126" t="s">
        <v>282</v>
      </c>
      <c r="C126" t="s">
        <v>578</v>
      </c>
      <c r="D126" t="s">
        <v>579</v>
      </c>
      <c r="E126" s="38">
        <v>79.599999999999994</v>
      </c>
      <c r="F126" s="38">
        <v>76.900000000000006</v>
      </c>
      <c r="G126" s="38">
        <v>57.6</v>
      </c>
      <c r="H126" s="38">
        <v>99.1</v>
      </c>
      <c r="I126" s="38">
        <v>104.4</v>
      </c>
      <c r="J126" s="38">
        <v>89.4</v>
      </c>
      <c r="K126" s="38">
        <v>86.4</v>
      </c>
    </row>
    <row r="127" spans="1:11" x14ac:dyDescent="0.35">
      <c r="A127" s="18">
        <v>2635660855</v>
      </c>
      <c r="B127" t="s">
        <v>282</v>
      </c>
      <c r="C127" t="s">
        <v>779</v>
      </c>
      <c r="D127" t="s">
        <v>780</v>
      </c>
      <c r="E127" s="38">
        <v>85</v>
      </c>
      <c r="F127" s="38">
        <v>88.1</v>
      </c>
      <c r="G127" s="38">
        <v>70.599999999999994</v>
      </c>
      <c r="H127" s="38">
        <v>96.1</v>
      </c>
      <c r="I127" s="38">
        <v>91.3</v>
      </c>
      <c r="J127" s="38">
        <v>95.3</v>
      </c>
      <c r="K127" s="38">
        <v>90.2</v>
      </c>
    </row>
    <row r="128" spans="1:11" x14ac:dyDescent="0.35">
      <c r="A128" s="18">
        <v>2731860500</v>
      </c>
      <c r="B128" t="s">
        <v>285</v>
      </c>
      <c r="C128" t="s">
        <v>743</v>
      </c>
      <c r="D128" t="s">
        <v>659</v>
      </c>
      <c r="E128" s="38">
        <v>94.2</v>
      </c>
      <c r="F128" s="38">
        <v>100.5</v>
      </c>
      <c r="G128" s="38">
        <v>72.5</v>
      </c>
      <c r="H128" s="38">
        <v>98.4</v>
      </c>
      <c r="I128" s="38">
        <v>100.1</v>
      </c>
      <c r="J128" s="38">
        <v>109.9</v>
      </c>
      <c r="K128" s="38">
        <v>105.6</v>
      </c>
    </row>
    <row r="129" spans="1:11" x14ac:dyDescent="0.35">
      <c r="A129" s="18">
        <v>2733460511</v>
      </c>
      <c r="B129" t="s">
        <v>285</v>
      </c>
      <c r="C129" t="s">
        <v>622</v>
      </c>
      <c r="D129" t="s">
        <v>623</v>
      </c>
      <c r="E129" s="38">
        <v>106.3</v>
      </c>
      <c r="F129" s="38">
        <v>105.3</v>
      </c>
      <c r="G129" s="38">
        <v>103.7</v>
      </c>
      <c r="H129" s="38">
        <v>97.5</v>
      </c>
      <c r="I129" s="38">
        <v>108.2</v>
      </c>
      <c r="J129" s="38">
        <v>105.9</v>
      </c>
      <c r="K129" s="38">
        <v>110.8</v>
      </c>
    </row>
    <row r="130" spans="1:11" x14ac:dyDescent="0.35">
      <c r="A130" s="18">
        <v>2733460880</v>
      </c>
      <c r="B130" t="s">
        <v>285</v>
      </c>
      <c r="C130" t="s">
        <v>622</v>
      </c>
      <c r="D130" t="s">
        <v>645</v>
      </c>
      <c r="E130" s="38">
        <v>106.1</v>
      </c>
      <c r="F130" s="38">
        <v>103.8</v>
      </c>
      <c r="G130" s="38">
        <v>103.9</v>
      </c>
      <c r="H130" s="38">
        <v>95.9</v>
      </c>
      <c r="I130" s="38">
        <v>108.4</v>
      </c>
      <c r="J130" s="38">
        <v>106.8</v>
      </c>
      <c r="K130" s="38">
        <v>110.8</v>
      </c>
    </row>
    <row r="131" spans="1:11" x14ac:dyDescent="0.35">
      <c r="A131" s="18">
        <v>2741060840</v>
      </c>
      <c r="B131" t="s">
        <v>285</v>
      </c>
      <c r="C131" t="s">
        <v>286</v>
      </c>
      <c r="D131" t="s">
        <v>287</v>
      </c>
      <c r="E131" s="38">
        <v>98.8</v>
      </c>
      <c r="F131" s="38">
        <v>117</v>
      </c>
      <c r="G131" s="38">
        <v>76</v>
      </c>
      <c r="H131" s="38">
        <v>100.1</v>
      </c>
      <c r="I131" s="38">
        <v>95.1</v>
      </c>
      <c r="J131" s="38">
        <v>123.6</v>
      </c>
      <c r="K131" s="38">
        <v>108.6</v>
      </c>
    </row>
    <row r="132" spans="1:11" x14ac:dyDescent="0.35">
      <c r="A132" s="18">
        <v>2825060100</v>
      </c>
      <c r="B132" t="s">
        <v>288</v>
      </c>
      <c r="C132" t="s">
        <v>814</v>
      </c>
      <c r="D132" t="s">
        <v>815</v>
      </c>
      <c r="E132" s="38">
        <v>84.5</v>
      </c>
      <c r="F132" s="38">
        <v>95.7</v>
      </c>
      <c r="G132" s="38">
        <v>68.5</v>
      </c>
      <c r="H132" s="38">
        <v>98.9</v>
      </c>
      <c r="I132" s="38">
        <v>92.1</v>
      </c>
      <c r="J132" s="38">
        <v>100</v>
      </c>
      <c r="K132" s="38">
        <v>86.2</v>
      </c>
    </row>
    <row r="133" spans="1:11" x14ac:dyDescent="0.35">
      <c r="A133" s="18">
        <v>2825620500</v>
      </c>
      <c r="B133" t="s">
        <v>288</v>
      </c>
      <c r="C133" t="s">
        <v>289</v>
      </c>
      <c r="D133" t="s">
        <v>290</v>
      </c>
      <c r="E133" s="38">
        <v>83.6</v>
      </c>
      <c r="F133" s="38">
        <v>97.8</v>
      </c>
      <c r="G133" s="38">
        <v>71</v>
      </c>
      <c r="H133" s="38">
        <v>90.7</v>
      </c>
      <c r="I133" s="38">
        <v>89.4</v>
      </c>
      <c r="J133" s="38">
        <v>90</v>
      </c>
      <c r="K133" s="38">
        <v>84.5</v>
      </c>
    </row>
    <row r="134" spans="1:11" x14ac:dyDescent="0.35">
      <c r="A134" s="18">
        <v>2827140600</v>
      </c>
      <c r="B134" t="s">
        <v>288</v>
      </c>
      <c r="C134" t="s">
        <v>291</v>
      </c>
      <c r="D134" t="s">
        <v>292</v>
      </c>
      <c r="E134" s="38">
        <v>89</v>
      </c>
      <c r="F134" s="38">
        <v>98.1</v>
      </c>
      <c r="G134" s="38">
        <v>74</v>
      </c>
      <c r="H134" s="38">
        <v>86</v>
      </c>
      <c r="I134" s="38">
        <v>88.9</v>
      </c>
      <c r="J134" s="38">
        <v>84.7</v>
      </c>
      <c r="K134" s="38">
        <v>99.5</v>
      </c>
    </row>
    <row r="135" spans="1:11" x14ac:dyDescent="0.35">
      <c r="A135" s="18">
        <v>2846180850</v>
      </c>
      <c r="B135" t="s">
        <v>288</v>
      </c>
      <c r="C135" t="s">
        <v>293</v>
      </c>
      <c r="D135" t="s">
        <v>294</v>
      </c>
      <c r="E135" s="38">
        <v>85.1</v>
      </c>
      <c r="F135" s="38">
        <v>85.3</v>
      </c>
      <c r="G135" s="38">
        <v>68.5</v>
      </c>
      <c r="H135" s="38">
        <v>86.6</v>
      </c>
      <c r="I135" s="38">
        <v>96.9</v>
      </c>
      <c r="J135" s="38">
        <v>91.5</v>
      </c>
      <c r="K135" s="38">
        <v>94.8</v>
      </c>
    </row>
    <row r="136" spans="1:11" x14ac:dyDescent="0.35">
      <c r="A136" s="18">
        <v>2917860250</v>
      </c>
      <c r="B136" t="s">
        <v>295</v>
      </c>
      <c r="C136" t="s">
        <v>296</v>
      </c>
      <c r="D136" t="s">
        <v>297</v>
      </c>
      <c r="E136" s="38">
        <v>92.9</v>
      </c>
      <c r="F136" s="38">
        <v>96.6</v>
      </c>
      <c r="G136" s="38">
        <v>81.5</v>
      </c>
      <c r="H136" s="38">
        <v>99.6</v>
      </c>
      <c r="I136" s="38">
        <v>91.4</v>
      </c>
      <c r="J136" s="38">
        <v>101.5</v>
      </c>
      <c r="K136" s="38">
        <v>98.7</v>
      </c>
    </row>
    <row r="137" spans="1:11" x14ac:dyDescent="0.35">
      <c r="A137" s="18">
        <v>2927620450</v>
      </c>
      <c r="B137" t="s">
        <v>295</v>
      </c>
      <c r="C137" t="s">
        <v>298</v>
      </c>
      <c r="D137" t="s">
        <v>299</v>
      </c>
      <c r="E137" s="38">
        <v>88.6</v>
      </c>
      <c r="F137" s="38">
        <v>99.2</v>
      </c>
      <c r="G137" s="38">
        <v>73.2</v>
      </c>
      <c r="H137" s="38">
        <v>99.6</v>
      </c>
      <c r="I137" s="38">
        <v>92.4</v>
      </c>
      <c r="J137" s="38">
        <v>96.3</v>
      </c>
      <c r="K137" s="38">
        <v>92.8</v>
      </c>
    </row>
    <row r="138" spans="1:11" x14ac:dyDescent="0.35">
      <c r="A138" s="18">
        <v>2927900500</v>
      </c>
      <c r="B138" t="s">
        <v>295</v>
      </c>
      <c r="C138" t="s">
        <v>574</v>
      </c>
      <c r="D138" t="s">
        <v>71</v>
      </c>
      <c r="E138" s="38">
        <v>82.3</v>
      </c>
      <c r="F138" s="38">
        <v>89.9</v>
      </c>
      <c r="G138" s="38">
        <v>61.4</v>
      </c>
      <c r="H138" s="38">
        <v>109</v>
      </c>
      <c r="I138" s="38">
        <v>102.4</v>
      </c>
      <c r="J138" s="38">
        <v>93.9</v>
      </c>
      <c r="K138" s="38">
        <v>83.3</v>
      </c>
    </row>
    <row r="139" spans="1:11" x14ac:dyDescent="0.35">
      <c r="A139" s="18">
        <v>2928140600</v>
      </c>
      <c r="B139" t="s">
        <v>295</v>
      </c>
      <c r="C139" t="s">
        <v>300</v>
      </c>
      <c r="D139" t="s">
        <v>301</v>
      </c>
      <c r="E139" s="38">
        <v>95</v>
      </c>
      <c r="F139" s="38">
        <v>102.7</v>
      </c>
      <c r="G139" s="38">
        <v>84.8</v>
      </c>
      <c r="H139" s="38">
        <v>99</v>
      </c>
      <c r="I139" s="38">
        <v>94</v>
      </c>
      <c r="J139" s="38">
        <v>100.1</v>
      </c>
      <c r="K139" s="38">
        <v>99.3</v>
      </c>
    </row>
    <row r="140" spans="1:11" x14ac:dyDescent="0.35">
      <c r="A140" s="18">
        <v>2941180880</v>
      </c>
      <c r="B140" t="s">
        <v>295</v>
      </c>
      <c r="C140" t="s">
        <v>302</v>
      </c>
      <c r="D140" t="s">
        <v>303</v>
      </c>
      <c r="E140" s="38">
        <v>87.8</v>
      </c>
      <c r="F140" s="38">
        <v>102</v>
      </c>
      <c r="G140" s="38">
        <v>69.3</v>
      </c>
      <c r="H140" s="38">
        <v>102.4</v>
      </c>
      <c r="I140" s="38">
        <v>94</v>
      </c>
      <c r="J140" s="38">
        <v>94.7</v>
      </c>
      <c r="K140" s="38">
        <v>91.7</v>
      </c>
    </row>
    <row r="141" spans="1:11" x14ac:dyDescent="0.35">
      <c r="A141" s="18">
        <v>2944180920</v>
      </c>
      <c r="B141" t="s">
        <v>295</v>
      </c>
      <c r="C141" t="s">
        <v>304</v>
      </c>
      <c r="D141" t="s">
        <v>305</v>
      </c>
      <c r="E141" s="38">
        <v>85.9</v>
      </c>
      <c r="F141" s="38">
        <v>97.9</v>
      </c>
      <c r="G141" s="38">
        <v>69.5</v>
      </c>
      <c r="H141" s="38">
        <v>87.3</v>
      </c>
      <c r="I141" s="38">
        <v>90.6</v>
      </c>
      <c r="J141" s="38">
        <v>102.3</v>
      </c>
      <c r="K141" s="38">
        <v>91.6</v>
      </c>
    </row>
    <row r="142" spans="1:11" x14ac:dyDescent="0.35">
      <c r="A142" s="18">
        <v>3014580250</v>
      </c>
      <c r="B142" t="s">
        <v>306</v>
      </c>
      <c r="C142" t="s">
        <v>307</v>
      </c>
      <c r="D142" t="s">
        <v>308</v>
      </c>
      <c r="E142" s="38">
        <v>103.9</v>
      </c>
      <c r="F142" s="38">
        <v>105.5</v>
      </c>
      <c r="G142" s="38">
        <v>110.1</v>
      </c>
      <c r="H142" s="38">
        <v>86.5</v>
      </c>
      <c r="I142" s="38">
        <v>95.7</v>
      </c>
      <c r="J142" s="38">
        <v>105.6</v>
      </c>
      <c r="K142" s="38">
        <v>104.4</v>
      </c>
    </row>
    <row r="143" spans="1:11" x14ac:dyDescent="0.35">
      <c r="A143" s="18">
        <v>3130700600</v>
      </c>
      <c r="B143" t="s">
        <v>309</v>
      </c>
      <c r="C143" t="s">
        <v>670</v>
      </c>
      <c r="D143" t="s">
        <v>671</v>
      </c>
      <c r="E143" s="38">
        <v>94.4</v>
      </c>
      <c r="F143" s="38">
        <v>97.5</v>
      </c>
      <c r="G143" s="38">
        <v>80.7</v>
      </c>
      <c r="H143" s="38">
        <v>91</v>
      </c>
      <c r="I143" s="38">
        <v>97.2</v>
      </c>
      <c r="J143" s="38">
        <v>103.5</v>
      </c>
      <c r="K143" s="38">
        <v>103.7</v>
      </c>
    </row>
    <row r="144" spans="1:11" x14ac:dyDescent="0.35">
      <c r="A144" s="18">
        <v>3136540700</v>
      </c>
      <c r="B144" t="s">
        <v>309</v>
      </c>
      <c r="C144" t="s">
        <v>312</v>
      </c>
      <c r="D144" t="s">
        <v>313</v>
      </c>
      <c r="E144" s="38">
        <v>95</v>
      </c>
      <c r="F144" s="38">
        <v>97.2</v>
      </c>
      <c r="G144" s="38">
        <v>88.6</v>
      </c>
      <c r="H144" s="38">
        <v>99.7</v>
      </c>
      <c r="I144" s="38">
        <v>103.6</v>
      </c>
      <c r="J144" s="38">
        <v>98.6</v>
      </c>
      <c r="K144" s="38">
        <v>95.6</v>
      </c>
    </row>
    <row r="145" spans="1:11" x14ac:dyDescent="0.35">
      <c r="A145" s="18">
        <v>3239900600</v>
      </c>
      <c r="B145" t="s">
        <v>314</v>
      </c>
      <c r="C145" t="s">
        <v>745</v>
      </c>
      <c r="D145" t="s">
        <v>316</v>
      </c>
      <c r="E145" s="38">
        <v>111.8</v>
      </c>
      <c r="F145" s="38">
        <v>121.8</v>
      </c>
      <c r="G145" s="38">
        <v>116.3</v>
      </c>
      <c r="H145" s="38">
        <v>82.3</v>
      </c>
      <c r="I145" s="38">
        <v>113.9</v>
      </c>
      <c r="J145" s="38">
        <v>112.2</v>
      </c>
      <c r="K145" s="38">
        <v>111</v>
      </c>
    </row>
    <row r="146" spans="1:11" x14ac:dyDescent="0.35">
      <c r="A146" s="18">
        <v>3331700500</v>
      </c>
      <c r="B146" t="s">
        <v>616</v>
      </c>
      <c r="C146" t="s">
        <v>617</v>
      </c>
      <c r="D146" t="s">
        <v>618</v>
      </c>
      <c r="E146" s="38">
        <v>109.2</v>
      </c>
      <c r="F146" s="38">
        <v>103.8</v>
      </c>
      <c r="G146" s="38">
        <v>106.5</v>
      </c>
      <c r="H146" s="38">
        <v>114.9</v>
      </c>
      <c r="I146" s="38">
        <v>97.8</v>
      </c>
      <c r="J146" s="38">
        <v>117.3</v>
      </c>
      <c r="K146" s="38">
        <v>114.1</v>
      </c>
    </row>
    <row r="147" spans="1:11" x14ac:dyDescent="0.35">
      <c r="A147" s="18">
        <v>3435084500</v>
      </c>
      <c r="B147" t="s">
        <v>317</v>
      </c>
      <c r="C147" t="s">
        <v>746</v>
      </c>
      <c r="D147" t="s">
        <v>318</v>
      </c>
      <c r="E147" s="38">
        <v>123.5</v>
      </c>
      <c r="F147" s="38">
        <v>106.1</v>
      </c>
      <c r="G147" s="38">
        <v>158.69999999999999</v>
      </c>
      <c r="H147" s="38">
        <v>107.5</v>
      </c>
      <c r="I147" s="38">
        <v>110.4</v>
      </c>
      <c r="J147" s="38">
        <v>103.3</v>
      </c>
      <c r="K147" s="38">
        <v>110.6</v>
      </c>
    </row>
    <row r="148" spans="1:11" x14ac:dyDescent="0.35">
      <c r="A148" s="18">
        <v>3435614050</v>
      </c>
      <c r="B148" t="s">
        <v>317</v>
      </c>
      <c r="C148" t="s">
        <v>747</v>
      </c>
      <c r="D148" t="s">
        <v>319</v>
      </c>
      <c r="E148" s="38">
        <v>126.1</v>
      </c>
      <c r="F148" s="38">
        <v>106.1</v>
      </c>
      <c r="G148" s="38">
        <v>165.7</v>
      </c>
      <c r="H148" s="38">
        <v>106.7</v>
      </c>
      <c r="I148" s="38">
        <v>110.2</v>
      </c>
      <c r="J148" s="38">
        <v>106.1</v>
      </c>
      <c r="K148" s="38">
        <v>112</v>
      </c>
    </row>
    <row r="149" spans="1:11" x14ac:dyDescent="0.35">
      <c r="A149" s="18">
        <v>3435614250</v>
      </c>
      <c r="B149" t="s">
        <v>317</v>
      </c>
      <c r="C149" t="s">
        <v>747</v>
      </c>
      <c r="D149" t="s">
        <v>631</v>
      </c>
      <c r="E149" s="38">
        <v>117.3</v>
      </c>
      <c r="F149" s="38">
        <v>104.1</v>
      </c>
      <c r="G149" s="38">
        <v>139.19999999999999</v>
      </c>
      <c r="H149" s="38">
        <v>106.6</v>
      </c>
      <c r="I149" s="38">
        <v>111.2</v>
      </c>
      <c r="J149" s="38">
        <v>106.6</v>
      </c>
      <c r="K149" s="38">
        <v>109.5</v>
      </c>
    </row>
    <row r="150" spans="1:11" x14ac:dyDescent="0.35">
      <c r="A150" s="18">
        <v>3510740200</v>
      </c>
      <c r="B150" t="s">
        <v>320</v>
      </c>
      <c r="C150" t="s">
        <v>321</v>
      </c>
      <c r="D150" t="s">
        <v>808</v>
      </c>
      <c r="E150" s="38">
        <v>96.9</v>
      </c>
      <c r="F150" s="38">
        <v>104.8</v>
      </c>
      <c r="G150" s="38">
        <v>91</v>
      </c>
      <c r="H150" s="38">
        <v>93.7</v>
      </c>
      <c r="I150" s="38">
        <v>98.9</v>
      </c>
      <c r="J150" s="38">
        <v>102.2</v>
      </c>
      <c r="K150" s="38">
        <v>98.6</v>
      </c>
    </row>
    <row r="151" spans="1:11" x14ac:dyDescent="0.35">
      <c r="A151" s="18">
        <v>3510740595</v>
      </c>
      <c r="B151" t="s">
        <v>320</v>
      </c>
      <c r="C151" t="s">
        <v>321</v>
      </c>
      <c r="D151" t="s">
        <v>879</v>
      </c>
      <c r="E151" s="38">
        <v>91.2</v>
      </c>
      <c r="F151" s="38">
        <v>98.6</v>
      </c>
      <c r="G151" s="38">
        <v>84.5</v>
      </c>
      <c r="H151" s="38">
        <v>92.5</v>
      </c>
      <c r="I151" s="38">
        <v>98.6</v>
      </c>
      <c r="J151" s="38">
        <v>99.3</v>
      </c>
      <c r="K151" s="38">
        <v>90.6</v>
      </c>
    </row>
    <row r="152" spans="1:11" x14ac:dyDescent="0.35">
      <c r="A152" s="18">
        <v>3529740500</v>
      </c>
      <c r="B152" t="s">
        <v>320</v>
      </c>
      <c r="C152" t="s">
        <v>816</v>
      </c>
      <c r="D152" t="s">
        <v>817</v>
      </c>
      <c r="E152" s="38">
        <v>89.9</v>
      </c>
      <c r="F152" s="38">
        <v>110.1</v>
      </c>
      <c r="G152" s="38">
        <v>75.900000000000006</v>
      </c>
      <c r="H152" s="38">
        <v>83.6</v>
      </c>
      <c r="I152" s="38">
        <v>92.1</v>
      </c>
      <c r="J152" s="38">
        <v>105.8</v>
      </c>
      <c r="K152" s="38">
        <v>93.1</v>
      </c>
    </row>
    <row r="153" spans="1:11" x14ac:dyDescent="0.35">
      <c r="A153" s="18">
        <v>3610580001</v>
      </c>
      <c r="B153" t="s">
        <v>322</v>
      </c>
      <c r="C153" t="s">
        <v>654</v>
      </c>
      <c r="D153" t="s">
        <v>655</v>
      </c>
      <c r="E153" s="38">
        <v>109.7</v>
      </c>
      <c r="F153" s="38">
        <v>107.2</v>
      </c>
      <c r="G153" s="38">
        <v>119</v>
      </c>
      <c r="H153" s="38">
        <v>98.9</v>
      </c>
      <c r="I153" s="38">
        <v>101.1</v>
      </c>
      <c r="J153" s="38">
        <v>105.4</v>
      </c>
      <c r="K153" s="38">
        <v>108.5</v>
      </c>
    </row>
    <row r="154" spans="1:11" x14ac:dyDescent="0.35">
      <c r="A154" s="18">
        <v>3615380160</v>
      </c>
      <c r="B154" t="s">
        <v>322</v>
      </c>
      <c r="C154" t="s">
        <v>748</v>
      </c>
      <c r="D154" t="s">
        <v>323</v>
      </c>
      <c r="E154" s="38">
        <v>94.8</v>
      </c>
      <c r="F154" s="38">
        <v>94.6</v>
      </c>
      <c r="G154" s="38">
        <v>92.4</v>
      </c>
      <c r="H154" s="38">
        <v>93.5</v>
      </c>
      <c r="I154" s="38">
        <v>101.3</v>
      </c>
      <c r="J154" s="38">
        <v>84.6</v>
      </c>
      <c r="K154" s="38">
        <v>96.7</v>
      </c>
    </row>
    <row r="155" spans="1:11" x14ac:dyDescent="0.35">
      <c r="A155" s="18">
        <v>3627060450</v>
      </c>
      <c r="B155" t="s">
        <v>322</v>
      </c>
      <c r="C155" t="s">
        <v>581</v>
      </c>
      <c r="D155" t="s">
        <v>582</v>
      </c>
      <c r="E155" s="38">
        <v>106.2</v>
      </c>
      <c r="F155" s="38">
        <v>102.4</v>
      </c>
      <c r="G155" s="38">
        <v>111.5</v>
      </c>
      <c r="H155" s="38">
        <v>97.4</v>
      </c>
      <c r="I155" s="38">
        <v>111.5</v>
      </c>
      <c r="J155" s="38">
        <v>107.5</v>
      </c>
      <c r="K155" s="38">
        <v>103.9</v>
      </c>
    </row>
    <row r="156" spans="1:11" x14ac:dyDescent="0.35">
      <c r="A156" s="18">
        <v>3635614599</v>
      </c>
      <c r="B156" t="s">
        <v>322</v>
      </c>
      <c r="C156" t="s">
        <v>747</v>
      </c>
      <c r="D156" t="s">
        <v>660</v>
      </c>
      <c r="E156" s="38">
        <v>181.7</v>
      </c>
      <c r="F156" s="38">
        <v>124.2</v>
      </c>
      <c r="G156" s="38">
        <v>323.7</v>
      </c>
      <c r="H156" s="38">
        <v>120.6</v>
      </c>
      <c r="I156" s="38">
        <v>110.5</v>
      </c>
      <c r="J156" s="38">
        <v>110.3</v>
      </c>
      <c r="K156" s="38">
        <v>127.4</v>
      </c>
    </row>
    <row r="157" spans="1:11" x14ac:dyDescent="0.35">
      <c r="A157" s="18">
        <v>3635614600</v>
      </c>
      <c r="B157" t="s">
        <v>322</v>
      </c>
      <c r="C157" t="s">
        <v>747</v>
      </c>
      <c r="D157" t="s">
        <v>324</v>
      </c>
      <c r="E157" s="38">
        <v>248.5</v>
      </c>
      <c r="F157" s="38">
        <v>139.5</v>
      </c>
      <c r="G157" s="38">
        <v>522.79999999999995</v>
      </c>
      <c r="H157" s="38">
        <v>118.9</v>
      </c>
      <c r="I157" s="38">
        <v>126.9</v>
      </c>
      <c r="J157" s="38">
        <v>114.8</v>
      </c>
      <c r="K157" s="38">
        <v>141.30000000000001</v>
      </c>
    </row>
    <row r="158" spans="1:11" x14ac:dyDescent="0.35">
      <c r="A158" s="18">
        <v>3635614601</v>
      </c>
      <c r="B158" t="s">
        <v>322</v>
      </c>
      <c r="C158" t="s">
        <v>747</v>
      </c>
      <c r="D158" t="s">
        <v>856</v>
      </c>
      <c r="E158" s="38">
        <v>152.6</v>
      </c>
      <c r="F158" s="38">
        <v>121.7</v>
      </c>
      <c r="G158" s="38">
        <v>232.7</v>
      </c>
      <c r="H158" s="38">
        <v>118.6</v>
      </c>
      <c r="I158" s="38">
        <v>110.5</v>
      </c>
      <c r="J158" s="38">
        <v>111.7</v>
      </c>
      <c r="K158" s="38">
        <v>121.8</v>
      </c>
    </row>
    <row r="159" spans="1:11" x14ac:dyDescent="0.35">
      <c r="A159" s="18">
        <v>3640380750</v>
      </c>
      <c r="B159" t="s">
        <v>322</v>
      </c>
      <c r="C159" t="s">
        <v>583</v>
      </c>
      <c r="D159" t="s">
        <v>584</v>
      </c>
      <c r="E159" s="38">
        <v>98.2</v>
      </c>
      <c r="F159" s="38">
        <v>100</v>
      </c>
      <c r="G159" s="38">
        <v>87.5</v>
      </c>
      <c r="H159" s="38">
        <v>98.5</v>
      </c>
      <c r="I159" s="38">
        <v>108.7</v>
      </c>
      <c r="J159" s="38">
        <v>97.8</v>
      </c>
      <c r="K159" s="38">
        <v>103.8</v>
      </c>
    </row>
    <row r="160" spans="1:11" x14ac:dyDescent="0.35">
      <c r="A160" s="18">
        <v>3646540900</v>
      </c>
      <c r="B160" t="s">
        <v>322</v>
      </c>
      <c r="C160" t="s">
        <v>828</v>
      </c>
      <c r="D160" t="s">
        <v>829</v>
      </c>
      <c r="E160" s="38">
        <v>92.4</v>
      </c>
      <c r="F160" s="38">
        <v>95.6</v>
      </c>
      <c r="G160" s="38">
        <v>81.400000000000006</v>
      </c>
      <c r="H160" s="38">
        <v>96.9</v>
      </c>
      <c r="I160" s="38">
        <v>95.4</v>
      </c>
      <c r="J160" s="38">
        <v>100.7</v>
      </c>
      <c r="K160" s="38">
        <v>97.5</v>
      </c>
    </row>
    <row r="161" spans="1:11" x14ac:dyDescent="0.35">
      <c r="A161" s="18">
        <v>3711700100</v>
      </c>
      <c r="B161" t="s">
        <v>325</v>
      </c>
      <c r="C161" t="s">
        <v>326</v>
      </c>
      <c r="D161" t="s">
        <v>327</v>
      </c>
      <c r="E161" s="38">
        <v>97.4</v>
      </c>
      <c r="F161" s="38">
        <v>97</v>
      </c>
      <c r="G161" s="38">
        <v>95.3</v>
      </c>
      <c r="H161" s="38">
        <v>96.4</v>
      </c>
      <c r="I161" s="38">
        <v>94.8</v>
      </c>
      <c r="J161" s="38">
        <v>110.4</v>
      </c>
      <c r="K161" s="38">
        <v>98.6</v>
      </c>
    </row>
    <row r="162" spans="1:11" x14ac:dyDescent="0.35">
      <c r="A162" s="18">
        <v>3715500250</v>
      </c>
      <c r="B162" t="s">
        <v>325</v>
      </c>
      <c r="C162" t="s">
        <v>328</v>
      </c>
      <c r="D162" t="s">
        <v>329</v>
      </c>
      <c r="E162" s="38">
        <v>89.2</v>
      </c>
      <c r="F162" s="38">
        <v>93.6</v>
      </c>
      <c r="G162" s="38">
        <v>72.7</v>
      </c>
      <c r="H162" s="38">
        <v>94.1</v>
      </c>
      <c r="I162" s="38">
        <v>91.7</v>
      </c>
      <c r="J162" s="38">
        <v>102.2</v>
      </c>
      <c r="K162" s="38">
        <v>97.9</v>
      </c>
    </row>
    <row r="163" spans="1:11" x14ac:dyDescent="0.35">
      <c r="A163" s="18">
        <v>3716740350</v>
      </c>
      <c r="B163" t="s">
        <v>325</v>
      </c>
      <c r="C163" t="s">
        <v>749</v>
      </c>
      <c r="D163" t="s">
        <v>330</v>
      </c>
      <c r="E163" s="38">
        <v>97</v>
      </c>
      <c r="F163" s="38">
        <v>99.6</v>
      </c>
      <c r="G163" s="38">
        <v>85.2</v>
      </c>
      <c r="H163" s="38">
        <v>94</v>
      </c>
      <c r="I163" s="38">
        <v>95.1</v>
      </c>
      <c r="J163" s="38">
        <v>107.6</v>
      </c>
      <c r="K163" s="38">
        <v>106</v>
      </c>
    </row>
    <row r="164" spans="1:11" x14ac:dyDescent="0.35">
      <c r="A164" s="18">
        <v>3720500300</v>
      </c>
      <c r="B164" t="s">
        <v>325</v>
      </c>
      <c r="C164" t="s">
        <v>750</v>
      </c>
      <c r="D164" t="s">
        <v>646</v>
      </c>
      <c r="E164" s="38">
        <v>91.9</v>
      </c>
      <c r="F164" s="38">
        <v>87.5</v>
      </c>
      <c r="G164" s="38">
        <v>94</v>
      </c>
      <c r="H164" s="38">
        <v>91</v>
      </c>
      <c r="I164" s="38">
        <v>78</v>
      </c>
      <c r="J164" s="38">
        <v>97.4</v>
      </c>
      <c r="K164" s="38">
        <v>95.2</v>
      </c>
    </row>
    <row r="165" spans="1:11" x14ac:dyDescent="0.35">
      <c r="A165" s="18">
        <v>3728620400</v>
      </c>
      <c r="B165" t="s">
        <v>325</v>
      </c>
      <c r="C165" t="s">
        <v>331</v>
      </c>
      <c r="D165" t="s">
        <v>332</v>
      </c>
      <c r="E165" s="38">
        <v>103.1</v>
      </c>
      <c r="F165" s="38">
        <v>100</v>
      </c>
      <c r="G165" s="38">
        <v>93.7</v>
      </c>
      <c r="H165" s="38">
        <v>105.8</v>
      </c>
      <c r="I165" s="38">
        <v>105.8</v>
      </c>
      <c r="J165" s="38">
        <v>112</v>
      </c>
      <c r="K165" s="38">
        <v>109.6</v>
      </c>
    </row>
    <row r="166" spans="1:11" x14ac:dyDescent="0.35">
      <c r="A166" s="18">
        <v>3739580740</v>
      </c>
      <c r="B166" t="s">
        <v>325</v>
      </c>
      <c r="C166" t="s">
        <v>751</v>
      </c>
      <c r="D166" t="s">
        <v>333</v>
      </c>
      <c r="E166" s="38">
        <v>91.5</v>
      </c>
      <c r="F166" s="38">
        <v>93.4</v>
      </c>
      <c r="G166" s="38">
        <v>84.8</v>
      </c>
      <c r="H166" s="38">
        <v>93</v>
      </c>
      <c r="I166" s="38">
        <v>94.3</v>
      </c>
      <c r="J166" s="38">
        <v>100.7</v>
      </c>
      <c r="K166" s="38">
        <v>94.1</v>
      </c>
    </row>
    <row r="167" spans="1:11" x14ac:dyDescent="0.35">
      <c r="A167" s="18">
        <v>3748900900</v>
      </c>
      <c r="B167" t="s">
        <v>325</v>
      </c>
      <c r="C167" t="s">
        <v>334</v>
      </c>
      <c r="D167" t="s">
        <v>335</v>
      </c>
      <c r="E167" s="38">
        <v>96</v>
      </c>
      <c r="F167" s="38">
        <v>99.5</v>
      </c>
      <c r="G167" s="38">
        <v>81.5</v>
      </c>
      <c r="H167" s="38">
        <v>95.4</v>
      </c>
      <c r="I167" s="38">
        <v>102</v>
      </c>
      <c r="J167" s="38">
        <v>117.3</v>
      </c>
      <c r="K167" s="38">
        <v>102.8</v>
      </c>
    </row>
    <row r="168" spans="1:11" x14ac:dyDescent="0.35">
      <c r="A168" s="18">
        <v>3749180825</v>
      </c>
      <c r="B168" t="s">
        <v>325</v>
      </c>
      <c r="C168" t="s">
        <v>336</v>
      </c>
      <c r="D168" t="s">
        <v>647</v>
      </c>
      <c r="E168" s="38">
        <v>88.7</v>
      </c>
      <c r="F168" s="38">
        <v>100.8</v>
      </c>
      <c r="G168" s="38">
        <v>70.2</v>
      </c>
      <c r="H168" s="38">
        <v>94.6</v>
      </c>
      <c r="I168" s="38">
        <v>74.8</v>
      </c>
      <c r="J168" s="38">
        <v>118.1</v>
      </c>
      <c r="K168" s="38">
        <v>98.2</v>
      </c>
    </row>
    <row r="169" spans="1:11" x14ac:dyDescent="0.35">
      <c r="A169" s="18">
        <v>3749180950</v>
      </c>
      <c r="B169" t="s">
        <v>325</v>
      </c>
      <c r="C169" t="s">
        <v>336</v>
      </c>
      <c r="D169" t="s">
        <v>337</v>
      </c>
      <c r="E169" s="38">
        <v>92.8</v>
      </c>
      <c r="F169" s="38">
        <v>95.5</v>
      </c>
      <c r="G169" s="38">
        <v>67.099999999999994</v>
      </c>
      <c r="H169" s="38">
        <v>94.6</v>
      </c>
      <c r="I169" s="38">
        <v>104.2</v>
      </c>
      <c r="J169" s="38">
        <v>117.2</v>
      </c>
      <c r="K169" s="38">
        <v>106.9</v>
      </c>
    </row>
    <row r="170" spans="1:11" x14ac:dyDescent="0.35">
      <c r="A170" s="18">
        <v>3813900200</v>
      </c>
      <c r="B170" t="s">
        <v>338</v>
      </c>
      <c r="C170" t="s">
        <v>781</v>
      </c>
      <c r="D170" t="s">
        <v>782</v>
      </c>
      <c r="E170" s="38">
        <v>97.2</v>
      </c>
      <c r="F170" s="38">
        <v>103.9</v>
      </c>
      <c r="G170" s="38">
        <v>91.1</v>
      </c>
      <c r="H170" s="38">
        <v>93.7</v>
      </c>
      <c r="I170" s="38">
        <v>105.2</v>
      </c>
      <c r="J170" s="38">
        <v>113.7</v>
      </c>
      <c r="K170" s="38">
        <v>96.5</v>
      </c>
    </row>
    <row r="171" spans="1:11" x14ac:dyDescent="0.35">
      <c r="A171" s="18">
        <v>3822020400</v>
      </c>
      <c r="B171" t="s">
        <v>338</v>
      </c>
      <c r="C171" t="s">
        <v>339</v>
      </c>
      <c r="D171" t="s">
        <v>340</v>
      </c>
      <c r="E171" s="38">
        <v>99.2</v>
      </c>
      <c r="F171" s="38">
        <v>110.5</v>
      </c>
      <c r="G171" s="38">
        <v>88.9</v>
      </c>
      <c r="H171" s="38">
        <v>89.8</v>
      </c>
      <c r="I171" s="38">
        <v>100.1</v>
      </c>
      <c r="J171" s="38">
        <v>115.7</v>
      </c>
      <c r="K171" s="38">
        <v>103.7</v>
      </c>
    </row>
    <row r="172" spans="1:11" x14ac:dyDescent="0.35">
      <c r="A172" s="18">
        <v>3824220500</v>
      </c>
      <c r="B172" t="s">
        <v>338</v>
      </c>
      <c r="C172" t="s">
        <v>830</v>
      </c>
      <c r="D172" t="s">
        <v>831</v>
      </c>
      <c r="E172" s="38">
        <v>96</v>
      </c>
      <c r="F172" s="38">
        <v>97.6</v>
      </c>
      <c r="G172" s="38">
        <v>97.9</v>
      </c>
      <c r="H172" s="38">
        <v>95.1</v>
      </c>
      <c r="I172" s="38">
        <v>97</v>
      </c>
      <c r="J172" s="38">
        <v>105.3</v>
      </c>
      <c r="K172" s="38">
        <v>92.7</v>
      </c>
    </row>
    <row r="173" spans="1:11" x14ac:dyDescent="0.35">
      <c r="A173" s="18">
        <v>3833500800</v>
      </c>
      <c r="B173" t="s">
        <v>338</v>
      </c>
      <c r="C173" t="s">
        <v>341</v>
      </c>
      <c r="D173" t="s">
        <v>342</v>
      </c>
      <c r="E173" s="38">
        <v>102.2</v>
      </c>
      <c r="F173" s="38">
        <v>108.8</v>
      </c>
      <c r="G173" s="38">
        <v>98.3</v>
      </c>
      <c r="H173" s="38">
        <v>89</v>
      </c>
      <c r="I173" s="38">
        <v>115.3</v>
      </c>
      <c r="J173" s="38">
        <v>113.2</v>
      </c>
      <c r="K173" s="38">
        <v>101.4</v>
      </c>
    </row>
    <row r="174" spans="1:11" x14ac:dyDescent="0.35">
      <c r="A174" s="18">
        <v>3910420100</v>
      </c>
      <c r="B174" t="s">
        <v>343</v>
      </c>
      <c r="C174" t="s">
        <v>344</v>
      </c>
      <c r="D174" t="s">
        <v>345</v>
      </c>
      <c r="E174" s="38">
        <v>97</v>
      </c>
      <c r="F174" s="38">
        <v>102.4</v>
      </c>
      <c r="G174" s="38">
        <v>91.3</v>
      </c>
      <c r="H174" s="38">
        <v>97.1</v>
      </c>
      <c r="I174" s="38">
        <v>111.3</v>
      </c>
      <c r="J174" s="38">
        <v>88</v>
      </c>
      <c r="K174" s="38">
        <v>97.1</v>
      </c>
    </row>
    <row r="175" spans="1:11" x14ac:dyDescent="0.35">
      <c r="A175" s="18">
        <v>3911740200</v>
      </c>
      <c r="B175" t="s">
        <v>343</v>
      </c>
      <c r="C175" t="s">
        <v>346</v>
      </c>
      <c r="D175" t="s">
        <v>632</v>
      </c>
      <c r="E175" s="38">
        <v>85.4</v>
      </c>
      <c r="F175" s="38">
        <v>102.8</v>
      </c>
      <c r="G175" s="38">
        <v>58.6</v>
      </c>
      <c r="H175" s="38">
        <v>94.3</v>
      </c>
      <c r="I175" s="38">
        <v>95.7</v>
      </c>
      <c r="J175" s="38">
        <v>85.8</v>
      </c>
      <c r="K175" s="38">
        <v>96.2</v>
      </c>
    </row>
    <row r="176" spans="1:11" x14ac:dyDescent="0.35">
      <c r="A176" s="18">
        <v>3917140250</v>
      </c>
      <c r="B176" t="s">
        <v>343</v>
      </c>
      <c r="C176" t="s">
        <v>734</v>
      </c>
      <c r="D176" t="s">
        <v>800</v>
      </c>
      <c r="E176" s="38">
        <v>95.2</v>
      </c>
      <c r="F176" s="38">
        <v>93.3</v>
      </c>
      <c r="G176" s="38">
        <v>81.5</v>
      </c>
      <c r="H176" s="38">
        <v>95</v>
      </c>
      <c r="I176" s="38">
        <v>100.3</v>
      </c>
      <c r="J176" s="38">
        <v>100.1</v>
      </c>
      <c r="K176" s="38">
        <v>105.6</v>
      </c>
    </row>
    <row r="177" spans="1:11" x14ac:dyDescent="0.35">
      <c r="A177" s="18">
        <v>3917460300</v>
      </c>
      <c r="B177" t="s">
        <v>343</v>
      </c>
      <c r="C177" t="s">
        <v>752</v>
      </c>
      <c r="D177" t="s">
        <v>347</v>
      </c>
      <c r="E177" s="38">
        <v>98</v>
      </c>
      <c r="F177" s="38">
        <v>111.8</v>
      </c>
      <c r="G177" s="38">
        <v>84.4</v>
      </c>
      <c r="H177" s="38">
        <v>99.7</v>
      </c>
      <c r="I177" s="38">
        <v>101.1</v>
      </c>
      <c r="J177" s="38">
        <v>100.9</v>
      </c>
      <c r="K177" s="38">
        <v>102.4</v>
      </c>
    </row>
    <row r="178" spans="1:11" x14ac:dyDescent="0.35">
      <c r="A178" s="18">
        <v>3918140350</v>
      </c>
      <c r="B178" t="s">
        <v>343</v>
      </c>
      <c r="C178" t="s">
        <v>348</v>
      </c>
      <c r="D178" t="s">
        <v>349</v>
      </c>
      <c r="E178" s="38">
        <v>90.8</v>
      </c>
      <c r="F178" s="38">
        <v>95.9</v>
      </c>
      <c r="G178" s="38">
        <v>77.400000000000006</v>
      </c>
      <c r="H178" s="38">
        <v>87.3</v>
      </c>
      <c r="I178" s="38">
        <v>92.7</v>
      </c>
      <c r="J178" s="38">
        <v>92.2</v>
      </c>
      <c r="K178" s="38">
        <v>100.3</v>
      </c>
    </row>
    <row r="179" spans="1:11" x14ac:dyDescent="0.35">
      <c r="A179" s="18">
        <v>3919380400</v>
      </c>
      <c r="B179" t="s">
        <v>343</v>
      </c>
      <c r="C179" t="s">
        <v>350</v>
      </c>
      <c r="D179" t="s">
        <v>351</v>
      </c>
      <c r="E179" s="38">
        <v>91.5</v>
      </c>
      <c r="F179" s="38">
        <v>98.9</v>
      </c>
      <c r="G179" s="38">
        <v>67.2</v>
      </c>
      <c r="H179" s="38">
        <v>95.3</v>
      </c>
      <c r="I179" s="38">
        <v>107.8</v>
      </c>
      <c r="J179" s="38">
        <v>88.8</v>
      </c>
      <c r="K179" s="38">
        <v>104.2</v>
      </c>
    </row>
    <row r="180" spans="1:11" x14ac:dyDescent="0.35">
      <c r="A180" s="18">
        <v>3922300425</v>
      </c>
      <c r="B180" t="s">
        <v>343</v>
      </c>
      <c r="C180" t="s">
        <v>352</v>
      </c>
      <c r="D180" t="s">
        <v>353</v>
      </c>
      <c r="E180" s="38">
        <v>96.7</v>
      </c>
      <c r="F180" s="38">
        <v>94.6</v>
      </c>
      <c r="G180" s="38">
        <v>91.3</v>
      </c>
      <c r="H180" s="38">
        <v>86.8</v>
      </c>
      <c r="I180" s="38">
        <v>97.6</v>
      </c>
      <c r="J180" s="38">
        <v>101.2</v>
      </c>
      <c r="K180" s="38">
        <v>103.7</v>
      </c>
    </row>
    <row r="181" spans="1:11" x14ac:dyDescent="0.35">
      <c r="A181" s="18">
        <v>3930620500</v>
      </c>
      <c r="B181" t="s">
        <v>343</v>
      </c>
      <c r="C181" t="s">
        <v>354</v>
      </c>
      <c r="D181" t="s">
        <v>355</v>
      </c>
      <c r="E181" s="38">
        <v>87.4</v>
      </c>
      <c r="F181" s="38">
        <v>94.2</v>
      </c>
      <c r="G181" s="38">
        <v>63.8</v>
      </c>
      <c r="H181" s="38">
        <v>89.4</v>
      </c>
      <c r="I181" s="38">
        <v>106.9</v>
      </c>
      <c r="J181" s="38">
        <v>112.8</v>
      </c>
      <c r="K181" s="38">
        <v>96</v>
      </c>
    </row>
    <row r="182" spans="1:11" x14ac:dyDescent="0.35">
      <c r="A182" s="18">
        <v>4011620100</v>
      </c>
      <c r="B182" t="s">
        <v>356</v>
      </c>
      <c r="C182" t="s">
        <v>838</v>
      </c>
      <c r="D182" t="s">
        <v>839</v>
      </c>
      <c r="E182" s="38">
        <v>92</v>
      </c>
      <c r="F182" s="38">
        <v>103.1</v>
      </c>
      <c r="G182" s="38">
        <v>78.400000000000006</v>
      </c>
      <c r="H182" s="38">
        <v>97.4</v>
      </c>
      <c r="I182" s="38">
        <v>91.6</v>
      </c>
      <c r="J182" s="38">
        <v>93</v>
      </c>
      <c r="K182" s="38">
        <v>97.7</v>
      </c>
    </row>
    <row r="183" spans="1:11" x14ac:dyDescent="0.35">
      <c r="A183" s="18">
        <v>4021420200</v>
      </c>
      <c r="B183" t="s">
        <v>356</v>
      </c>
      <c r="C183" t="s">
        <v>357</v>
      </c>
      <c r="D183" t="s">
        <v>358</v>
      </c>
      <c r="E183" s="38">
        <v>94.8</v>
      </c>
      <c r="F183" s="38">
        <v>96.5</v>
      </c>
      <c r="G183" s="38">
        <v>85.2</v>
      </c>
      <c r="H183" s="38">
        <v>99</v>
      </c>
      <c r="I183" s="38">
        <v>95.5</v>
      </c>
      <c r="J183" s="38">
        <v>94.7</v>
      </c>
      <c r="K183" s="38">
        <v>101.1</v>
      </c>
    </row>
    <row r="184" spans="1:11" x14ac:dyDescent="0.35">
      <c r="A184" s="18">
        <v>4034780550</v>
      </c>
      <c r="B184" t="s">
        <v>356</v>
      </c>
      <c r="C184" t="s">
        <v>359</v>
      </c>
      <c r="D184" t="s">
        <v>360</v>
      </c>
      <c r="E184" s="38">
        <v>81.8</v>
      </c>
      <c r="F184" s="38">
        <v>96.6</v>
      </c>
      <c r="G184" s="38">
        <v>67.400000000000006</v>
      </c>
      <c r="H184" s="38">
        <v>96.7</v>
      </c>
      <c r="I184" s="38">
        <v>83.6</v>
      </c>
      <c r="J184" s="38">
        <v>87.4</v>
      </c>
      <c r="K184" s="38">
        <v>83.2</v>
      </c>
    </row>
    <row r="185" spans="1:11" x14ac:dyDescent="0.35">
      <c r="A185" s="18">
        <v>4036420150</v>
      </c>
      <c r="B185" t="s">
        <v>356</v>
      </c>
      <c r="C185" t="s">
        <v>361</v>
      </c>
      <c r="D185" t="s">
        <v>633</v>
      </c>
      <c r="E185" s="38">
        <v>88.7</v>
      </c>
      <c r="F185" s="38">
        <v>91.1</v>
      </c>
      <c r="G185" s="38">
        <v>85</v>
      </c>
      <c r="H185" s="38">
        <v>81.3</v>
      </c>
      <c r="I185" s="38">
        <v>99.1</v>
      </c>
      <c r="J185" s="38">
        <v>92.7</v>
      </c>
      <c r="K185" s="38">
        <v>89.5</v>
      </c>
    </row>
    <row r="186" spans="1:11" x14ac:dyDescent="0.35">
      <c r="A186" s="18">
        <v>4036420675</v>
      </c>
      <c r="B186" t="s">
        <v>356</v>
      </c>
      <c r="C186" t="s">
        <v>361</v>
      </c>
      <c r="D186" t="s">
        <v>648</v>
      </c>
      <c r="E186" s="38">
        <v>89.8</v>
      </c>
      <c r="F186" s="38">
        <v>92.4</v>
      </c>
      <c r="G186" s="38">
        <v>80.099999999999994</v>
      </c>
      <c r="H186" s="38">
        <v>95.5</v>
      </c>
      <c r="I186" s="38">
        <v>100.3</v>
      </c>
      <c r="J186" s="38">
        <v>94.5</v>
      </c>
      <c r="K186" s="38">
        <v>92.1</v>
      </c>
    </row>
    <row r="187" spans="1:11" x14ac:dyDescent="0.35">
      <c r="A187" s="18">
        <v>4036420700</v>
      </c>
      <c r="B187" t="s">
        <v>356</v>
      </c>
      <c r="C187" t="s">
        <v>361</v>
      </c>
      <c r="D187" t="s">
        <v>362</v>
      </c>
      <c r="E187" s="38">
        <v>84.6</v>
      </c>
      <c r="F187" s="38">
        <v>92.2</v>
      </c>
      <c r="G187" s="38">
        <v>71.900000000000006</v>
      </c>
      <c r="H187" s="38">
        <v>94.4</v>
      </c>
      <c r="I187" s="38">
        <v>85.9</v>
      </c>
      <c r="J187" s="38">
        <v>93</v>
      </c>
      <c r="K187" s="38">
        <v>88.6</v>
      </c>
    </row>
    <row r="188" spans="1:11" x14ac:dyDescent="0.35">
      <c r="A188" s="18">
        <v>4038620712</v>
      </c>
      <c r="B188" t="s">
        <v>356</v>
      </c>
      <c r="C188" t="s">
        <v>6</v>
      </c>
      <c r="D188" t="s">
        <v>7</v>
      </c>
      <c r="E188" s="38">
        <v>87.5</v>
      </c>
      <c r="F188" s="38">
        <v>96</v>
      </c>
      <c r="G188" s="38">
        <v>68.5</v>
      </c>
      <c r="H188" s="38">
        <v>99.6</v>
      </c>
      <c r="I188" s="38">
        <v>92.5</v>
      </c>
      <c r="J188" s="38">
        <v>88.9</v>
      </c>
      <c r="K188" s="38">
        <v>95.6</v>
      </c>
    </row>
    <row r="189" spans="1:11" x14ac:dyDescent="0.35">
      <c r="A189" s="18">
        <v>4046140800</v>
      </c>
      <c r="B189" t="s">
        <v>356</v>
      </c>
      <c r="C189" t="s">
        <v>63</v>
      </c>
      <c r="D189" t="s">
        <v>64</v>
      </c>
      <c r="E189" s="38">
        <v>87.4</v>
      </c>
      <c r="F189" s="38">
        <v>95.1</v>
      </c>
      <c r="G189" s="38">
        <v>64.5</v>
      </c>
      <c r="H189" s="38">
        <v>97.8</v>
      </c>
      <c r="I189" s="38">
        <v>96.2</v>
      </c>
      <c r="J189" s="38">
        <v>91.7</v>
      </c>
      <c r="K189" s="38">
        <v>98.3</v>
      </c>
    </row>
    <row r="190" spans="1:11" x14ac:dyDescent="0.35">
      <c r="A190" s="18">
        <v>4088888725</v>
      </c>
      <c r="B190" t="s">
        <v>356</v>
      </c>
      <c r="C190" t="s">
        <v>195</v>
      </c>
      <c r="D190" t="s">
        <v>857</v>
      </c>
      <c r="E190" s="38">
        <v>82.8</v>
      </c>
      <c r="F190" s="38">
        <v>90.9</v>
      </c>
      <c r="G190" s="38">
        <v>65.7</v>
      </c>
      <c r="H190" s="38">
        <v>104.2</v>
      </c>
      <c r="I190" s="38">
        <v>84.9</v>
      </c>
      <c r="J190" s="38">
        <v>96.8</v>
      </c>
      <c r="K190" s="38">
        <v>86.3</v>
      </c>
    </row>
    <row r="191" spans="1:11" x14ac:dyDescent="0.35">
      <c r="A191" s="18">
        <v>4138900600</v>
      </c>
      <c r="B191" t="s">
        <v>363</v>
      </c>
      <c r="C191" t="s">
        <v>753</v>
      </c>
      <c r="D191" t="s">
        <v>364</v>
      </c>
      <c r="E191" s="38">
        <v>131</v>
      </c>
      <c r="F191" s="38">
        <v>112.3</v>
      </c>
      <c r="G191" s="38">
        <v>181.5</v>
      </c>
      <c r="H191" s="38">
        <v>88</v>
      </c>
      <c r="I191" s="38">
        <v>117.2</v>
      </c>
      <c r="J191" s="38">
        <v>111.5</v>
      </c>
      <c r="K191" s="38">
        <v>112.8</v>
      </c>
    </row>
    <row r="192" spans="1:11" x14ac:dyDescent="0.35">
      <c r="A192" s="18">
        <v>4210900075</v>
      </c>
      <c r="B192" t="s">
        <v>365</v>
      </c>
      <c r="C192" t="s">
        <v>840</v>
      </c>
      <c r="D192" t="s">
        <v>841</v>
      </c>
      <c r="E192" s="38">
        <v>105.9</v>
      </c>
      <c r="F192" s="38">
        <v>98.7</v>
      </c>
      <c r="G192" s="38">
        <v>117.2</v>
      </c>
      <c r="H192" s="38">
        <v>104.5</v>
      </c>
      <c r="I192" s="38">
        <v>106.1</v>
      </c>
      <c r="J192" s="38">
        <v>101</v>
      </c>
      <c r="K192" s="38">
        <v>100.1</v>
      </c>
    </row>
    <row r="193" spans="1:11" x14ac:dyDescent="0.35">
      <c r="A193" s="18">
        <v>4237964700</v>
      </c>
      <c r="B193" t="s">
        <v>365</v>
      </c>
      <c r="C193" t="s">
        <v>366</v>
      </c>
      <c r="D193" t="s">
        <v>367</v>
      </c>
      <c r="E193" s="38">
        <v>113.4</v>
      </c>
      <c r="F193" s="38">
        <v>116.7</v>
      </c>
      <c r="G193" s="38">
        <v>124.3</v>
      </c>
      <c r="H193" s="38">
        <v>107.4</v>
      </c>
      <c r="I193" s="38">
        <v>113.9</v>
      </c>
      <c r="J193" s="38">
        <v>103.5</v>
      </c>
      <c r="K193" s="38">
        <v>105.5</v>
      </c>
    </row>
    <row r="194" spans="1:11" x14ac:dyDescent="0.35">
      <c r="A194" s="18">
        <v>4238300750</v>
      </c>
      <c r="B194" t="s">
        <v>365</v>
      </c>
      <c r="C194" t="s">
        <v>368</v>
      </c>
      <c r="D194" t="s">
        <v>369</v>
      </c>
      <c r="E194" s="38">
        <v>99.1</v>
      </c>
      <c r="F194" s="38">
        <v>107.7</v>
      </c>
      <c r="G194" s="38">
        <v>95.2</v>
      </c>
      <c r="H194" s="38">
        <v>107.7</v>
      </c>
      <c r="I194" s="38">
        <v>109.2</v>
      </c>
      <c r="J194" s="38">
        <v>92.3</v>
      </c>
      <c r="K194" s="38">
        <v>95</v>
      </c>
    </row>
    <row r="195" spans="1:11" x14ac:dyDescent="0.35">
      <c r="A195" s="18">
        <v>4242540815</v>
      </c>
      <c r="B195" t="s">
        <v>365</v>
      </c>
      <c r="C195" t="s">
        <v>807</v>
      </c>
      <c r="D195" t="s">
        <v>801</v>
      </c>
      <c r="E195" s="38">
        <v>96.1</v>
      </c>
      <c r="F195" s="38">
        <v>101.8</v>
      </c>
      <c r="G195" s="38">
        <v>83.7</v>
      </c>
      <c r="H195" s="38">
        <v>106.3</v>
      </c>
      <c r="I195" s="38">
        <v>107.3</v>
      </c>
      <c r="J195" s="38">
        <v>83.6</v>
      </c>
      <c r="K195" s="38">
        <v>100.2</v>
      </c>
    </row>
    <row r="196" spans="1:11" x14ac:dyDescent="0.35">
      <c r="A196" s="18">
        <v>4242540900</v>
      </c>
      <c r="B196" t="s">
        <v>365</v>
      </c>
      <c r="C196" t="s">
        <v>807</v>
      </c>
      <c r="D196" t="s">
        <v>802</v>
      </c>
      <c r="E196" s="38">
        <v>94.9</v>
      </c>
      <c r="F196" s="38">
        <v>104.2</v>
      </c>
      <c r="G196" s="38">
        <v>81.599999999999994</v>
      </c>
      <c r="H196" s="38">
        <v>106.3</v>
      </c>
      <c r="I196" s="38">
        <v>111.1</v>
      </c>
      <c r="J196" s="38">
        <v>85.9</v>
      </c>
      <c r="K196" s="38">
        <v>96.3</v>
      </c>
    </row>
    <row r="197" spans="1:11" x14ac:dyDescent="0.35">
      <c r="A197" s="18">
        <v>4249620950</v>
      </c>
      <c r="B197" t="s">
        <v>365</v>
      </c>
      <c r="C197" t="s">
        <v>370</v>
      </c>
      <c r="D197" t="s">
        <v>371</v>
      </c>
      <c r="E197" s="38">
        <v>97</v>
      </c>
      <c r="F197" s="38">
        <v>93.6</v>
      </c>
      <c r="G197" s="38">
        <v>89.1</v>
      </c>
      <c r="H197" s="38">
        <v>109.1</v>
      </c>
      <c r="I197" s="38">
        <v>107.7</v>
      </c>
      <c r="J197" s="38">
        <v>90.8</v>
      </c>
      <c r="K197" s="38">
        <v>99.8</v>
      </c>
    </row>
    <row r="198" spans="1:11" x14ac:dyDescent="0.35">
      <c r="A198" s="18">
        <v>4339300250</v>
      </c>
      <c r="B198" t="s">
        <v>372</v>
      </c>
      <c r="C198" t="s">
        <v>754</v>
      </c>
      <c r="D198" t="s">
        <v>373</v>
      </c>
      <c r="E198" s="38">
        <v>122.3</v>
      </c>
      <c r="F198" s="38">
        <v>109.5</v>
      </c>
      <c r="G198" s="38">
        <v>141.5</v>
      </c>
      <c r="H198" s="38">
        <v>121.1</v>
      </c>
      <c r="I198" s="38">
        <v>102.7</v>
      </c>
      <c r="J198" s="38">
        <v>111.2</v>
      </c>
      <c r="K198" s="38">
        <v>117.9</v>
      </c>
    </row>
    <row r="199" spans="1:11" x14ac:dyDescent="0.35">
      <c r="A199" s="18">
        <v>4516700200</v>
      </c>
      <c r="B199" t="s">
        <v>374</v>
      </c>
      <c r="C199" t="s">
        <v>376</v>
      </c>
      <c r="D199" t="s">
        <v>377</v>
      </c>
      <c r="E199" s="38">
        <v>100.7</v>
      </c>
      <c r="F199" s="38">
        <v>95.2</v>
      </c>
      <c r="G199" s="38">
        <v>94.4</v>
      </c>
      <c r="H199" s="38">
        <v>127</v>
      </c>
      <c r="I199" s="38">
        <v>90.3</v>
      </c>
      <c r="J199" s="38">
        <v>106.5</v>
      </c>
      <c r="K199" s="38">
        <v>103.3</v>
      </c>
    </row>
    <row r="200" spans="1:11" x14ac:dyDescent="0.35">
      <c r="A200" s="18">
        <v>4517900300</v>
      </c>
      <c r="B200" t="s">
        <v>374</v>
      </c>
      <c r="C200" t="s">
        <v>378</v>
      </c>
      <c r="D200" t="s">
        <v>379</v>
      </c>
      <c r="E200" s="38">
        <v>97.2</v>
      </c>
      <c r="F200" s="38">
        <v>109.2</v>
      </c>
      <c r="G200" s="38">
        <v>76.7</v>
      </c>
      <c r="H200" s="38">
        <v>124</v>
      </c>
      <c r="I200" s="38">
        <v>92.1</v>
      </c>
      <c r="J200" s="38">
        <v>91.6</v>
      </c>
      <c r="K200" s="38">
        <v>105.1</v>
      </c>
    </row>
    <row r="201" spans="1:11" x14ac:dyDescent="0.35">
      <c r="A201" s="18">
        <v>4524860150</v>
      </c>
      <c r="B201" t="s">
        <v>374</v>
      </c>
      <c r="C201" t="s">
        <v>755</v>
      </c>
      <c r="D201" t="s">
        <v>375</v>
      </c>
      <c r="E201" s="38">
        <v>90.2</v>
      </c>
      <c r="F201" s="38">
        <v>99.6</v>
      </c>
      <c r="G201" s="38">
        <v>73.099999999999994</v>
      </c>
      <c r="H201" s="38">
        <v>93.7</v>
      </c>
      <c r="I201" s="38">
        <v>86.5</v>
      </c>
      <c r="J201" s="38">
        <v>96.8</v>
      </c>
      <c r="K201" s="38">
        <v>100.4</v>
      </c>
    </row>
    <row r="202" spans="1:11" x14ac:dyDescent="0.35">
      <c r="A202" s="18">
        <v>4524860400</v>
      </c>
      <c r="B202" t="s">
        <v>374</v>
      </c>
      <c r="C202" t="s">
        <v>755</v>
      </c>
      <c r="D202" t="s">
        <v>634</v>
      </c>
      <c r="E202" s="38">
        <v>95.6</v>
      </c>
      <c r="F202" s="38">
        <v>101.4</v>
      </c>
      <c r="G202" s="38">
        <v>77.5</v>
      </c>
      <c r="H202" s="38">
        <v>93.2</v>
      </c>
      <c r="I202" s="38">
        <v>99.8</v>
      </c>
      <c r="J202" s="38">
        <v>109.2</v>
      </c>
      <c r="K202" s="38">
        <v>106.4</v>
      </c>
    </row>
    <row r="203" spans="1:11" x14ac:dyDescent="0.35">
      <c r="A203" s="18">
        <v>4525940500</v>
      </c>
      <c r="B203" t="s">
        <v>374</v>
      </c>
      <c r="C203" t="s">
        <v>756</v>
      </c>
      <c r="D203" t="s">
        <v>380</v>
      </c>
      <c r="E203" s="38">
        <v>107.2</v>
      </c>
      <c r="F203" s="38">
        <v>103.7</v>
      </c>
      <c r="G203" s="38">
        <v>113.5</v>
      </c>
      <c r="H203" s="38">
        <v>103.7</v>
      </c>
      <c r="I203" s="38">
        <v>96.5</v>
      </c>
      <c r="J203" s="38">
        <v>101.8</v>
      </c>
      <c r="K203" s="38">
        <v>107.6</v>
      </c>
    </row>
    <row r="204" spans="1:11" x14ac:dyDescent="0.35">
      <c r="A204" s="18">
        <v>4638180700</v>
      </c>
      <c r="B204" t="s">
        <v>381</v>
      </c>
      <c r="C204" t="s">
        <v>672</v>
      </c>
      <c r="D204" t="s">
        <v>673</v>
      </c>
      <c r="E204" s="38">
        <v>99.9</v>
      </c>
      <c r="F204" s="38">
        <v>100.9</v>
      </c>
      <c r="G204" s="38">
        <v>115</v>
      </c>
      <c r="H204" s="38">
        <v>91.4</v>
      </c>
      <c r="I204" s="38">
        <v>89.4</v>
      </c>
      <c r="J204" s="38">
        <v>98.2</v>
      </c>
      <c r="K204" s="38">
        <v>92</v>
      </c>
    </row>
    <row r="205" spans="1:11" x14ac:dyDescent="0.35">
      <c r="A205" s="18">
        <v>4716860300</v>
      </c>
      <c r="B205" t="s">
        <v>382</v>
      </c>
      <c r="C205" t="s">
        <v>383</v>
      </c>
      <c r="D205" t="s">
        <v>384</v>
      </c>
      <c r="E205" s="38">
        <v>96.7</v>
      </c>
      <c r="F205" s="38">
        <v>96.9</v>
      </c>
      <c r="G205" s="38">
        <v>103.6</v>
      </c>
      <c r="H205" s="38">
        <v>89.9</v>
      </c>
      <c r="I205" s="38">
        <v>91.9</v>
      </c>
      <c r="J205" s="38">
        <v>100.2</v>
      </c>
      <c r="K205" s="38">
        <v>93.4</v>
      </c>
    </row>
    <row r="206" spans="1:11" x14ac:dyDescent="0.35">
      <c r="A206" s="18">
        <v>4727180400</v>
      </c>
      <c r="B206" t="s">
        <v>382</v>
      </c>
      <c r="C206" t="s">
        <v>387</v>
      </c>
      <c r="D206" t="s">
        <v>388</v>
      </c>
      <c r="E206" s="38">
        <v>88.8</v>
      </c>
      <c r="F206" s="38">
        <v>92</v>
      </c>
      <c r="G206" s="38">
        <v>70.599999999999994</v>
      </c>
      <c r="H206" s="38">
        <v>96.9</v>
      </c>
      <c r="I206" s="38">
        <v>90.5</v>
      </c>
      <c r="J206" s="38">
        <v>99.3</v>
      </c>
      <c r="K206" s="38">
        <v>99.1</v>
      </c>
    </row>
    <row r="207" spans="1:11" x14ac:dyDescent="0.35">
      <c r="A207" s="18">
        <v>4728940500</v>
      </c>
      <c r="B207" t="s">
        <v>382</v>
      </c>
      <c r="C207" t="s">
        <v>389</v>
      </c>
      <c r="D207" t="s">
        <v>390</v>
      </c>
      <c r="E207" s="38">
        <v>81.7</v>
      </c>
      <c r="F207" s="38">
        <v>84.4</v>
      </c>
      <c r="G207" s="38">
        <v>70.2</v>
      </c>
      <c r="H207" s="38">
        <v>95</v>
      </c>
      <c r="I207" s="38">
        <v>85.8</v>
      </c>
      <c r="J207" s="38">
        <v>86</v>
      </c>
      <c r="K207" s="38">
        <v>85.4</v>
      </c>
    </row>
    <row r="208" spans="1:11" x14ac:dyDescent="0.35">
      <c r="A208" s="18">
        <v>4732820600</v>
      </c>
      <c r="B208" t="s">
        <v>382</v>
      </c>
      <c r="C208" t="s">
        <v>391</v>
      </c>
      <c r="D208" t="s">
        <v>392</v>
      </c>
      <c r="E208" s="38">
        <v>80.599999999999994</v>
      </c>
      <c r="F208" s="38">
        <v>89.3</v>
      </c>
      <c r="G208" s="38">
        <v>68.5</v>
      </c>
      <c r="H208" s="38">
        <v>96.2</v>
      </c>
      <c r="I208" s="38">
        <v>85.4</v>
      </c>
      <c r="J208" s="38">
        <v>78</v>
      </c>
      <c r="K208" s="38">
        <v>82.4</v>
      </c>
    </row>
    <row r="209" spans="1:11" x14ac:dyDescent="0.35">
      <c r="A209" s="18">
        <v>4734100640</v>
      </c>
      <c r="B209" t="s">
        <v>382</v>
      </c>
      <c r="C209" t="s">
        <v>393</v>
      </c>
      <c r="D209" t="s">
        <v>394</v>
      </c>
      <c r="E209" s="38">
        <v>87</v>
      </c>
      <c r="F209" s="38">
        <v>91.7</v>
      </c>
      <c r="G209" s="38">
        <v>71.5</v>
      </c>
      <c r="H209" s="38">
        <v>101.9</v>
      </c>
      <c r="I209" s="38">
        <v>79.8</v>
      </c>
      <c r="J209" s="38">
        <v>87.5</v>
      </c>
      <c r="K209" s="38">
        <v>96.4</v>
      </c>
    </row>
    <row r="210" spans="1:11" x14ac:dyDescent="0.35">
      <c r="A210" s="18">
        <v>4734980325</v>
      </c>
      <c r="B210" t="s">
        <v>382</v>
      </c>
      <c r="C210" t="s">
        <v>757</v>
      </c>
      <c r="D210" t="s">
        <v>803</v>
      </c>
      <c r="E210" s="38">
        <v>92.3</v>
      </c>
      <c r="F210" s="38">
        <v>95.2</v>
      </c>
      <c r="G210" s="38">
        <v>91.5</v>
      </c>
      <c r="H210" s="38">
        <v>93.3</v>
      </c>
      <c r="I210" s="38">
        <v>91.2</v>
      </c>
      <c r="J210" s="38">
        <v>83.6</v>
      </c>
      <c r="K210" s="38">
        <v>93</v>
      </c>
    </row>
    <row r="211" spans="1:11" x14ac:dyDescent="0.35">
      <c r="A211" s="18">
        <v>4734980700</v>
      </c>
      <c r="B211" t="s">
        <v>382</v>
      </c>
      <c r="C211" t="s">
        <v>757</v>
      </c>
      <c r="D211" t="s">
        <v>789</v>
      </c>
      <c r="E211" s="38">
        <v>99.2</v>
      </c>
      <c r="F211" s="38">
        <v>95.3</v>
      </c>
      <c r="G211" s="38">
        <v>93.1</v>
      </c>
      <c r="H211" s="38">
        <v>96.6</v>
      </c>
      <c r="I211" s="38">
        <v>95</v>
      </c>
      <c r="J211" s="38">
        <v>84</v>
      </c>
      <c r="K211" s="38">
        <v>109.4</v>
      </c>
    </row>
    <row r="212" spans="1:11" x14ac:dyDescent="0.35">
      <c r="A212" s="18">
        <v>4810180020</v>
      </c>
      <c r="B212" t="s">
        <v>395</v>
      </c>
      <c r="C212" t="s">
        <v>790</v>
      </c>
      <c r="D212" t="s">
        <v>791</v>
      </c>
      <c r="E212" s="38">
        <v>94.6</v>
      </c>
      <c r="F212" s="38">
        <v>97.5</v>
      </c>
      <c r="G212" s="38">
        <v>81.5</v>
      </c>
      <c r="H212" s="38">
        <v>115.1</v>
      </c>
      <c r="I212" s="38">
        <v>96.5</v>
      </c>
      <c r="J212" s="38">
        <v>101.7</v>
      </c>
      <c r="K212" s="38">
        <v>97.9</v>
      </c>
    </row>
    <row r="213" spans="1:11" x14ac:dyDescent="0.35">
      <c r="A213" s="18">
        <v>4811100040</v>
      </c>
      <c r="B213" t="s">
        <v>395</v>
      </c>
      <c r="C213" t="s">
        <v>396</v>
      </c>
      <c r="D213" t="s">
        <v>397</v>
      </c>
      <c r="E213" s="38">
        <v>84.8</v>
      </c>
      <c r="F213" s="38">
        <v>94.6</v>
      </c>
      <c r="G213" s="38">
        <v>69.2</v>
      </c>
      <c r="H213" s="38">
        <v>93.7</v>
      </c>
      <c r="I213" s="38">
        <v>80.900000000000006</v>
      </c>
      <c r="J213" s="38">
        <v>94.6</v>
      </c>
      <c r="K213" s="38">
        <v>91.7</v>
      </c>
    </row>
    <row r="214" spans="1:11" x14ac:dyDescent="0.35">
      <c r="A214" s="18">
        <v>4812420080</v>
      </c>
      <c r="B214" t="s">
        <v>395</v>
      </c>
      <c r="C214" t="s">
        <v>398</v>
      </c>
      <c r="D214" t="s">
        <v>399</v>
      </c>
      <c r="E214" s="38">
        <v>98.4</v>
      </c>
      <c r="F214" s="38">
        <v>88.9</v>
      </c>
      <c r="G214" s="38">
        <v>100.6</v>
      </c>
      <c r="H214" s="38">
        <v>96.5</v>
      </c>
      <c r="I214" s="38">
        <v>91.2</v>
      </c>
      <c r="J214" s="38">
        <v>104.2</v>
      </c>
      <c r="K214" s="38">
        <v>102</v>
      </c>
    </row>
    <row r="215" spans="1:11" x14ac:dyDescent="0.35">
      <c r="A215" s="18">
        <v>4812420780</v>
      </c>
      <c r="B215" t="s">
        <v>395</v>
      </c>
      <c r="C215" t="s">
        <v>398</v>
      </c>
      <c r="D215" t="s">
        <v>635</v>
      </c>
      <c r="E215" s="38">
        <v>94.3</v>
      </c>
      <c r="F215" s="38">
        <v>92.8</v>
      </c>
      <c r="G215" s="38">
        <v>93.8</v>
      </c>
      <c r="H215" s="38">
        <v>103.8</v>
      </c>
      <c r="I215" s="38">
        <v>90.1</v>
      </c>
      <c r="J215" s="38">
        <v>95.3</v>
      </c>
      <c r="K215" s="38">
        <v>93.8</v>
      </c>
    </row>
    <row r="216" spans="1:11" x14ac:dyDescent="0.35">
      <c r="A216" s="18">
        <v>4812420840</v>
      </c>
      <c r="B216" t="s">
        <v>395</v>
      </c>
      <c r="C216" t="s">
        <v>398</v>
      </c>
      <c r="D216" t="s">
        <v>842</v>
      </c>
      <c r="E216" s="38">
        <v>91.5</v>
      </c>
      <c r="F216" s="38">
        <v>83.2</v>
      </c>
      <c r="G216" s="38">
        <v>91.1</v>
      </c>
      <c r="H216" s="38">
        <v>98</v>
      </c>
      <c r="I216" s="38">
        <v>96.9</v>
      </c>
      <c r="J216" s="38">
        <v>114.3</v>
      </c>
      <c r="K216" s="38">
        <v>89.1</v>
      </c>
    </row>
    <row r="217" spans="1:11" x14ac:dyDescent="0.35">
      <c r="A217" s="18">
        <v>4813140120</v>
      </c>
      <c r="B217" t="s">
        <v>395</v>
      </c>
      <c r="C217" t="s">
        <v>400</v>
      </c>
      <c r="D217" t="s">
        <v>401</v>
      </c>
      <c r="E217" s="38">
        <v>94.5</v>
      </c>
      <c r="F217" s="38">
        <v>90.2</v>
      </c>
      <c r="G217" s="38">
        <v>91.8</v>
      </c>
      <c r="H217" s="38">
        <v>100</v>
      </c>
      <c r="I217" s="38">
        <v>102.4</v>
      </c>
      <c r="J217" s="38">
        <v>88</v>
      </c>
      <c r="K217" s="38">
        <v>95.8</v>
      </c>
    </row>
    <row r="218" spans="1:11" x14ac:dyDescent="0.35">
      <c r="A218" s="18">
        <v>4815180435</v>
      </c>
      <c r="B218" t="s">
        <v>395</v>
      </c>
      <c r="C218" t="s">
        <v>402</v>
      </c>
      <c r="D218" t="s">
        <v>403</v>
      </c>
      <c r="E218" s="38">
        <v>75.8</v>
      </c>
      <c r="F218" s="38">
        <v>81.900000000000006</v>
      </c>
      <c r="G218" s="38">
        <v>62</v>
      </c>
      <c r="H218" s="38">
        <v>97.9</v>
      </c>
      <c r="I218" s="38">
        <v>83.6</v>
      </c>
      <c r="J218" s="38">
        <v>86.4</v>
      </c>
      <c r="K218" s="38">
        <v>76</v>
      </c>
    </row>
    <row r="219" spans="1:11" x14ac:dyDescent="0.35">
      <c r="A219" s="18">
        <v>4818580200</v>
      </c>
      <c r="B219" t="s">
        <v>395</v>
      </c>
      <c r="C219" t="s">
        <v>404</v>
      </c>
      <c r="D219" t="s">
        <v>405</v>
      </c>
      <c r="E219" s="38">
        <v>95.9</v>
      </c>
      <c r="F219" s="38">
        <v>85.5</v>
      </c>
      <c r="G219" s="38">
        <v>89.1</v>
      </c>
      <c r="H219" s="38">
        <v>136.80000000000001</v>
      </c>
      <c r="I219" s="38">
        <v>99.3</v>
      </c>
      <c r="J219" s="38">
        <v>84.5</v>
      </c>
      <c r="K219" s="38">
        <v>95.7</v>
      </c>
    </row>
    <row r="220" spans="1:11" x14ac:dyDescent="0.35">
      <c r="A220" s="18">
        <v>4819124240</v>
      </c>
      <c r="B220" t="s">
        <v>395</v>
      </c>
      <c r="C220" t="s">
        <v>758</v>
      </c>
      <c r="D220" t="s">
        <v>406</v>
      </c>
      <c r="E220" s="38">
        <v>105.4</v>
      </c>
      <c r="F220" s="38">
        <v>107</v>
      </c>
      <c r="G220" s="38">
        <v>106.3</v>
      </c>
      <c r="H220" s="38">
        <v>105.8</v>
      </c>
      <c r="I220" s="38">
        <v>98.4</v>
      </c>
      <c r="J220" s="38">
        <v>105.4</v>
      </c>
      <c r="K220" s="38">
        <v>105.9</v>
      </c>
    </row>
    <row r="221" spans="1:11" x14ac:dyDescent="0.35">
      <c r="A221" s="18">
        <v>4819124770</v>
      </c>
      <c r="B221" t="s">
        <v>395</v>
      </c>
      <c r="C221" t="s">
        <v>758</v>
      </c>
      <c r="D221" t="s">
        <v>843</v>
      </c>
      <c r="E221" s="38">
        <v>104.3</v>
      </c>
      <c r="F221" s="38">
        <v>97.6</v>
      </c>
      <c r="G221" s="38">
        <v>116.8</v>
      </c>
      <c r="H221" s="38">
        <v>103.3</v>
      </c>
      <c r="I221" s="38">
        <v>100.6</v>
      </c>
      <c r="J221" s="38">
        <v>90.2</v>
      </c>
      <c r="K221" s="38">
        <v>99.4</v>
      </c>
    </row>
    <row r="222" spans="1:11" x14ac:dyDescent="0.35">
      <c r="A222" s="18">
        <v>4823104340</v>
      </c>
      <c r="B222" t="s">
        <v>395</v>
      </c>
      <c r="C222" t="s">
        <v>407</v>
      </c>
      <c r="D222" t="s">
        <v>408</v>
      </c>
      <c r="E222" s="38">
        <v>98</v>
      </c>
      <c r="F222" s="38">
        <v>94.8</v>
      </c>
      <c r="G222" s="38">
        <v>89.5</v>
      </c>
      <c r="H222" s="38">
        <v>105.1</v>
      </c>
      <c r="I222" s="38">
        <v>103.5</v>
      </c>
      <c r="J222" s="38">
        <v>104.7</v>
      </c>
      <c r="K222" s="38">
        <v>102.4</v>
      </c>
    </row>
    <row r="223" spans="1:11" x14ac:dyDescent="0.35">
      <c r="A223" s="18">
        <v>4826420133</v>
      </c>
      <c r="B223" t="s">
        <v>395</v>
      </c>
      <c r="C223" t="s">
        <v>759</v>
      </c>
      <c r="D223" t="s">
        <v>661</v>
      </c>
      <c r="E223" s="38">
        <v>91.6</v>
      </c>
      <c r="F223" s="38">
        <v>84.2</v>
      </c>
      <c r="G223" s="38">
        <v>88.4</v>
      </c>
      <c r="H223" s="38">
        <v>89.4</v>
      </c>
      <c r="I223" s="38">
        <v>96.1</v>
      </c>
      <c r="J223" s="38">
        <v>99.4</v>
      </c>
      <c r="K223" s="38">
        <v>95.5</v>
      </c>
    </row>
    <row r="224" spans="1:11" x14ac:dyDescent="0.35">
      <c r="A224" s="18">
        <v>4826420180</v>
      </c>
      <c r="B224" t="s">
        <v>395</v>
      </c>
      <c r="C224" t="s">
        <v>759</v>
      </c>
      <c r="D224" t="s">
        <v>409</v>
      </c>
      <c r="E224" s="38">
        <v>94.1</v>
      </c>
      <c r="F224" s="38">
        <v>93.3</v>
      </c>
      <c r="G224" s="38">
        <v>91.1</v>
      </c>
      <c r="H224" s="38">
        <v>94.4</v>
      </c>
      <c r="I224" s="38">
        <v>93.9</v>
      </c>
      <c r="J224" s="38">
        <v>103.9</v>
      </c>
      <c r="K224" s="38">
        <v>95.8</v>
      </c>
    </row>
    <row r="225" spans="1:11" x14ac:dyDescent="0.35">
      <c r="A225" s="18">
        <v>4826420500</v>
      </c>
      <c r="B225" t="s">
        <v>395</v>
      </c>
      <c r="C225" t="s">
        <v>759</v>
      </c>
      <c r="D225" t="s">
        <v>410</v>
      </c>
      <c r="E225" s="38">
        <v>96.2</v>
      </c>
      <c r="F225" s="38">
        <v>85.7</v>
      </c>
      <c r="G225" s="38">
        <v>96.9</v>
      </c>
      <c r="H225" s="38">
        <v>109.8</v>
      </c>
      <c r="I225" s="38">
        <v>98.9</v>
      </c>
      <c r="J225" s="38">
        <v>93.5</v>
      </c>
      <c r="K225" s="38">
        <v>95.8</v>
      </c>
    </row>
    <row r="226" spans="1:11" x14ac:dyDescent="0.35">
      <c r="A226" s="18">
        <v>4828660880</v>
      </c>
      <c r="B226" t="s">
        <v>395</v>
      </c>
      <c r="C226" t="s">
        <v>760</v>
      </c>
      <c r="D226" t="s">
        <v>67</v>
      </c>
      <c r="E226" s="38">
        <v>85</v>
      </c>
      <c r="F226" s="38">
        <v>78.099999999999994</v>
      </c>
      <c r="G226" s="38">
        <v>71.3</v>
      </c>
      <c r="H226" s="38">
        <v>101.9</v>
      </c>
      <c r="I226" s="38">
        <v>90.5</v>
      </c>
      <c r="J226" s="38">
        <v>109.4</v>
      </c>
      <c r="K226" s="38">
        <v>90.5</v>
      </c>
    </row>
    <row r="227" spans="1:11" x14ac:dyDescent="0.35">
      <c r="A227" s="18">
        <v>4830980620</v>
      </c>
      <c r="B227" t="s">
        <v>395</v>
      </c>
      <c r="C227" t="s">
        <v>844</v>
      </c>
      <c r="D227" t="s">
        <v>845</v>
      </c>
      <c r="E227" s="38">
        <v>91.9</v>
      </c>
      <c r="F227" s="38">
        <v>92.8</v>
      </c>
      <c r="G227" s="38">
        <v>85.1</v>
      </c>
      <c r="H227" s="38">
        <v>87.3</v>
      </c>
      <c r="I227" s="38">
        <v>99.1</v>
      </c>
      <c r="J227" s="38">
        <v>93.3</v>
      </c>
      <c r="K227" s="38">
        <v>96.5</v>
      </c>
    </row>
    <row r="228" spans="1:11" x14ac:dyDescent="0.35">
      <c r="A228" s="18">
        <v>4831180640</v>
      </c>
      <c r="B228" t="s">
        <v>395</v>
      </c>
      <c r="C228" t="s">
        <v>411</v>
      </c>
      <c r="D228" t="s">
        <v>412</v>
      </c>
      <c r="E228" s="38">
        <v>92.5</v>
      </c>
      <c r="F228" s="38">
        <v>98.6</v>
      </c>
      <c r="G228" s="38">
        <v>86</v>
      </c>
      <c r="H228" s="38">
        <v>93.1</v>
      </c>
      <c r="I228" s="38">
        <v>91.2</v>
      </c>
      <c r="J228" s="38">
        <v>100.2</v>
      </c>
      <c r="K228" s="38">
        <v>94.9</v>
      </c>
    </row>
    <row r="229" spans="1:11" x14ac:dyDescent="0.35">
      <c r="A229" s="18">
        <v>4832580670</v>
      </c>
      <c r="B229" t="s">
        <v>395</v>
      </c>
      <c r="C229" t="s">
        <v>72</v>
      </c>
      <c r="D229" t="s">
        <v>413</v>
      </c>
      <c r="E229" s="38">
        <v>77.400000000000006</v>
      </c>
      <c r="F229" s="38">
        <v>83.1</v>
      </c>
      <c r="G229" s="38">
        <v>62.5</v>
      </c>
      <c r="H229" s="38">
        <v>101.9</v>
      </c>
      <c r="I229" s="38">
        <v>89.4</v>
      </c>
      <c r="J229" s="38">
        <v>71.900000000000006</v>
      </c>
      <c r="K229" s="38">
        <v>79</v>
      </c>
    </row>
    <row r="230" spans="1:11" x14ac:dyDescent="0.35">
      <c r="A230" s="18">
        <v>4833260700</v>
      </c>
      <c r="B230" t="s">
        <v>395</v>
      </c>
      <c r="C230" t="s">
        <v>414</v>
      </c>
      <c r="D230" t="s">
        <v>415</v>
      </c>
      <c r="E230" s="38">
        <v>96.1</v>
      </c>
      <c r="F230" s="38">
        <v>89.7</v>
      </c>
      <c r="G230" s="38">
        <v>82</v>
      </c>
      <c r="H230" s="38">
        <v>105.2</v>
      </c>
      <c r="I230" s="38">
        <v>106.1</v>
      </c>
      <c r="J230" s="38">
        <v>92.4</v>
      </c>
      <c r="K230" s="38">
        <v>106</v>
      </c>
    </row>
    <row r="231" spans="1:11" x14ac:dyDescent="0.35">
      <c r="A231" s="18">
        <v>4834860710</v>
      </c>
      <c r="B231" t="s">
        <v>395</v>
      </c>
      <c r="C231" t="s">
        <v>662</v>
      </c>
      <c r="D231" t="s">
        <v>663</v>
      </c>
      <c r="E231" s="38">
        <v>94.1</v>
      </c>
      <c r="F231" s="38">
        <v>89.7</v>
      </c>
      <c r="G231" s="38">
        <v>79</v>
      </c>
      <c r="H231" s="38">
        <v>104.8</v>
      </c>
      <c r="I231" s="38">
        <v>91.1</v>
      </c>
      <c r="J231" s="38">
        <v>94.5</v>
      </c>
      <c r="K231" s="38">
        <v>106.4</v>
      </c>
    </row>
    <row r="232" spans="1:11" x14ac:dyDescent="0.35">
      <c r="A232" s="18">
        <v>4836220720</v>
      </c>
      <c r="B232" t="s">
        <v>395</v>
      </c>
      <c r="C232" t="s">
        <v>416</v>
      </c>
      <c r="D232" t="s">
        <v>417</v>
      </c>
      <c r="E232" s="38">
        <v>94.3</v>
      </c>
      <c r="F232" s="38">
        <v>92.1</v>
      </c>
      <c r="G232" s="38">
        <v>92</v>
      </c>
      <c r="H232" s="38">
        <v>96.9</v>
      </c>
      <c r="I232" s="38">
        <v>102.5</v>
      </c>
      <c r="J232" s="38">
        <v>101.9</v>
      </c>
      <c r="K232" s="38">
        <v>93.4</v>
      </c>
    </row>
    <row r="233" spans="1:11" x14ac:dyDescent="0.35">
      <c r="A233" s="18">
        <v>4841700850</v>
      </c>
      <c r="B233" t="s">
        <v>395</v>
      </c>
      <c r="C233" t="s">
        <v>761</v>
      </c>
      <c r="D233" t="s">
        <v>649</v>
      </c>
      <c r="E233" s="38">
        <v>87.8</v>
      </c>
      <c r="F233" s="38">
        <v>87.3</v>
      </c>
      <c r="G233" s="38">
        <v>75.900000000000006</v>
      </c>
      <c r="H233" s="38">
        <v>96.3</v>
      </c>
      <c r="I233" s="38">
        <v>88.3</v>
      </c>
      <c r="J233" s="38">
        <v>92</v>
      </c>
      <c r="K233" s="38">
        <v>95.1</v>
      </c>
    </row>
    <row r="234" spans="1:11" x14ac:dyDescent="0.35">
      <c r="A234" s="18">
        <v>4843300860</v>
      </c>
      <c r="B234" t="s">
        <v>395</v>
      </c>
      <c r="C234" t="s">
        <v>678</v>
      </c>
      <c r="D234" t="s">
        <v>679</v>
      </c>
      <c r="E234" s="38">
        <v>83.4</v>
      </c>
      <c r="F234" s="38">
        <v>94.6</v>
      </c>
      <c r="G234" s="38">
        <v>72.2</v>
      </c>
      <c r="H234" s="38">
        <v>99.9</v>
      </c>
      <c r="I234" s="38">
        <v>90.2</v>
      </c>
      <c r="J234" s="38">
        <v>94.7</v>
      </c>
      <c r="K234" s="38">
        <v>81</v>
      </c>
    </row>
    <row r="235" spans="1:11" x14ac:dyDescent="0.35">
      <c r="A235" s="18">
        <v>4845500900</v>
      </c>
      <c r="B235" t="s">
        <v>395</v>
      </c>
      <c r="C235" t="s">
        <v>762</v>
      </c>
      <c r="D235" t="s">
        <v>675</v>
      </c>
      <c r="E235" s="38">
        <v>86.6</v>
      </c>
      <c r="F235" s="38">
        <v>96</v>
      </c>
      <c r="G235" s="38">
        <v>71.099999999999994</v>
      </c>
      <c r="H235" s="38">
        <v>90.1</v>
      </c>
      <c r="I235" s="38">
        <v>89.4</v>
      </c>
      <c r="J235" s="38">
        <v>97.1</v>
      </c>
      <c r="K235" s="38">
        <v>93</v>
      </c>
    </row>
    <row r="236" spans="1:11" x14ac:dyDescent="0.35">
      <c r="A236" s="18">
        <v>4846340940</v>
      </c>
      <c r="B236" t="s">
        <v>395</v>
      </c>
      <c r="C236" t="s">
        <v>419</v>
      </c>
      <c r="D236" t="s">
        <v>420</v>
      </c>
      <c r="E236" s="38">
        <v>90.9</v>
      </c>
      <c r="F236" s="38">
        <v>92.6</v>
      </c>
      <c r="G236" s="38">
        <v>77.7</v>
      </c>
      <c r="H236" s="38">
        <v>107.3</v>
      </c>
      <c r="I236" s="38">
        <v>95</v>
      </c>
      <c r="J236" s="38">
        <v>95.5</v>
      </c>
      <c r="K236" s="38">
        <v>95.4</v>
      </c>
    </row>
    <row r="237" spans="1:11" x14ac:dyDescent="0.35">
      <c r="A237" s="18">
        <v>4847380970</v>
      </c>
      <c r="B237" t="s">
        <v>395</v>
      </c>
      <c r="C237" t="s">
        <v>68</v>
      </c>
      <c r="D237" t="s">
        <v>73</v>
      </c>
      <c r="E237" s="38">
        <v>90.7</v>
      </c>
      <c r="F237" s="38">
        <v>80.400000000000006</v>
      </c>
      <c r="G237" s="38">
        <v>85</v>
      </c>
      <c r="H237" s="38">
        <v>100.6</v>
      </c>
      <c r="I237" s="38">
        <v>97.8</v>
      </c>
      <c r="J237" s="38">
        <v>96.6</v>
      </c>
      <c r="K237" s="38">
        <v>94.2</v>
      </c>
    </row>
    <row r="238" spans="1:11" x14ac:dyDescent="0.35">
      <c r="A238" s="18">
        <v>4848660990</v>
      </c>
      <c r="B238" t="s">
        <v>395</v>
      </c>
      <c r="C238" t="s">
        <v>650</v>
      </c>
      <c r="D238" t="s">
        <v>651</v>
      </c>
      <c r="E238" s="38">
        <v>82.3</v>
      </c>
      <c r="F238" s="38">
        <v>87.5</v>
      </c>
      <c r="G238" s="38">
        <v>67.599999999999994</v>
      </c>
      <c r="H238" s="38">
        <v>103.5</v>
      </c>
      <c r="I238" s="38">
        <v>85.1</v>
      </c>
      <c r="J238" s="38">
        <v>86.3</v>
      </c>
      <c r="K238" s="38">
        <v>86</v>
      </c>
    </row>
    <row r="239" spans="1:11" x14ac:dyDescent="0.35">
      <c r="A239" s="18">
        <v>4916260300</v>
      </c>
      <c r="B239" t="s">
        <v>421</v>
      </c>
      <c r="C239" t="s">
        <v>422</v>
      </c>
      <c r="D239" t="s">
        <v>423</v>
      </c>
      <c r="E239" s="38">
        <v>88.2</v>
      </c>
      <c r="F239" s="38">
        <v>93.7</v>
      </c>
      <c r="G239" s="38">
        <v>74.2</v>
      </c>
      <c r="H239" s="38">
        <v>99.2</v>
      </c>
      <c r="I239" s="38">
        <v>104.7</v>
      </c>
      <c r="J239" s="38">
        <v>84.7</v>
      </c>
      <c r="K239" s="38">
        <v>91.1</v>
      </c>
    </row>
    <row r="240" spans="1:11" x14ac:dyDescent="0.35">
      <c r="A240" s="18">
        <v>4936260500</v>
      </c>
      <c r="B240" t="s">
        <v>421</v>
      </c>
      <c r="C240" t="s">
        <v>846</v>
      </c>
      <c r="D240" t="s">
        <v>847</v>
      </c>
      <c r="E240" s="38">
        <v>100.8</v>
      </c>
      <c r="F240" s="38">
        <v>97.9</v>
      </c>
      <c r="G240" s="38">
        <v>103.7</v>
      </c>
      <c r="H240" s="38">
        <v>89.2</v>
      </c>
      <c r="I240" s="38">
        <v>103.3</v>
      </c>
      <c r="J240" s="38">
        <v>107</v>
      </c>
      <c r="K240" s="38">
        <v>100.9</v>
      </c>
    </row>
    <row r="241" spans="1:11" x14ac:dyDescent="0.35">
      <c r="A241" s="18">
        <v>4939340800</v>
      </c>
      <c r="B241" t="s">
        <v>421</v>
      </c>
      <c r="C241" t="s">
        <v>848</v>
      </c>
      <c r="D241" t="s">
        <v>849</v>
      </c>
      <c r="E241" s="38">
        <v>99.1</v>
      </c>
      <c r="F241" s="38">
        <v>94.3</v>
      </c>
      <c r="G241" s="38">
        <v>99.5</v>
      </c>
      <c r="H241" s="38">
        <v>87.1</v>
      </c>
      <c r="I241" s="38">
        <v>107.2</v>
      </c>
      <c r="J241" s="38">
        <v>102.8</v>
      </c>
      <c r="K241" s="38">
        <v>101</v>
      </c>
    </row>
    <row r="242" spans="1:11" x14ac:dyDescent="0.35">
      <c r="A242" s="18">
        <v>4941100850</v>
      </c>
      <c r="B242" t="s">
        <v>421</v>
      </c>
      <c r="C242" t="s">
        <v>424</v>
      </c>
      <c r="D242" t="s">
        <v>425</v>
      </c>
      <c r="E242" s="38">
        <v>99.7</v>
      </c>
      <c r="F242" s="38">
        <v>109.8</v>
      </c>
      <c r="G242" s="38">
        <v>94.5</v>
      </c>
      <c r="H242" s="38">
        <v>102.1</v>
      </c>
      <c r="I242" s="38">
        <v>97.9</v>
      </c>
      <c r="J242" s="38">
        <v>91.4</v>
      </c>
      <c r="K242" s="38">
        <v>101</v>
      </c>
    </row>
    <row r="243" spans="1:11" x14ac:dyDescent="0.35">
      <c r="A243" s="18">
        <v>4941620900</v>
      </c>
      <c r="B243" t="s">
        <v>421</v>
      </c>
      <c r="C243" t="s">
        <v>426</v>
      </c>
      <c r="D243" t="s">
        <v>427</v>
      </c>
      <c r="E243" s="38">
        <v>102.8</v>
      </c>
      <c r="F243" s="38">
        <v>109.8</v>
      </c>
      <c r="G243" s="38">
        <v>101.7</v>
      </c>
      <c r="H243" s="38">
        <v>89.7</v>
      </c>
      <c r="I243" s="38">
        <v>104.8</v>
      </c>
      <c r="J243" s="38">
        <v>99.2</v>
      </c>
      <c r="K243" s="38">
        <v>104.2</v>
      </c>
    </row>
    <row r="244" spans="1:11" x14ac:dyDescent="0.35">
      <c r="A244" s="18">
        <v>5015540200</v>
      </c>
      <c r="B244" t="s">
        <v>428</v>
      </c>
      <c r="C244" t="s">
        <v>429</v>
      </c>
      <c r="D244" t="s">
        <v>776</v>
      </c>
      <c r="E244" s="38">
        <v>118.6</v>
      </c>
      <c r="F244" s="38">
        <v>108.2</v>
      </c>
      <c r="G244" s="38">
        <v>143.6</v>
      </c>
      <c r="H244" s="38">
        <v>117.5</v>
      </c>
      <c r="I244" s="38">
        <v>111.2</v>
      </c>
      <c r="J244" s="38">
        <v>102.9</v>
      </c>
      <c r="K244" s="38">
        <v>105.6</v>
      </c>
    </row>
    <row r="245" spans="1:11" x14ac:dyDescent="0.35">
      <c r="A245" s="18">
        <v>5119260225</v>
      </c>
      <c r="B245" t="s">
        <v>430</v>
      </c>
      <c r="C245" t="s">
        <v>763</v>
      </c>
      <c r="D245" t="s">
        <v>674</v>
      </c>
      <c r="E245" s="38">
        <v>85.8</v>
      </c>
      <c r="F245" s="38">
        <v>91.7</v>
      </c>
      <c r="G245" s="38">
        <v>81.400000000000006</v>
      </c>
      <c r="H245" s="38">
        <v>102.8</v>
      </c>
      <c r="I245" s="38">
        <v>81.900000000000006</v>
      </c>
      <c r="J245" s="38">
        <v>95.4</v>
      </c>
      <c r="K245" s="38">
        <v>82.6</v>
      </c>
    </row>
    <row r="246" spans="1:11" x14ac:dyDescent="0.35">
      <c r="A246" s="18">
        <v>5125500425</v>
      </c>
      <c r="B246" t="s">
        <v>430</v>
      </c>
      <c r="C246" t="s">
        <v>433</v>
      </c>
      <c r="D246" t="s">
        <v>434</v>
      </c>
      <c r="E246" s="38">
        <v>99.1</v>
      </c>
      <c r="F246" s="38">
        <v>95.9</v>
      </c>
      <c r="G246" s="38">
        <v>94.8</v>
      </c>
      <c r="H246" s="38">
        <v>99.9</v>
      </c>
      <c r="I246" s="38">
        <v>86.6</v>
      </c>
      <c r="J246" s="38">
        <v>105</v>
      </c>
      <c r="K246" s="38">
        <v>106.3</v>
      </c>
    </row>
    <row r="247" spans="1:11" x14ac:dyDescent="0.35">
      <c r="A247" s="18">
        <v>5131340450</v>
      </c>
      <c r="B247" t="s">
        <v>430</v>
      </c>
      <c r="C247" t="s">
        <v>652</v>
      </c>
      <c r="D247" t="s">
        <v>653</v>
      </c>
      <c r="E247" s="38">
        <v>87</v>
      </c>
      <c r="F247" s="38">
        <v>84.7</v>
      </c>
      <c r="G247" s="38">
        <v>76.400000000000006</v>
      </c>
      <c r="H247" s="38">
        <v>103</v>
      </c>
      <c r="I247" s="38">
        <v>84.6</v>
      </c>
      <c r="J247" s="38">
        <v>94.4</v>
      </c>
      <c r="K247" s="38">
        <v>92.5</v>
      </c>
    </row>
    <row r="248" spans="1:11" x14ac:dyDescent="0.35">
      <c r="A248" s="18">
        <v>5132300500</v>
      </c>
      <c r="B248" t="s">
        <v>430</v>
      </c>
      <c r="C248" t="s">
        <v>580</v>
      </c>
      <c r="D248" t="s">
        <v>636</v>
      </c>
      <c r="E248" s="38">
        <v>83.3</v>
      </c>
      <c r="F248" s="38">
        <v>90</v>
      </c>
      <c r="G248" s="38">
        <v>68.7</v>
      </c>
      <c r="H248" s="38">
        <v>91</v>
      </c>
      <c r="I248" s="38">
        <v>85.5</v>
      </c>
      <c r="J248" s="38">
        <v>87.6</v>
      </c>
      <c r="K248" s="38">
        <v>89.9</v>
      </c>
    </row>
    <row r="249" spans="1:11" x14ac:dyDescent="0.35">
      <c r="A249" s="18">
        <v>5140060800</v>
      </c>
      <c r="B249" t="s">
        <v>430</v>
      </c>
      <c r="C249" t="s">
        <v>435</v>
      </c>
      <c r="D249" t="s">
        <v>436</v>
      </c>
      <c r="E249" s="38">
        <v>94.9</v>
      </c>
      <c r="F249" s="38">
        <v>86.7</v>
      </c>
      <c r="G249" s="38">
        <v>88.2</v>
      </c>
      <c r="H249" s="38">
        <v>96.4</v>
      </c>
      <c r="I249" s="38">
        <v>92.8</v>
      </c>
      <c r="J249" s="38">
        <v>115.6</v>
      </c>
      <c r="K249" s="38">
        <v>101.2</v>
      </c>
    </row>
    <row r="250" spans="1:11" x14ac:dyDescent="0.35">
      <c r="A250" s="18">
        <v>5140220830</v>
      </c>
      <c r="B250" t="s">
        <v>430</v>
      </c>
      <c r="C250" t="s">
        <v>437</v>
      </c>
      <c r="D250" t="s">
        <v>438</v>
      </c>
      <c r="E250" s="38">
        <v>88.6</v>
      </c>
      <c r="F250" s="38">
        <v>86.6</v>
      </c>
      <c r="G250" s="38">
        <v>78.7</v>
      </c>
      <c r="H250" s="38">
        <v>101.5</v>
      </c>
      <c r="I250" s="38">
        <v>87.6</v>
      </c>
      <c r="J250" s="38">
        <v>102.7</v>
      </c>
      <c r="K250" s="38">
        <v>93</v>
      </c>
    </row>
    <row r="251" spans="1:11" x14ac:dyDescent="0.35">
      <c r="A251" s="18">
        <v>5144420900</v>
      </c>
      <c r="B251" t="s">
        <v>430</v>
      </c>
      <c r="C251" t="s">
        <v>764</v>
      </c>
      <c r="D251" t="s">
        <v>8</v>
      </c>
      <c r="E251" s="38">
        <v>95.6</v>
      </c>
      <c r="F251" s="38">
        <v>96.3</v>
      </c>
      <c r="G251" s="38">
        <v>92.4</v>
      </c>
      <c r="H251" s="38">
        <v>100.8</v>
      </c>
      <c r="I251" s="38">
        <v>87.6</v>
      </c>
      <c r="J251" s="38">
        <v>93.1</v>
      </c>
      <c r="K251" s="38">
        <v>99.1</v>
      </c>
    </row>
    <row r="252" spans="1:11" x14ac:dyDescent="0.35">
      <c r="A252" s="18">
        <v>5147260400</v>
      </c>
      <c r="B252" t="s">
        <v>430</v>
      </c>
      <c r="C252" t="s">
        <v>439</v>
      </c>
      <c r="D252" t="s">
        <v>440</v>
      </c>
      <c r="E252" s="38">
        <v>96.5</v>
      </c>
      <c r="F252" s="38">
        <v>96.8</v>
      </c>
      <c r="G252" s="38">
        <v>92.4</v>
      </c>
      <c r="H252" s="38">
        <v>96</v>
      </c>
      <c r="I252" s="38">
        <v>91.5</v>
      </c>
      <c r="J252" s="38">
        <v>96.9</v>
      </c>
      <c r="K252" s="38">
        <v>101.2</v>
      </c>
    </row>
    <row r="253" spans="1:11" x14ac:dyDescent="0.35">
      <c r="A253" s="18">
        <v>5147894170</v>
      </c>
      <c r="B253" t="s">
        <v>430</v>
      </c>
      <c r="C253" t="s">
        <v>208</v>
      </c>
      <c r="D253" t="s">
        <v>818</v>
      </c>
      <c r="E253" s="38">
        <v>145</v>
      </c>
      <c r="F253" s="38">
        <v>116.3</v>
      </c>
      <c r="G253" s="38">
        <v>237.8</v>
      </c>
      <c r="H253" s="38">
        <v>92.6</v>
      </c>
      <c r="I253" s="38">
        <v>102.8</v>
      </c>
      <c r="J253" s="38">
        <v>105.6</v>
      </c>
      <c r="K253" s="38">
        <v>107.4</v>
      </c>
    </row>
    <row r="254" spans="1:11" x14ac:dyDescent="0.35">
      <c r="A254" s="18">
        <v>5147894173</v>
      </c>
      <c r="B254" t="s">
        <v>430</v>
      </c>
      <c r="C254" t="s">
        <v>208</v>
      </c>
      <c r="D254" t="s">
        <v>819</v>
      </c>
      <c r="E254" s="38">
        <v>153.1</v>
      </c>
      <c r="F254" s="38">
        <v>124.5</v>
      </c>
      <c r="G254" s="38">
        <v>250</v>
      </c>
      <c r="H254" s="38">
        <v>92.3</v>
      </c>
      <c r="I254" s="38">
        <v>101.2</v>
      </c>
      <c r="J254" s="38">
        <v>99.7</v>
      </c>
      <c r="K254" s="38">
        <v>118.3</v>
      </c>
    </row>
    <row r="255" spans="1:11" x14ac:dyDescent="0.35">
      <c r="A255" s="18">
        <v>5149020950</v>
      </c>
      <c r="B255" t="s">
        <v>430</v>
      </c>
      <c r="C255" t="s">
        <v>624</v>
      </c>
      <c r="D255" t="s">
        <v>625</v>
      </c>
      <c r="E255" s="38">
        <v>97.4</v>
      </c>
      <c r="F255" s="38">
        <v>97.8</v>
      </c>
      <c r="G255" s="38">
        <v>96.8</v>
      </c>
      <c r="H255" s="38">
        <v>94.7</v>
      </c>
      <c r="I255" s="38">
        <v>88.7</v>
      </c>
      <c r="J255" s="38">
        <v>104.5</v>
      </c>
      <c r="K255" s="38">
        <v>100</v>
      </c>
    </row>
    <row r="256" spans="1:11" x14ac:dyDescent="0.35">
      <c r="A256" s="18">
        <v>5199999440</v>
      </c>
      <c r="B256" t="s">
        <v>430</v>
      </c>
      <c r="C256" t="s">
        <v>195</v>
      </c>
      <c r="D256" t="s">
        <v>610</v>
      </c>
      <c r="E256" s="38">
        <v>95.6</v>
      </c>
      <c r="F256" s="38">
        <v>88.6</v>
      </c>
      <c r="G256" s="38">
        <v>87.6</v>
      </c>
      <c r="H256" s="38">
        <v>100.9</v>
      </c>
      <c r="I256" s="38">
        <v>90.9</v>
      </c>
      <c r="J256" s="38">
        <v>99.9</v>
      </c>
      <c r="K256" s="38">
        <v>104.3</v>
      </c>
    </row>
    <row r="257" spans="1:11" x14ac:dyDescent="0.35">
      <c r="A257" s="18">
        <v>5313380050</v>
      </c>
      <c r="B257" t="s">
        <v>441</v>
      </c>
      <c r="C257" t="s">
        <v>765</v>
      </c>
      <c r="D257" t="s">
        <v>766</v>
      </c>
      <c r="E257" s="38">
        <v>115.6</v>
      </c>
      <c r="F257" s="38">
        <v>108.1</v>
      </c>
      <c r="G257" s="38">
        <v>126.8</v>
      </c>
      <c r="H257" s="38">
        <v>87</v>
      </c>
      <c r="I257" s="38">
        <v>120.9</v>
      </c>
      <c r="J257" s="38">
        <v>120.7</v>
      </c>
      <c r="K257" s="38">
        <v>114.5</v>
      </c>
    </row>
    <row r="258" spans="1:11" x14ac:dyDescent="0.35">
      <c r="A258" s="18">
        <v>5328420740</v>
      </c>
      <c r="B258" t="s">
        <v>441</v>
      </c>
      <c r="C258" t="s">
        <v>767</v>
      </c>
      <c r="D258" t="s">
        <v>9</v>
      </c>
      <c r="E258" s="38">
        <v>98.7</v>
      </c>
      <c r="F258" s="38">
        <v>99.2</v>
      </c>
      <c r="G258" s="38">
        <v>100.6</v>
      </c>
      <c r="H258" s="38">
        <v>95</v>
      </c>
      <c r="I258" s="38">
        <v>115.3</v>
      </c>
      <c r="J258" s="38">
        <v>112.9</v>
      </c>
      <c r="K258" s="38">
        <v>91.8</v>
      </c>
    </row>
    <row r="259" spans="1:11" x14ac:dyDescent="0.35">
      <c r="A259" s="18">
        <v>5334180690</v>
      </c>
      <c r="B259" t="s">
        <v>441</v>
      </c>
      <c r="C259" t="s">
        <v>682</v>
      </c>
      <c r="D259" t="s">
        <v>683</v>
      </c>
      <c r="E259" s="38">
        <v>91.5</v>
      </c>
      <c r="F259" s="38">
        <v>98</v>
      </c>
      <c r="G259" s="38">
        <v>79.7</v>
      </c>
      <c r="H259" s="38">
        <v>87.6</v>
      </c>
      <c r="I259" s="38">
        <v>102.3</v>
      </c>
      <c r="J259" s="38">
        <v>120.2</v>
      </c>
      <c r="K259" s="38">
        <v>93.5</v>
      </c>
    </row>
    <row r="260" spans="1:11" x14ac:dyDescent="0.35">
      <c r="A260" s="18">
        <v>5334580720</v>
      </c>
      <c r="B260" t="s">
        <v>441</v>
      </c>
      <c r="C260" t="s">
        <v>795</v>
      </c>
      <c r="D260" t="s">
        <v>796</v>
      </c>
      <c r="E260" s="38">
        <v>113.4</v>
      </c>
      <c r="F260" s="38">
        <v>120.9</v>
      </c>
      <c r="G260" s="38">
        <v>114.4</v>
      </c>
      <c r="H260" s="38">
        <v>86.9</v>
      </c>
      <c r="I260" s="38">
        <v>113.8</v>
      </c>
      <c r="J260" s="38">
        <v>119.7</v>
      </c>
      <c r="K260" s="38">
        <v>115.7</v>
      </c>
    </row>
    <row r="261" spans="1:11" x14ac:dyDescent="0.35">
      <c r="A261" s="18">
        <v>5336500700</v>
      </c>
      <c r="B261" t="s">
        <v>441</v>
      </c>
      <c r="C261" t="s">
        <v>768</v>
      </c>
      <c r="D261" t="s">
        <v>442</v>
      </c>
      <c r="E261" s="38">
        <v>105.7</v>
      </c>
      <c r="F261" s="38">
        <v>109.9</v>
      </c>
      <c r="G261" s="38">
        <v>100.6</v>
      </c>
      <c r="H261" s="38">
        <v>93.4</v>
      </c>
      <c r="I261" s="38">
        <v>127.2</v>
      </c>
      <c r="J261" s="38">
        <v>121.6</v>
      </c>
      <c r="K261" s="38">
        <v>103.9</v>
      </c>
    </row>
    <row r="262" spans="1:11" x14ac:dyDescent="0.35">
      <c r="A262" s="18">
        <v>5342644800</v>
      </c>
      <c r="B262" t="s">
        <v>441</v>
      </c>
      <c r="C262" t="s">
        <v>443</v>
      </c>
      <c r="D262" t="s">
        <v>444</v>
      </c>
      <c r="E262" s="38">
        <v>154.80000000000001</v>
      </c>
      <c r="F262" s="38">
        <v>127.1</v>
      </c>
      <c r="G262" s="38">
        <v>212.5</v>
      </c>
      <c r="H262" s="38">
        <v>111.1</v>
      </c>
      <c r="I262" s="38">
        <v>135.4</v>
      </c>
      <c r="J262" s="38">
        <v>123.5</v>
      </c>
      <c r="K262" s="38">
        <v>136.9</v>
      </c>
    </row>
    <row r="263" spans="1:11" x14ac:dyDescent="0.35">
      <c r="A263" s="18">
        <v>5344060840</v>
      </c>
      <c r="B263" t="s">
        <v>441</v>
      </c>
      <c r="C263" t="s">
        <v>769</v>
      </c>
      <c r="D263" t="s">
        <v>585</v>
      </c>
      <c r="E263" s="38">
        <v>99</v>
      </c>
      <c r="F263" s="38">
        <v>96.6</v>
      </c>
      <c r="G263" s="38">
        <v>96.4</v>
      </c>
      <c r="H263" s="38">
        <v>91.1</v>
      </c>
      <c r="I263" s="38">
        <v>106.8</v>
      </c>
      <c r="J263" s="38">
        <v>114.7</v>
      </c>
      <c r="K263" s="38">
        <v>100.2</v>
      </c>
    </row>
    <row r="264" spans="1:11" x14ac:dyDescent="0.35">
      <c r="A264" s="18">
        <v>5345104880</v>
      </c>
      <c r="B264" t="s">
        <v>441</v>
      </c>
      <c r="C264" t="s">
        <v>770</v>
      </c>
      <c r="D264" t="s">
        <v>445</v>
      </c>
      <c r="E264" s="38">
        <v>111.6</v>
      </c>
      <c r="F264" s="38">
        <v>112.1</v>
      </c>
      <c r="G264" s="38">
        <v>111.2</v>
      </c>
      <c r="H264" s="38">
        <v>91.4</v>
      </c>
      <c r="I264" s="38">
        <v>96.2</v>
      </c>
      <c r="J264" s="38">
        <v>124.2</v>
      </c>
      <c r="K264" s="38">
        <v>119.4</v>
      </c>
    </row>
    <row r="265" spans="1:11" x14ac:dyDescent="0.35">
      <c r="A265" s="18">
        <v>5348300915</v>
      </c>
      <c r="B265" t="s">
        <v>441</v>
      </c>
      <c r="C265" t="s">
        <v>880</v>
      </c>
      <c r="D265" t="s">
        <v>881</v>
      </c>
      <c r="E265" s="38">
        <v>109.6</v>
      </c>
      <c r="F265" s="38">
        <v>108.3</v>
      </c>
      <c r="G265" s="38">
        <v>121.3</v>
      </c>
      <c r="H265" s="38">
        <v>77.400000000000006</v>
      </c>
      <c r="I265" s="38">
        <v>115.8</v>
      </c>
      <c r="J265" s="38">
        <v>120.3</v>
      </c>
      <c r="K265" s="38">
        <v>105.6</v>
      </c>
    </row>
    <row r="266" spans="1:11" x14ac:dyDescent="0.35">
      <c r="A266" s="18">
        <v>5349420950</v>
      </c>
      <c r="B266" t="s">
        <v>441</v>
      </c>
      <c r="C266" t="s">
        <v>626</v>
      </c>
      <c r="D266" t="s">
        <v>627</v>
      </c>
      <c r="E266" s="38">
        <v>93.6</v>
      </c>
      <c r="F266" s="38">
        <v>101.1</v>
      </c>
      <c r="G266" s="38">
        <v>76.7</v>
      </c>
      <c r="H266" s="38">
        <v>84.8</v>
      </c>
      <c r="I266" s="38">
        <v>109.9</v>
      </c>
      <c r="J266" s="38">
        <v>114.3</v>
      </c>
      <c r="K266" s="38">
        <v>100.5</v>
      </c>
    </row>
    <row r="267" spans="1:11" x14ac:dyDescent="0.35">
      <c r="A267" s="18">
        <v>5434060550</v>
      </c>
      <c r="B267" t="s">
        <v>446</v>
      </c>
      <c r="C267" t="s">
        <v>771</v>
      </c>
      <c r="D267" t="s">
        <v>772</v>
      </c>
      <c r="E267" s="38">
        <v>94.6</v>
      </c>
      <c r="F267" s="38">
        <v>96</v>
      </c>
      <c r="G267" s="38">
        <v>88.3</v>
      </c>
      <c r="H267" s="38">
        <v>89.3</v>
      </c>
      <c r="I267" s="38">
        <v>87.4</v>
      </c>
      <c r="J267" s="38">
        <v>91.8</v>
      </c>
      <c r="K267" s="38">
        <v>102.9</v>
      </c>
    </row>
    <row r="268" spans="1:11" x14ac:dyDescent="0.35">
      <c r="A268" s="18">
        <v>5520740250</v>
      </c>
      <c r="B268" t="s">
        <v>447</v>
      </c>
      <c r="C268" t="s">
        <v>448</v>
      </c>
      <c r="D268" t="s">
        <v>449</v>
      </c>
      <c r="E268" s="38">
        <v>93.5</v>
      </c>
      <c r="F268" s="38">
        <v>92.6</v>
      </c>
      <c r="G268" s="38">
        <v>76.400000000000006</v>
      </c>
      <c r="H268" s="38">
        <v>103.7</v>
      </c>
      <c r="I268" s="38">
        <v>106.2</v>
      </c>
      <c r="J268" s="38">
        <v>112</v>
      </c>
      <c r="K268" s="38">
        <v>99.9</v>
      </c>
    </row>
    <row r="269" spans="1:11" x14ac:dyDescent="0.35">
      <c r="A269" s="18">
        <v>5522540275</v>
      </c>
      <c r="B269" t="s">
        <v>447</v>
      </c>
      <c r="C269" t="s">
        <v>792</v>
      </c>
      <c r="D269" t="s">
        <v>793</v>
      </c>
      <c r="E269" s="38">
        <v>95.7</v>
      </c>
      <c r="F269" s="38">
        <v>100.5</v>
      </c>
      <c r="G269" s="38">
        <v>86.7</v>
      </c>
      <c r="H269" s="38">
        <v>97</v>
      </c>
      <c r="I269" s="38">
        <v>101.8</v>
      </c>
      <c r="J269" s="38">
        <v>114.9</v>
      </c>
      <c r="K269" s="38">
        <v>97.2</v>
      </c>
    </row>
    <row r="270" spans="1:11" x14ac:dyDescent="0.35">
      <c r="A270" s="18">
        <v>5524580300</v>
      </c>
      <c r="B270" t="s">
        <v>447</v>
      </c>
      <c r="C270" t="s">
        <v>450</v>
      </c>
      <c r="D270" t="s">
        <v>451</v>
      </c>
      <c r="E270" s="38">
        <v>89.5</v>
      </c>
      <c r="F270" s="38">
        <v>87.9</v>
      </c>
      <c r="G270" s="38">
        <v>80.8</v>
      </c>
      <c r="H270" s="38">
        <v>93.4</v>
      </c>
      <c r="I270" s="38">
        <v>93.7</v>
      </c>
      <c r="J270" s="38">
        <v>102.8</v>
      </c>
      <c r="K270" s="38">
        <v>93.7</v>
      </c>
    </row>
    <row r="271" spans="1:11" x14ac:dyDescent="0.35">
      <c r="A271" s="18">
        <v>5531540500</v>
      </c>
      <c r="B271" t="s">
        <v>447</v>
      </c>
      <c r="C271" t="s">
        <v>676</v>
      </c>
      <c r="D271" t="s">
        <v>677</v>
      </c>
      <c r="E271" s="38">
        <v>105.9</v>
      </c>
      <c r="F271" s="38">
        <v>105.4</v>
      </c>
      <c r="G271" s="38">
        <v>109.1</v>
      </c>
      <c r="H271" s="38">
        <v>99.3</v>
      </c>
      <c r="I271" s="38">
        <v>103.6</v>
      </c>
      <c r="J271" s="38">
        <v>118.8</v>
      </c>
      <c r="K271" s="38">
        <v>104.2</v>
      </c>
    </row>
    <row r="272" spans="1:11" x14ac:dyDescent="0.35">
      <c r="A272" s="18">
        <v>5533340580</v>
      </c>
      <c r="B272" t="s">
        <v>447</v>
      </c>
      <c r="C272" t="s">
        <v>69</v>
      </c>
      <c r="D272" t="s">
        <v>586</v>
      </c>
      <c r="E272" s="38">
        <v>96.9</v>
      </c>
      <c r="F272" s="38">
        <v>96.9</v>
      </c>
      <c r="G272" s="38">
        <v>95.6</v>
      </c>
      <c r="H272" s="38">
        <v>96.7</v>
      </c>
      <c r="I272" s="38">
        <v>96.7</v>
      </c>
      <c r="J272" s="38">
        <v>113.7</v>
      </c>
      <c r="K272" s="38">
        <v>96</v>
      </c>
    </row>
    <row r="273" spans="1:11" x14ac:dyDescent="0.35">
      <c r="A273" s="18">
        <v>5549220550</v>
      </c>
      <c r="B273" t="s">
        <v>447</v>
      </c>
      <c r="C273" t="s">
        <v>452</v>
      </c>
      <c r="D273" t="s">
        <v>453</v>
      </c>
      <c r="E273" s="38">
        <v>92.9</v>
      </c>
      <c r="F273" s="38">
        <v>95.4</v>
      </c>
      <c r="G273" s="38">
        <v>82.7</v>
      </c>
      <c r="H273" s="38">
        <v>89</v>
      </c>
      <c r="I273" s="38">
        <v>110.2</v>
      </c>
      <c r="J273" s="38">
        <v>116.5</v>
      </c>
      <c r="K273" s="38">
        <v>94</v>
      </c>
    </row>
    <row r="274" spans="1:11" x14ac:dyDescent="0.35">
      <c r="A274" s="18">
        <v>5629660500</v>
      </c>
      <c r="B274" t="s">
        <v>454</v>
      </c>
      <c r="C274" t="s">
        <v>455</v>
      </c>
      <c r="D274" t="s">
        <v>456</v>
      </c>
      <c r="E274" s="38">
        <v>90.5</v>
      </c>
      <c r="F274" s="38">
        <v>101.9</v>
      </c>
      <c r="G274" s="38">
        <v>79.099999999999994</v>
      </c>
      <c r="H274" s="38">
        <v>86.8</v>
      </c>
      <c r="I274" s="38">
        <v>86</v>
      </c>
      <c r="J274" s="38">
        <v>97.4</v>
      </c>
      <c r="K274" s="38">
        <v>96.9</v>
      </c>
    </row>
    <row r="275" spans="1:11" x14ac:dyDescent="0.35">
      <c r="A275" s="18">
        <v>7241980700</v>
      </c>
      <c r="B275" t="s">
        <v>820</v>
      </c>
      <c r="C275" t="s">
        <v>821</v>
      </c>
      <c r="D275" t="s">
        <v>822</v>
      </c>
      <c r="E275" s="38">
        <v>100</v>
      </c>
      <c r="F275" s="38">
        <v>120.7</v>
      </c>
      <c r="G275" s="38">
        <v>85.3</v>
      </c>
      <c r="H275" s="38">
        <v>156.69999999999999</v>
      </c>
      <c r="I275" s="38">
        <v>95.2</v>
      </c>
      <c r="J275" s="38">
        <v>69.3</v>
      </c>
      <c r="K275" s="38">
        <v>95</v>
      </c>
    </row>
  </sheetData>
  <conditionalFormatting sqref="E1:K1">
    <cfRule type="cellIs" dxfId="54" priority="1" stopIfTrue="1" operator="equal">
      <formula>$E1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00B050"/>
  </sheetPr>
  <dimension ref="A1:BM285"/>
  <sheetViews>
    <sheetView zoomScaleNormal="100" workbookViewId="0"/>
  </sheetViews>
  <sheetFormatPr defaultRowHeight="12.75" x14ac:dyDescent="0.35"/>
  <cols>
    <col min="1" max="1" width="15.265625" bestFit="1" customWidth="1"/>
    <col min="3" max="3" width="39" customWidth="1"/>
    <col min="4" max="4" width="35.86328125" bestFit="1" customWidth="1"/>
    <col min="5" max="30" width="9.3984375" bestFit="1" customWidth="1"/>
    <col min="31" max="31" width="12" bestFit="1" customWidth="1"/>
    <col min="32" max="32" width="14.3984375" bestFit="1" customWidth="1"/>
    <col min="33" max="33" width="9.265625" customWidth="1"/>
    <col min="34" max="34" width="12" bestFit="1" customWidth="1"/>
    <col min="35" max="65" width="9.3984375" bestFit="1" customWidth="1"/>
  </cols>
  <sheetData>
    <row r="1" spans="1:65" ht="13.15" x14ac:dyDescent="0.4">
      <c r="A1" s="11"/>
      <c r="B1" s="11"/>
      <c r="C1" s="11" t="s">
        <v>706</v>
      </c>
      <c r="D1" s="11" t="s">
        <v>882</v>
      </c>
      <c r="E1" s="12">
        <v>1</v>
      </c>
      <c r="F1" s="12">
        <v>2</v>
      </c>
      <c r="G1" s="12">
        <v>3</v>
      </c>
      <c r="H1" s="12">
        <v>4</v>
      </c>
      <c r="I1" s="12">
        <v>5</v>
      </c>
      <c r="J1" s="12">
        <v>6</v>
      </c>
      <c r="K1" s="12">
        <v>7</v>
      </c>
      <c r="L1" s="12">
        <v>8</v>
      </c>
      <c r="M1" s="12">
        <v>9</v>
      </c>
      <c r="N1" s="12">
        <v>10</v>
      </c>
      <c r="O1" s="12">
        <v>11</v>
      </c>
      <c r="P1" s="12">
        <v>12</v>
      </c>
      <c r="Q1" s="12">
        <v>13</v>
      </c>
      <c r="R1" s="12">
        <v>14</v>
      </c>
      <c r="S1" s="12">
        <v>15</v>
      </c>
      <c r="T1" s="12">
        <v>16</v>
      </c>
      <c r="U1" s="12">
        <v>17</v>
      </c>
      <c r="V1" s="12">
        <v>18</v>
      </c>
      <c r="W1" s="12">
        <v>19</v>
      </c>
      <c r="X1" s="12">
        <v>20</v>
      </c>
      <c r="Y1" s="12">
        <v>21</v>
      </c>
      <c r="Z1" s="12">
        <v>22</v>
      </c>
      <c r="AA1" s="12">
        <v>23</v>
      </c>
      <c r="AB1" s="12">
        <v>24</v>
      </c>
      <c r="AC1" s="12">
        <v>25</v>
      </c>
      <c r="AD1" s="12">
        <v>26</v>
      </c>
      <c r="AE1" s="12">
        <v>27</v>
      </c>
      <c r="AF1" s="12" t="s">
        <v>90</v>
      </c>
      <c r="AG1" s="12" t="s">
        <v>91</v>
      </c>
      <c r="AH1" s="12" t="s">
        <v>92</v>
      </c>
      <c r="AI1" s="12" t="s">
        <v>457</v>
      </c>
      <c r="AJ1" s="12" t="s">
        <v>458</v>
      </c>
      <c r="AK1" s="12">
        <v>30</v>
      </c>
      <c r="AL1" s="12" t="s">
        <v>93</v>
      </c>
      <c r="AM1" s="12">
        <v>31</v>
      </c>
      <c r="AN1" s="12">
        <v>32</v>
      </c>
      <c r="AO1" s="12">
        <v>33</v>
      </c>
      <c r="AP1" s="12">
        <v>34</v>
      </c>
      <c r="AQ1" s="12">
        <v>35</v>
      </c>
      <c r="AR1" s="12">
        <v>36</v>
      </c>
      <c r="AS1" s="12">
        <v>37</v>
      </c>
      <c r="AT1" s="12">
        <v>38</v>
      </c>
      <c r="AU1" s="12">
        <v>39</v>
      </c>
      <c r="AV1" s="12">
        <v>40</v>
      </c>
      <c r="AW1" s="12">
        <v>41</v>
      </c>
      <c r="AX1" s="12">
        <v>42</v>
      </c>
      <c r="AY1" s="12">
        <v>43</v>
      </c>
      <c r="AZ1" s="12">
        <v>44</v>
      </c>
      <c r="BA1" s="12">
        <v>45</v>
      </c>
      <c r="BB1" s="12">
        <v>46</v>
      </c>
      <c r="BC1" s="12">
        <v>47</v>
      </c>
      <c r="BD1" s="12">
        <v>48</v>
      </c>
      <c r="BE1" s="12">
        <v>49</v>
      </c>
      <c r="BF1" s="12">
        <v>50</v>
      </c>
      <c r="BG1" s="12">
        <v>51</v>
      </c>
      <c r="BH1" s="12">
        <v>52</v>
      </c>
      <c r="BI1" s="12">
        <v>53</v>
      </c>
      <c r="BJ1" s="12">
        <v>54</v>
      </c>
      <c r="BK1" s="12">
        <v>55</v>
      </c>
      <c r="BL1" s="12">
        <v>56</v>
      </c>
      <c r="BM1" s="12">
        <v>57</v>
      </c>
    </row>
    <row r="2" spans="1:65" ht="13.15" x14ac:dyDescent="0.4">
      <c r="A2" s="12"/>
      <c r="B2" s="12"/>
      <c r="C2" s="11"/>
      <c r="D2" s="11"/>
      <c r="E2" s="12"/>
      <c r="F2" s="12" t="s">
        <v>459</v>
      </c>
      <c r="G2" s="12" t="s">
        <v>460</v>
      </c>
      <c r="H2" s="12" t="s">
        <v>461</v>
      </c>
      <c r="I2" s="12"/>
      <c r="J2" s="12" t="s">
        <v>462</v>
      </c>
      <c r="K2" s="12" t="s">
        <v>463</v>
      </c>
      <c r="L2" s="12" t="s">
        <v>464</v>
      </c>
      <c r="M2" s="12" t="s">
        <v>465</v>
      </c>
      <c r="N2" s="12" t="s">
        <v>466</v>
      </c>
      <c r="O2" s="12" t="s">
        <v>467</v>
      </c>
      <c r="P2" s="12" t="s">
        <v>468</v>
      </c>
      <c r="Q2" s="12"/>
      <c r="R2" s="12" t="s">
        <v>469</v>
      </c>
      <c r="S2" s="12" t="s">
        <v>470</v>
      </c>
      <c r="T2" s="12"/>
      <c r="U2" s="12"/>
      <c r="V2" s="12" t="s">
        <v>471</v>
      </c>
      <c r="W2" s="12" t="s">
        <v>472</v>
      </c>
      <c r="X2" s="12"/>
      <c r="Y2" s="12" t="s">
        <v>473</v>
      </c>
      <c r="Z2" s="12" t="s">
        <v>823</v>
      </c>
      <c r="AA2" s="12" t="s">
        <v>474</v>
      </c>
      <c r="AB2" s="12" t="s">
        <v>474</v>
      </c>
      <c r="AC2" s="12" t="s">
        <v>475</v>
      </c>
      <c r="AD2" s="12"/>
      <c r="AE2" s="12" t="s">
        <v>476</v>
      </c>
      <c r="AF2" s="12" t="s">
        <v>477</v>
      </c>
      <c r="AG2" s="12" t="s">
        <v>478</v>
      </c>
      <c r="AH2" s="12" t="s">
        <v>477</v>
      </c>
      <c r="AI2" s="12" t="s">
        <v>479</v>
      </c>
      <c r="AJ2" s="12" t="s">
        <v>480</v>
      </c>
      <c r="AK2" s="12" t="s">
        <v>481</v>
      </c>
      <c r="AL2" s="12" t="s">
        <v>482</v>
      </c>
      <c r="AM2" s="12"/>
      <c r="AN2" s="12" t="s">
        <v>483</v>
      </c>
      <c r="AO2" s="12" t="s">
        <v>484</v>
      </c>
      <c r="AP2" s="12" t="s">
        <v>485</v>
      </c>
      <c r="AQ2" s="12"/>
      <c r="AR2" s="12" t="s">
        <v>486</v>
      </c>
      <c r="AS2" s="12" t="s">
        <v>74</v>
      </c>
      <c r="AT2" s="12" t="s">
        <v>824</v>
      </c>
      <c r="AU2" s="12" t="s">
        <v>487</v>
      </c>
      <c r="AV2" s="12"/>
      <c r="AW2" s="12" t="s">
        <v>488</v>
      </c>
      <c r="AX2" s="12" t="s">
        <v>489</v>
      </c>
      <c r="AY2" s="12" t="s">
        <v>490</v>
      </c>
      <c r="AZ2" s="12" t="s">
        <v>491</v>
      </c>
      <c r="BA2" s="12" t="s">
        <v>492</v>
      </c>
      <c r="BB2" s="12" t="s">
        <v>493</v>
      </c>
      <c r="BC2" s="12" t="s">
        <v>75</v>
      </c>
      <c r="BD2" s="12" t="s">
        <v>76</v>
      </c>
      <c r="BE2" s="12" t="s">
        <v>77</v>
      </c>
      <c r="BF2" s="12" t="s">
        <v>494</v>
      </c>
      <c r="BG2" s="12" t="s">
        <v>495</v>
      </c>
      <c r="BH2" s="12"/>
      <c r="BI2" s="12"/>
      <c r="BJ2" s="12" t="s">
        <v>496</v>
      </c>
      <c r="BK2" s="12" t="s">
        <v>497</v>
      </c>
      <c r="BL2" s="12"/>
      <c r="BM2" s="12"/>
    </row>
    <row r="3" spans="1:65" ht="13.15" x14ac:dyDescent="0.4">
      <c r="A3" s="12" t="s">
        <v>130</v>
      </c>
      <c r="B3" s="12" t="s">
        <v>131</v>
      </c>
      <c r="C3" s="12" t="s">
        <v>132</v>
      </c>
      <c r="D3" s="12" t="s">
        <v>133</v>
      </c>
      <c r="E3" s="12" t="s">
        <v>498</v>
      </c>
      <c r="F3" s="12" t="s">
        <v>499</v>
      </c>
      <c r="G3" s="12" t="s">
        <v>500</v>
      </c>
      <c r="H3" s="12" t="s">
        <v>501</v>
      </c>
      <c r="I3" s="12" t="s">
        <v>502</v>
      </c>
      <c r="J3" s="12" t="s">
        <v>503</v>
      </c>
      <c r="K3" s="12" t="s">
        <v>504</v>
      </c>
      <c r="L3" s="12" t="s">
        <v>505</v>
      </c>
      <c r="M3" s="12" t="s">
        <v>506</v>
      </c>
      <c r="N3" s="12" t="s">
        <v>507</v>
      </c>
      <c r="O3" s="12" t="s">
        <v>508</v>
      </c>
      <c r="P3" s="12" t="s">
        <v>509</v>
      </c>
      <c r="Q3" s="12" t="s">
        <v>510</v>
      </c>
      <c r="R3" s="12" t="s">
        <v>511</v>
      </c>
      <c r="S3" s="12" t="s">
        <v>512</v>
      </c>
      <c r="T3" s="12" t="s">
        <v>513</v>
      </c>
      <c r="U3" s="12" t="s">
        <v>514</v>
      </c>
      <c r="V3" s="12" t="s">
        <v>515</v>
      </c>
      <c r="W3" s="12" t="s">
        <v>516</v>
      </c>
      <c r="X3" s="12" t="s">
        <v>517</v>
      </c>
      <c r="Y3" s="12" t="s">
        <v>518</v>
      </c>
      <c r="Z3" s="12" t="s">
        <v>664</v>
      </c>
      <c r="AA3" s="12" t="s">
        <v>519</v>
      </c>
      <c r="AB3" s="12" t="s">
        <v>520</v>
      </c>
      <c r="AC3" s="12" t="s">
        <v>521</v>
      </c>
      <c r="AD3" s="12" t="s">
        <v>522</v>
      </c>
      <c r="AE3" s="12" t="s">
        <v>523</v>
      </c>
      <c r="AF3" s="12" t="s">
        <v>524</v>
      </c>
      <c r="AG3" s="12" t="s">
        <v>525</v>
      </c>
      <c r="AH3" s="12" t="s">
        <v>526</v>
      </c>
      <c r="AI3" s="12" t="s">
        <v>527</v>
      </c>
      <c r="AJ3" s="12" t="s">
        <v>527</v>
      </c>
      <c r="AK3" s="12" t="s">
        <v>528</v>
      </c>
      <c r="AL3" s="12" t="s">
        <v>528</v>
      </c>
      <c r="AM3" s="12" t="s">
        <v>529</v>
      </c>
      <c r="AN3" s="12" t="s">
        <v>530</v>
      </c>
      <c r="AO3" s="12" t="s">
        <v>531</v>
      </c>
      <c r="AP3" s="12" t="s">
        <v>532</v>
      </c>
      <c r="AQ3" s="12" t="s">
        <v>533</v>
      </c>
      <c r="AR3" s="12" t="s">
        <v>534</v>
      </c>
      <c r="AS3" s="12" t="s">
        <v>78</v>
      </c>
      <c r="AT3" s="12" t="s">
        <v>825</v>
      </c>
      <c r="AU3" s="12" t="s">
        <v>535</v>
      </c>
      <c r="AV3" s="12" t="s">
        <v>536</v>
      </c>
      <c r="AW3" s="12" t="s">
        <v>501</v>
      </c>
      <c r="AX3" s="12" t="s">
        <v>537</v>
      </c>
      <c r="AY3" s="12" t="s">
        <v>538</v>
      </c>
      <c r="AZ3" s="12" t="s">
        <v>539</v>
      </c>
      <c r="BA3" s="12" t="s">
        <v>540</v>
      </c>
      <c r="BB3" s="12" t="s">
        <v>541</v>
      </c>
      <c r="BC3" s="12" t="s">
        <v>542</v>
      </c>
      <c r="BD3" s="12" t="s">
        <v>79</v>
      </c>
      <c r="BE3" s="12" t="s">
        <v>543</v>
      </c>
      <c r="BF3" s="12" t="s">
        <v>544</v>
      </c>
      <c r="BG3" s="12" t="s">
        <v>545</v>
      </c>
      <c r="BH3" s="12" t="s">
        <v>546</v>
      </c>
      <c r="BI3" s="12" t="s">
        <v>859</v>
      </c>
      <c r="BJ3" s="12" t="s">
        <v>547</v>
      </c>
      <c r="BK3" s="12" t="s">
        <v>548</v>
      </c>
      <c r="BL3" s="12" t="s">
        <v>549</v>
      </c>
      <c r="BM3" s="12" t="s">
        <v>550</v>
      </c>
    </row>
    <row r="4" spans="1:65" s="8" customFormat="1" ht="13.15" x14ac:dyDescent="0.4">
      <c r="A4" s="40"/>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row>
    <row r="5" spans="1:65" x14ac:dyDescent="0.35">
      <c r="A5" s="18">
        <v>111500100</v>
      </c>
      <c r="B5" t="s">
        <v>141</v>
      </c>
      <c r="C5" t="s">
        <v>715</v>
      </c>
      <c r="D5" t="s">
        <v>142</v>
      </c>
      <c r="E5" s="41">
        <v>9.4466666666666654</v>
      </c>
      <c r="F5" s="41">
        <v>3.186666666666667</v>
      </c>
      <c r="G5" s="41">
        <v>3.9633333333333334</v>
      </c>
      <c r="H5" s="41">
        <v>1.3100000000000003</v>
      </c>
      <c r="I5" s="41">
        <v>0.92666666666666675</v>
      </c>
      <c r="J5" s="41">
        <v>1.9266666666666665</v>
      </c>
      <c r="K5" s="41">
        <v>1.3766666666666667</v>
      </c>
      <c r="L5" s="41">
        <v>1.0033333333333332</v>
      </c>
      <c r="M5" s="41">
        <v>4.0766666666666671</v>
      </c>
      <c r="N5" s="41">
        <v>3.1733333333333333</v>
      </c>
      <c r="O5" s="41">
        <v>0.52333333333333332</v>
      </c>
      <c r="P5" s="41">
        <v>1.406666666666667</v>
      </c>
      <c r="Q5" s="41">
        <v>2.65</v>
      </c>
      <c r="R5" s="41">
        <v>3.0399999999999996</v>
      </c>
      <c r="S5" s="41">
        <v>3.6966666666666668</v>
      </c>
      <c r="T5" s="41">
        <v>1.9433333333333334</v>
      </c>
      <c r="U5" s="41">
        <v>3.1333333333333333</v>
      </c>
      <c r="V5" s="41">
        <v>0.94333333333333336</v>
      </c>
      <c r="W5" s="41">
        <v>1.6533333333333333</v>
      </c>
      <c r="X5" s="41">
        <v>1.66</v>
      </c>
      <c r="Y5" s="41">
        <v>5.8500000000000005</v>
      </c>
      <c r="Z5" s="41">
        <v>4.1100000000000003</v>
      </c>
      <c r="AA5" s="41">
        <v>2.5400000000000005</v>
      </c>
      <c r="AB5" s="41">
        <v>1.0433333333333332</v>
      </c>
      <c r="AC5" s="41">
        <v>2.6166666666666667</v>
      </c>
      <c r="AD5" s="41">
        <v>1.1833333333333333</v>
      </c>
      <c r="AE5" s="43">
        <v>610</v>
      </c>
      <c r="AF5" s="43">
        <v>233075</v>
      </c>
      <c r="AG5" s="39">
        <v>4.442514958657287</v>
      </c>
      <c r="AH5" s="43">
        <v>879.9871743993491</v>
      </c>
      <c r="AI5" s="41" t="s">
        <v>783</v>
      </c>
      <c r="AJ5" s="41">
        <v>184.41666666666666</v>
      </c>
      <c r="AK5" s="41">
        <v>79.816666666666663</v>
      </c>
      <c r="AL5" s="41">
        <v>264.23333333333335</v>
      </c>
      <c r="AM5" s="41">
        <v>175.87406666666666</v>
      </c>
      <c r="AN5" s="41">
        <v>40.99</v>
      </c>
      <c r="AO5" s="44">
        <v>2.3833333333333333</v>
      </c>
      <c r="AP5" s="41">
        <v>79.899999999999991</v>
      </c>
      <c r="AQ5" s="41">
        <v>75</v>
      </c>
      <c r="AR5" s="41">
        <v>69.666666666666671</v>
      </c>
      <c r="AS5" s="41">
        <v>9.2466666666666679</v>
      </c>
      <c r="AT5" s="41">
        <v>424.12999999999994</v>
      </c>
      <c r="AU5" s="41">
        <v>3.7900000000000005</v>
      </c>
      <c r="AV5" s="41">
        <v>9.1566666666666663</v>
      </c>
      <c r="AW5" s="41">
        <v>4.0466666666666669</v>
      </c>
      <c r="AX5" s="41">
        <v>14.166666666666666</v>
      </c>
      <c r="AY5" s="41">
        <v>31</v>
      </c>
      <c r="AZ5" s="41">
        <v>1.9766666666666666</v>
      </c>
      <c r="BA5" s="41">
        <v>0.92333333333333334</v>
      </c>
      <c r="BB5" s="41">
        <v>10.326666666666666</v>
      </c>
      <c r="BC5" s="41">
        <v>33.443333333333335</v>
      </c>
      <c r="BD5" s="41">
        <v>17.933333333333334</v>
      </c>
      <c r="BE5" s="41">
        <v>28.906666666666666</v>
      </c>
      <c r="BF5" s="41">
        <v>69.75</v>
      </c>
      <c r="BG5" s="41">
        <v>15.111111111111112</v>
      </c>
      <c r="BH5" s="41">
        <v>9.25</v>
      </c>
      <c r="BI5" s="41">
        <v>10</v>
      </c>
      <c r="BJ5" s="41">
        <v>2.4433333333333334</v>
      </c>
      <c r="BK5" s="41">
        <v>46</v>
      </c>
      <c r="BL5" s="41">
        <v>8.65</v>
      </c>
      <c r="BM5" s="41">
        <v>8.2000000000000011</v>
      </c>
    </row>
    <row r="6" spans="1:65" x14ac:dyDescent="0.35">
      <c r="A6" s="18">
        <v>112220125</v>
      </c>
      <c r="B6" t="s">
        <v>141</v>
      </c>
      <c r="C6" t="s">
        <v>143</v>
      </c>
      <c r="D6" t="s">
        <v>628</v>
      </c>
      <c r="E6" s="41">
        <v>11.106666666666667</v>
      </c>
      <c r="F6" s="41">
        <v>4.2533333333333339</v>
      </c>
      <c r="G6" s="41">
        <v>3.7900000000000005</v>
      </c>
      <c r="H6" s="41">
        <v>1.7999999999999998</v>
      </c>
      <c r="I6" s="41">
        <v>1.8833333333333335</v>
      </c>
      <c r="J6" s="41">
        <v>1.9333333333333333</v>
      </c>
      <c r="K6" s="41">
        <v>2.5399999999999996</v>
      </c>
      <c r="L6" s="41">
        <v>1.0866666666666667</v>
      </c>
      <c r="M6" s="41">
        <v>3.39</v>
      </c>
      <c r="N6" s="41">
        <v>3.3866666666666667</v>
      </c>
      <c r="O6" s="41">
        <v>0.60333333333333339</v>
      </c>
      <c r="P6" s="41">
        <v>1.3699999999999999</v>
      </c>
      <c r="Q6" s="41">
        <v>3.0366666666666666</v>
      </c>
      <c r="R6" s="41">
        <v>3.7066666666666666</v>
      </c>
      <c r="S6" s="41">
        <v>4.8633333333333333</v>
      </c>
      <c r="T6" s="41">
        <v>2.4066666666666667</v>
      </c>
      <c r="U6" s="41">
        <v>2.8233333333333328</v>
      </c>
      <c r="V6" s="41">
        <v>1.21</v>
      </c>
      <c r="W6" s="41">
        <v>1.54</v>
      </c>
      <c r="X6" s="41">
        <v>1.7533333333333332</v>
      </c>
      <c r="Y6" s="41">
        <v>6.5466666666666669</v>
      </c>
      <c r="Z6" s="41">
        <v>4.1733333333333329</v>
      </c>
      <c r="AA6" s="41">
        <v>2.8000000000000003</v>
      </c>
      <c r="AB6" s="41">
        <v>1.8133333333333335</v>
      </c>
      <c r="AC6" s="41">
        <v>3.1500000000000004</v>
      </c>
      <c r="AD6" s="41">
        <v>1.8099999999999998</v>
      </c>
      <c r="AE6" s="43">
        <v>780.75</v>
      </c>
      <c r="AF6" s="43">
        <v>262873</v>
      </c>
      <c r="AG6" s="39">
        <v>4.4293105132077839</v>
      </c>
      <c r="AH6" s="43">
        <v>990.98692605974486</v>
      </c>
      <c r="AI6" s="41" t="s">
        <v>783</v>
      </c>
      <c r="AJ6" s="41">
        <v>116.13</v>
      </c>
      <c r="AK6" s="41">
        <v>80.819999999999993</v>
      </c>
      <c r="AL6" s="41">
        <v>196.95</v>
      </c>
      <c r="AM6" s="41">
        <v>175.87406666666666</v>
      </c>
      <c r="AN6" s="41">
        <v>47.49666666666667</v>
      </c>
      <c r="AO6" s="44">
        <v>2.4910000000000001</v>
      </c>
      <c r="AP6" s="41">
        <v>80.166666666666671</v>
      </c>
      <c r="AQ6" s="41">
        <v>96.556666666666672</v>
      </c>
      <c r="AR6" s="41">
        <v>85.276666666666657</v>
      </c>
      <c r="AS6" s="41">
        <v>9.7333333333333343</v>
      </c>
      <c r="AT6" s="41">
        <v>417.87333333333339</v>
      </c>
      <c r="AU6" s="41">
        <v>4.4633333333333338</v>
      </c>
      <c r="AV6" s="41">
        <v>11.256666666666666</v>
      </c>
      <c r="AW6" s="41">
        <v>4.96</v>
      </c>
      <c r="AX6" s="41">
        <v>15</v>
      </c>
      <c r="AY6" s="41">
        <v>37.443333333333335</v>
      </c>
      <c r="AZ6" s="41">
        <v>3.1566666666666667</v>
      </c>
      <c r="BA6" s="41">
        <v>1.3066666666666669</v>
      </c>
      <c r="BB6" s="41">
        <v>10.053333333333333</v>
      </c>
      <c r="BC6" s="41">
        <v>47.943333333333328</v>
      </c>
      <c r="BD6" s="41">
        <v>23.75</v>
      </c>
      <c r="BE6" s="41">
        <v>35.433333333333337</v>
      </c>
      <c r="BF6" s="41">
        <v>87.666666666666671</v>
      </c>
      <c r="BG6" s="41">
        <v>15.99</v>
      </c>
      <c r="BH6" s="41">
        <v>11.626666666666665</v>
      </c>
      <c r="BI6" s="41">
        <v>15.333333333333334</v>
      </c>
      <c r="BJ6" s="41">
        <v>2.37</v>
      </c>
      <c r="BK6" s="41">
        <v>58.166666666666664</v>
      </c>
      <c r="BL6" s="41">
        <v>8.6466666666666683</v>
      </c>
      <c r="BM6" s="41">
        <v>9.9799999999999986</v>
      </c>
    </row>
    <row r="7" spans="1:65" x14ac:dyDescent="0.35">
      <c r="A7" s="18">
        <v>113820200</v>
      </c>
      <c r="B7" t="s">
        <v>141</v>
      </c>
      <c r="C7" t="s">
        <v>144</v>
      </c>
      <c r="D7" t="s">
        <v>576</v>
      </c>
      <c r="E7" s="41">
        <v>9.6533333333333324</v>
      </c>
      <c r="F7" s="41">
        <v>3.8733333333333335</v>
      </c>
      <c r="G7" s="41">
        <v>3.7766666666666668</v>
      </c>
      <c r="H7" s="41">
        <v>1.0366666666666668</v>
      </c>
      <c r="I7" s="41">
        <v>1.1500000000000001</v>
      </c>
      <c r="J7" s="41">
        <v>2.1066666666666669</v>
      </c>
      <c r="K7" s="41">
        <v>1.5333333333333334</v>
      </c>
      <c r="L7" s="41">
        <v>1.04</v>
      </c>
      <c r="M7" s="41">
        <v>3.9066666666666667</v>
      </c>
      <c r="N7" s="41">
        <v>3.6566666666666667</v>
      </c>
      <c r="O7" s="41">
        <v>0.46666666666666662</v>
      </c>
      <c r="P7" s="41">
        <v>1.1500000000000001</v>
      </c>
      <c r="Q7" s="41">
        <v>2.91</v>
      </c>
      <c r="R7" s="41">
        <v>3.3366666666666664</v>
      </c>
      <c r="S7" s="41">
        <v>3.9733333333333332</v>
      </c>
      <c r="T7" s="41">
        <v>2.2133333333333334</v>
      </c>
      <c r="U7" s="41">
        <v>3.08</v>
      </c>
      <c r="V7" s="41">
        <v>0.95666666666666667</v>
      </c>
      <c r="W7" s="41">
        <v>1.6466666666666665</v>
      </c>
      <c r="X7" s="41">
        <v>1.5733333333333333</v>
      </c>
      <c r="Y7" s="41">
        <v>5.98</v>
      </c>
      <c r="Z7" s="41">
        <v>4.626666666666666</v>
      </c>
      <c r="AA7" s="41">
        <v>2.6566666666666667</v>
      </c>
      <c r="AB7" s="41">
        <v>1.343333333333333</v>
      </c>
      <c r="AC7" s="41">
        <v>2.5633333333333335</v>
      </c>
      <c r="AD7" s="41">
        <v>1.7633333333333334</v>
      </c>
      <c r="AE7" s="43">
        <v>1011.8366666666666</v>
      </c>
      <c r="AF7" s="43">
        <v>278534.66666666669</v>
      </c>
      <c r="AG7" s="39">
        <v>4.4081579575024685</v>
      </c>
      <c r="AH7" s="43">
        <v>1046.8276082284567</v>
      </c>
      <c r="AI7" s="41" t="s">
        <v>783</v>
      </c>
      <c r="AJ7" s="41">
        <v>111.00666666666666</v>
      </c>
      <c r="AK7" s="41">
        <v>78.756666666666661</v>
      </c>
      <c r="AL7" s="41">
        <v>189.76333333333332</v>
      </c>
      <c r="AM7" s="41">
        <v>175.87406666666666</v>
      </c>
      <c r="AN7" s="41">
        <v>45.236666666666672</v>
      </c>
      <c r="AO7" s="44">
        <v>2.3446666666666665</v>
      </c>
      <c r="AP7" s="41">
        <v>110.08333333333333</v>
      </c>
      <c r="AQ7" s="41">
        <v>79.11</v>
      </c>
      <c r="AR7" s="41">
        <v>70.72</v>
      </c>
      <c r="AS7" s="41">
        <v>8.086666666666666</v>
      </c>
      <c r="AT7" s="41">
        <v>432.58</v>
      </c>
      <c r="AU7" s="41">
        <v>4.206666666666667</v>
      </c>
      <c r="AV7" s="41">
        <v>9.5399999999999991</v>
      </c>
      <c r="AW7" s="41">
        <v>1.3166666666666667</v>
      </c>
      <c r="AX7" s="41">
        <v>15.39</v>
      </c>
      <c r="AY7" s="41">
        <v>37.443333333333335</v>
      </c>
      <c r="AZ7" s="41">
        <v>2.1466666666666665</v>
      </c>
      <c r="BA7" s="41">
        <v>1.01</v>
      </c>
      <c r="BB7" s="41">
        <v>13.396666666666667</v>
      </c>
      <c r="BC7" s="41">
        <v>38.636666666666663</v>
      </c>
      <c r="BD7" s="41">
        <v>21.766666666666666</v>
      </c>
      <c r="BE7" s="41">
        <v>31.49666666666667</v>
      </c>
      <c r="BF7" s="41">
        <v>82.33</v>
      </c>
      <c r="BG7" s="41">
        <v>22</v>
      </c>
      <c r="BH7" s="41">
        <v>12.463333333333333</v>
      </c>
      <c r="BI7" s="41">
        <v>15</v>
      </c>
      <c r="BJ7" s="41">
        <v>2.3466666666666667</v>
      </c>
      <c r="BK7" s="41">
        <v>45.056666666666672</v>
      </c>
      <c r="BL7" s="41">
        <v>8.41</v>
      </c>
      <c r="BM7" s="41">
        <v>7.416666666666667</v>
      </c>
    </row>
    <row r="8" spans="1:65" x14ac:dyDescent="0.35">
      <c r="A8" s="18">
        <v>119460235</v>
      </c>
      <c r="B8" t="s">
        <v>141</v>
      </c>
      <c r="C8" t="s">
        <v>145</v>
      </c>
      <c r="D8" t="s">
        <v>146</v>
      </c>
      <c r="E8" s="41">
        <v>11.316666666666665</v>
      </c>
      <c r="F8" s="41">
        <v>3.6966666666666668</v>
      </c>
      <c r="G8" s="41">
        <v>3.6666666666666665</v>
      </c>
      <c r="H8" s="41">
        <v>1.4933333333333334</v>
      </c>
      <c r="I8" s="41">
        <v>1.0266666666666666</v>
      </c>
      <c r="J8" s="41">
        <v>1.7333333333333334</v>
      </c>
      <c r="K8" s="41">
        <v>1.6966666666666665</v>
      </c>
      <c r="L8" s="41">
        <v>0.98</v>
      </c>
      <c r="M8" s="41">
        <v>3.98</v>
      </c>
      <c r="N8" s="41">
        <v>2.7833333333333332</v>
      </c>
      <c r="O8" s="41">
        <v>0.59333333333333327</v>
      </c>
      <c r="P8" s="41">
        <v>1.2166666666666666</v>
      </c>
      <c r="Q8" s="41">
        <v>3.1033333333333335</v>
      </c>
      <c r="R8" s="41">
        <v>3.6133333333333333</v>
      </c>
      <c r="S8" s="41">
        <v>3.9800000000000004</v>
      </c>
      <c r="T8" s="41">
        <v>2</v>
      </c>
      <c r="U8" s="41">
        <v>3.33</v>
      </c>
      <c r="V8" s="41">
        <v>1.1000000000000001</v>
      </c>
      <c r="W8" s="41">
        <v>1.7133333333333336</v>
      </c>
      <c r="X8" s="41">
        <v>2.0466666666666669</v>
      </c>
      <c r="Y8" s="41">
        <v>6.1533333333333333</v>
      </c>
      <c r="Z8" s="41">
        <v>4.6833333333333336</v>
      </c>
      <c r="AA8" s="41">
        <v>2.3033333333333332</v>
      </c>
      <c r="AB8" s="41">
        <v>1.3699999999999999</v>
      </c>
      <c r="AC8" s="41">
        <v>2.85</v>
      </c>
      <c r="AD8" s="41">
        <v>1.6933333333333334</v>
      </c>
      <c r="AE8" s="43">
        <v>510.83333333333331</v>
      </c>
      <c r="AF8" s="43">
        <v>232036.33333333334</v>
      </c>
      <c r="AG8" s="39">
        <v>4.3409324184589364</v>
      </c>
      <c r="AH8" s="43">
        <v>864.97996926294581</v>
      </c>
      <c r="AI8" s="41">
        <v>167.21666666666667</v>
      </c>
      <c r="AJ8" s="41" t="s">
        <v>783</v>
      </c>
      <c r="AK8" s="41" t="s">
        <v>783</v>
      </c>
      <c r="AL8" s="41">
        <v>167.21666666666667</v>
      </c>
      <c r="AM8" s="41">
        <v>175.87406666666666</v>
      </c>
      <c r="AN8" s="41">
        <v>39.113333333333337</v>
      </c>
      <c r="AO8" s="44">
        <v>2.3373333333333335</v>
      </c>
      <c r="AP8" s="41">
        <v>94.33</v>
      </c>
      <c r="AQ8" s="41">
        <v>88.223333333333343</v>
      </c>
      <c r="AR8" s="41">
        <v>76.666666666666671</v>
      </c>
      <c r="AS8" s="41">
        <v>8.7999999999999989</v>
      </c>
      <c r="AT8" s="41">
        <v>462.44666666666672</v>
      </c>
      <c r="AU8" s="41">
        <v>4.2033333333333331</v>
      </c>
      <c r="AV8" s="41">
        <v>9.4566666666666688</v>
      </c>
      <c r="AW8" s="41">
        <v>4.29</v>
      </c>
      <c r="AX8" s="41">
        <v>11.33</v>
      </c>
      <c r="AY8" s="41">
        <v>42.22</v>
      </c>
      <c r="AZ8" s="41">
        <v>1.7766666666666666</v>
      </c>
      <c r="BA8" s="41">
        <v>0.92</v>
      </c>
      <c r="BB8" s="41">
        <v>10.383333333333333</v>
      </c>
      <c r="BC8" s="41">
        <v>38.826666666666661</v>
      </c>
      <c r="BD8" s="41">
        <v>23.47666666666667</v>
      </c>
      <c r="BE8" s="41">
        <v>34.229999999999997</v>
      </c>
      <c r="BF8" s="41">
        <v>70</v>
      </c>
      <c r="BG8" s="41">
        <v>16.683333333333334</v>
      </c>
      <c r="BH8" s="41">
        <v>11.456666666666665</v>
      </c>
      <c r="BI8" s="41">
        <v>18.333333333333332</v>
      </c>
      <c r="BJ8" s="41">
        <v>2.2866666666666666</v>
      </c>
      <c r="BK8" s="41">
        <v>46</v>
      </c>
      <c r="BL8" s="41">
        <v>8.9533333333333331</v>
      </c>
      <c r="BM8" s="41">
        <v>9.7100000000000009</v>
      </c>
    </row>
    <row r="9" spans="1:65" x14ac:dyDescent="0.35">
      <c r="A9" s="18">
        <v>120020250</v>
      </c>
      <c r="B9" t="s">
        <v>141</v>
      </c>
      <c r="C9" t="s">
        <v>147</v>
      </c>
      <c r="D9" t="s">
        <v>148</v>
      </c>
      <c r="E9" s="41">
        <v>9.1166016709410815</v>
      </c>
      <c r="F9" s="41">
        <v>4.1529700161429437</v>
      </c>
      <c r="G9" s="41">
        <v>4.1175938227876188</v>
      </c>
      <c r="H9" s="41">
        <v>1.5228992781012962</v>
      </c>
      <c r="I9" s="41">
        <v>0.99050745955634845</v>
      </c>
      <c r="J9" s="41">
        <v>2.2673651806459674</v>
      </c>
      <c r="K9" s="41">
        <v>2.1458220861926973</v>
      </c>
      <c r="L9" s="41">
        <v>1.0174581823474458</v>
      </c>
      <c r="M9" s="41">
        <v>4.1489674627742943</v>
      </c>
      <c r="N9" s="41">
        <v>3.8869954667142488</v>
      </c>
      <c r="O9" s="41">
        <v>0.63185400706555928</v>
      </c>
      <c r="P9" s="41">
        <v>1.8043052710189096</v>
      </c>
      <c r="Q9" s="41">
        <v>2.9678085129422271</v>
      </c>
      <c r="R9" s="41">
        <v>3.1078776603808032</v>
      </c>
      <c r="S9" s="41">
        <v>3.5540092796611016</v>
      </c>
      <c r="T9" s="41">
        <v>2.3114121010050224</v>
      </c>
      <c r="U9" s="41">
        <v>3.7795208314333184</v>
      </c>
      <c r="V9" s="41">
        <v>1.1095786825410798</v>
      </c>
      <c r="W9" s="41">
        <v>1.7250842263899202</v>
      </c>
      <c r="X9" s="41">
        <v>1.6923058425472945</v>
      </c>
      <c r="Y9" s="41">
        <v>6.0851079947696896</v>
      </c>
      <c r="Z9" s="41">
        <v>5.2674610581908476</v>
      </c>
      <c r="AA9" s="41">
        <v>2.6157991526950961</v>
      </c>
      <c r="AB9" s="41">
        <v>1.2387362758388116</v>
      </c>
      <c r="AC9" s="41">
        <v>2.5796408536866053</v>
      </c>
      <c r="AD9" s="41">
        <v>1.6232498811410272</v>
      </c>
      <c r="AE9" s="43">
        <v>717.92392506969509</v>
      </c>
      <c r="AF9" s="43">
        <v>248949.03791356576</v>
      </c>
      <c r="AG9" s="39">
        <v>4.4667571769684891</v>
      </c>
      <c r="AH9" s="43">
        <v>943.06183550718868</v>
      </c>
      <c r="AI9" s="41">
        <v>141.63389646234364</v>
      </c>
      <c r="AJ9" s="41" t="s">
        <v>783</v>
      </c>
      <c r="AK9" s="41" t="s">
        <v>783</v>
      </c>
      <c r="AL9" s="41">
        <v>141.63389646234364</v>
      </c>
      <c r="AM9" s="41">
        <v>175.9499884793747</v>
      </c>
      <c r="AN9" s="41">
        <v>40.05705795147707</v>
      </c>
      <c r="AO9" s="44">
        <v>2.312203548728974</v>
      </c>
      <c r="AP9" s="41">
        <v>75.298733108437972</v>
      </c>
      <c r="AQ9" s="41">
        <v>86.562465411453488</v>
      </c>
      <c r="AR9" s="41">
        <v>77.449196308829826</v>
      </c>
      <c r="AS9" s="41">
        <v>10.617219107142178</v>
      </c>
      <c r="AT9" s="41">
        <v>456.54513761816929</v>
      </c>
      <c r="AU9" s="41">
        <v>3.9766279884003688</v>
      </c>
      <c r="AV9" s="41">
        <v>10.475793822749035</v>
      </c>
      <c r="AW9" s="41">
        <v>3.6429600904601753</v>
      </c>
      <c r="AX9" s="41">
        <v>11.389780609715645</v>
      </c>
      <c r="AY9" s="41">
        <v>21.275437052593848</v>
      </c>
      <c r="AZ9" s="41">
        <v>2.3157876756838989</v>
      </c>
      <c r="BA9" s="41">
        <v>0.90563349622705147</v>
      </c>
      <c r="BB9" s="41">
        <v>11.532212472368387</v>
      </c>
      <c r="BC9" s="41">
        <v>29.634268232034035</v>
      </c>
      <c r="BD9" s="41">
        <v>21.733896148029846</v>
      </c>
      <c r="BE9" s="41">
        <v>22.276690682131928</v>
      </c>
      <c r="BF9" s="41">
        <v>76.85222518592586</v>
      </c>
      <c r="BG9" s="41">
        <v>21.852567089786422</v>
      </c>
      <c r="BH9" s="41">
        <v>10.510656299366707</v>
      </c>
      <c r="BI9" s="41">
        <v>13.808187362979124</v>
      </c>
      <c r="BJ9" s="41">
        <v>1.9798526718692318</v>
      </c>
      <c r="BK9" s="41">
        <v>46.991119826264558</v>
      </c>
      <c r="BL9" s="41">
        <v>8.942061177415157</v>
      </c>
      <c r="BM9" s="41">
        <v>6.8063111849465798</v>
      </c>
    </row>
    <row r="10" spans="1:65" x14ac:dyDescent="0.35">
      <c r="A10" s="18">
        <v>122520300</v>
      </c>
      <c r="B10" t="s">
        <v>141</v>
      </c>
      <c r="C10" t="s">
        <v>149</v>
      </c>
      <c r="D10" t="s">
        <v>150</v>
      </c>
      <c r="E10" s="41">
        <v>9.8966666666666665</v>
      </c>
      <c r="F10" s="41">
        <v>3.5166666666666662</v>
      </c>
      <c r="G10" s="41">
        <v>3.7233333333333332</v>
      </c>
      <c r="H10" s="41">
        <v>1.2433333333333334</v>
      </c>
      <c r="I10" s="41">
        <v>0.89333333333333342</v>
      </c>
      <c r="J10" s="41">
        <v>1.5899999999999999</v>
      </c>
      <c r="K10" s="41">
        <v>1.7433333333333332</v>
      </c>
      <c r="L10" s="41">
        <v>0.96333333333333337</v>
      </c>
      <c r="M10" s="41">
        <v>4.2399999999999993</v>
      </c>
      <c r="N10" s="41">
        <v>2.8800000000000003</v>
      </c>
      <c r="O10" s="41">
        <v>0.54</v>
      </c>
      <c r="P10" s="41">
        <v>1.1500000000000001</v>
      </c>
      <c r="Q10" s="41">
        <v>2.9733333333333332</v>
      </c>
      <c r="R10" s="41">
        <v>3.3233333333333328</v>
      </c>
      <c r="S10" s="41">
        <v>3.65</v>
      </c>
      <c r="T10" s="41">
        <v>1.9266666666666665</v>
      </c>
      <c r="U10" s="41">
        <v>3.4033333333333338</v>
      </c>
      <c r="V10" s="41">
        <v>1.0733333333333333</v>
      </c>
      <c r="W10" s="41">
        <v>1.7933333333333332</v>
      </c>
      <c r="X10" s="41">
        <v>1.9766666666666666</v>
      </c>
      <c r="Y10" s="41">
        <v>6.7733333333333334</v>
      </c>
      <c r="Z10" s="41">
        <v>4.8933333333333335</v>
      </c>
      <c r="AA10" s="41">
        <v>2.3299999999999996</v>
      </c>
      <c r="AB10" s="41">
        <v>1.58</v>
      </c>
      <c r="AC10" s="41">
        <v>2.8933333333333331</v>
      </c>
      <c r="AD10" s="41">
        <v>1.4166666666666667</v>
      </c>
      <c r="AE10" s="43">
        <v>595.4666666666667</v>
      </c>
      <c r="AF10" s="43">
        <v>270190.66666666669</v>
      </c>
      <c r="AG10" s="39">
        <v>4.417527744425505</v>
      </c>
      <c r="AH10" s="43">
        <v>1017.3703511545676</v>
      </c>
      <c r="AI10" s="41">
        <v>157.98666666666668</v>
      </c>
      <c r="AJ10" s="41" t="s">
        <v>783</v>
      </c>
      <c r="AK10" s="41" t="s">
        <v>783</v>
      </c>
      <c r="AL10" s="41">
        <v>157.98666666666668</v>
      </c>
      <c r="AM10" s="41">
        <v>175.87406666666666</v>
      </c>
      <c r="AN10" s="41">
        <v>43.63</v>
      </c>
      <c r="AO10" s="44">
        <v>2.4226666666666667</v>
      </c>
      <c r="AP10" s="41">
        <v>74.133333333333326</v>
      </c>
      <c r="AQ10" s="41">
        <v>72.416666666666671</v>
      </c>
      <c r="AR10" s="41">
        <v>71.13333333333334</v>
      </c>
      <c r="AS10" s="41">
        <v>8.923333333333332</v>
      </c>
      <c r="AT10" s="41">
        <v>445.73</v>
      </c>
      <c r="AU10" s="41">
        <v>4.0066666666666668</v>
      </c>
      <c r="AV10" s="41">
        <v>9.5400000000000009</v>
      </c>
      <c r="AW10" s="41">
        <v>4.4066666666666663</v>
      </c>
      <c r="AX10" s="41">
        <v>13.813333333333333</v>
      </c>
      <c r="AY10" s="41">
        <v>27.666666666666668</v>
      </c>
      <c r="AZ10" s="41">
        <v>1.95</v>
      </c>
      <c r="BA10" s="41">
        <v>0.97000000000000008</v>
      </c>
      <c r="BB10" s="41">
        <v>11.166666666666666</v>
      </c>
      <c r="BC10" s="41">
        <v>23.146666666666665</v>
      </c>
      <c r="BD10" s="41">
        <v>21.216666666666665</v>
      </c>
      <c r="BE10" s="41">
        <v>25.746666666666666</v>
      </c>
      <c r="BF10" s="41">
        <v>79.133333333333326</v>
      </c>
      <c r="BG10" s="41">
        <v>17.333333333333332</v>
      </c>
      <c r="BH10" s="41">
        <v>12.33</v>
      </c>
      <c r="BI10" s="41">
        <v>11.25</v>
      </c>
      <c r="BJ10" s="41">
        <v>2.46</v>
      </c>
      <c r="BK10" s="41">
        <v>43.866666666666667</v>
      </c>
      <c r="BL10" s="41">
        <v>8.5733333333333324</v>
      </c>
      <c r="BM10" s="41">
        <v>8.5200000000000014</v>
      </c>
    </row>
    <row r="11" spans="1:65" x14ac:dyDescent="0.35">
      <c r="A11" s="18">
        <v>126620500</v>
      </c>
      <c r="B11" t="s">
        <v>141</v>
      </c>
      <c r="C11" t="s">
        <v>151</v>
      </c>
      <c r="D11" t="s">
        <v>152</v>
      </c>
      <c r="E11" s="41">
        <v>11.915036269856403</v>
      </c>
      <c r="F11" s="41">
        <v>4.2996447270061315</v>
      </c>
      <c r="G11" s="41">
        <v>3.6205361860564373</v>
      </c>
      <c r="H11" s="41">
        <v>1.4230866935990629</v>
      </c>
      <c r="I11" s="41">
        <v>1.0693647100670418</v>
      </c>
      <c r="J11" s="41">
        <v>1.7334243261046127</v>
      </c>
      <c r="K11" s="41">
        <v>1.1717385180365065</v>
      </c>
      <c r="L11" s="41">
        <v>0.98170356827119376</v>
      </c>
      <c r="M11" s="41">
        <v>4.0535203783144098</v>
      </c>
      <c r="N11" s="41">
        <v>2.8763061721394751</v>
      </c>
      <c r="O11" s="41">
        <v>0.54752072872222068</v>
      </c>
      <c r="P11" s="41">
        <v>0.99388827482536002</v>
      </c>
      <c r="Q11" s="41">
        <v>3.1632656200848275</v>
      </c>
      <c r="R11" s="41">
        <v>3.3041924998831806</v>
      </c>
      <c r="S11" s="41">
        <v>4.0285236286039305</v>
      </c>
      <c r="T11" s="41">
        <v>1.9382740369345395</v>
      </c>
      <c r="U11" s="41">
        <v>3.1589542664583283</v>
      </c>
      <c r="V11" s="41">
        <v>1.077603859520013</v>
      </c>
      <c r="W11" s="41">
        <v>1.6587515530707193</v>
      </c>
      <c r="X11" s="41">
        <v>1.7248315042350937</v>
      </c>
      <c r="Y11" s="41">
        <v>6.6593047582238638</v>
      </c>
      <c r="Z11" s="41">
        <v>3.9994402263062008</v>
      </c>
      <c r="AA11" s="41">
        <v>2.1803136732838504</v>
      </c>
      <c r="AB11" s="41">
        <v>1.2570281513917607</v>
      </c>
      <c r="AC11" s="41">
        <v>3.0629841782555438</v>
      </c>
      <c r="AD11" s="41">
        <v>1.7214601102815157</v>
      </c>
      <c r="AE11" s="43">
        <v>985.04216954772266</v>
      </c>
      <c r="AF11" s="43">
        <v>237349.89277728472</v>
      </c>
      <c r="AG11" s="39">
        <v>4.3422645305768475</v>
      </c>
      <c r="AH11" s="43">
        <v>885.67313366296946</v>
      </c>
      <c r="AI11" s="41">
        <v>158.50405926697886</v>
      </c>
      <c r="AJ11" s="41" t="s">
        <v>783</v>
      </c>
      <c r="AK11" s="41" t="s">
        <v>783</v>
      </c>
      <c r="AL11" s="41">
        <v>158.50405926697886</v>
      </c>
      <c r="AM11" s="41">
        <v>175.76478509308598</v>
      </c>
      <c r="AN11" s="41">
        <v>44.150724251942513</v>
      </c>
      <c r="AO11" s="44">
        <v>2.427765429014114</v>
      </c>
      <c r="AP11" s="41">
        <v>125.86647816552413</v>
      </c>
      <c r="AQ11" s="41">
        <v>107.25595723680449</v>
      </c>
      <c r="AR11" s="41">
        <v>96.191440320199249</v>
      </c>
      <c r="AS11" s="41">
        <v>8.3425238467398142</v>
      </c>
      <c r="AT11" s="41">
        <v>451.44469642508557</v>
      </c>
      <c r="AU11" s="41">
        <v>4.1765976990302001</v>
      </c>
      <c r="AV11" s="41">
        <v>11.178137195816673</v>
      </c>
      <c r="AW11" s="41">
        <v>4.5235359748486603</v>
      </c>
      <c r="AX11" s="41">
        <v>20.236931400316681</v>
      </c>
      <c r="AY11" s="41">
        <v>41.424083685876475</v>
      </c>
      <c r="AZ11" s="41">
        <v>2.7192414455476666</v>
      </c>
      <c r="BA11" s="41">
        <v>0.85816361655962714</v>
      </c>
      <c r="BB11" s="41">
        <v>11.051318674279429</v>
      </c>
      <c r="BC11" s="41">
        <v>44.35325359775441</v>
      </c>
      <c r="BD11" s="41">
        <v>37.652480205761371</v>
      </c>
      <c r="BE11" s="41">
        <v>41.78442934810834</v>
      </c>
      <c r="BF11" s="41">
        <v>78.074849279382477</v>
      </c>
      <c r="BG11" s="41">
        <v>9.5088444736819984</v>
      </c>
      <c r="BH11" s="41">
        <v>11.357805432189165</v>
      </c>
      <c r="BI11" s="41">
        <v>17.862207344862401</v>
      </c>
      <c r="BJ11" s="41">
        <v>2.5885582282286141</v>
      </c>
      <c r="BK11" s="41">
        <v>55.567338013393595</v>
      </c>
      <c r="BL11" s="41">
        <v>8.7021787497683949</v>
      </c>
      <c r="BM11" s="41">
        <v>8.7553629035130811</v>
      </c>
    </row>
    <row r="12" spans="1:65" x14ac:dyDescent="0.35">
      <c r="A12" s="18">
        <v>133660600</v>
      </c>
      <c r="B12" t="s">
        <v>141</v>
      </c>
      <c r="C12" t="s">
        <v>153</v>
      </c>
      <c r="D12" t="s">
        <v>154</v>
      </c>
      <c r="E12" s="41">
        <v>9.9599999999999991</v>
      </c>
      <c r="F12" s="41">
        <v>3.77</v>
      </c>
      <c r="G12" s="41">
        <v>4.043333333333333</v>
      </c>
      <c r="H12" s="41">
        <v>1.39</v>
      </c>
      <c r="I12" s="41">
        <v>1.0333333333333332</v>
      </c>
      <c r="J12" s="41">
        <v>2.3199999999999998</v>
      </c>
      <c r="K12" s="41">
        <v>1.8766666666666667</v>
      </c>
      <c r="L12" s="41">
        <v>1.0966666666666667</v>
      </c>
      <c r="M12" s="41">
        <v>3.74</v>
      </c>
      <c r="N12" s="41">
        <v>3.7900000000000005</v>
      </c>
      <c r="O12" s="41">
        <v>0.62</v>
      </c>
      <c r="P12" s="41">
        <v>1.7866666666666668</v>
      </c>
      <c r="Q12" s="41">
        <v>3.41</v>
      </c>
      <c r="R12" s="41">
        <v>3.5933333333333333</v>
      </c>
      <c r="S12" s="41">
        <v>3.9533333333333331</v>
      </c>
      <c r="T12" s="41">
        <v>2.0966666666666671</v>
      </c>
      <c r="U12" s="41">
        <v>3.4233333333333333</v>
      </c>
      <c r="V12" s="41">
        <v>1.1666666666666667</v>
      </c>
      <c r="W12" s="41">
        <v>1.6833333333333333</v>
      </c>
      <c r="X12" s="41">
        <v>1.6566666666666665</v>
      </c>
      <c r="Y12" s="41">
        <v>6.1466666666666674</v>
      </c>
      <c r="Z12" s="41">
        <v>4.1866666666666665</v>
      </c>
      <c r="AA12" s="41">
        <v>2.6466666666666665</v>
      </c>
      <c r="AB12" s="41">
        <v>1.4033333333333333</v>
      </c>
      <c r="AC12" s="41">
        <v>3.16</v>
      </c>
      <c r="AD12" s="41">
        <v>1.64</v>
      </c>
      <c r="AE12" s="43">
        <v>883.57333333333338</v>
      </c>
      <c r="AF12" s="43">
        <v>241782.66666666666</v>
      </c>
      <c r="AG12" s="39">
        <v>4.5659512872989394</v>
      </c>
      <c r="AH12" s="43">
        <v>926.54661149225183</v>
      </c>
      <c r="AI12" s="41" t="s">
        <v>783</v>
      </c>
      <c r="AJ12" s="41">
        <v>121.21666666666668</v>
      </c>
      <c r="AK12" s="41">
        <v>71.763333333333335</v>
      </c>
      <c r="AL12" s="41">
        <v>192.98000000000002</v>
      </c>
      <c r="AM12" s="41">
        <v>175.87406666666666</v>
      </c>
      <c r="AN12" s="41">
        <v>48.693333333333328</v>
      </c>
      <c r="AO12" s="44">
        <v>2.4353333333333333</v>
      </c>
      <c r="AP12" s="41">
        <v>130.09</v>
      </c>
      <c r="AQ12" s="41">
        <v>116.24333333333334</v>
      </c>
      <c r="AR12" s="41">
        <v>89.5</v>
      </c>
      <c r="AS12" s="41">
        <v>9.1266666666666669</v>
      </c>
      <c r="AT12" s="41">
        <v>456.58333333333331</v>
      </c>
      <c r="AU12" s="41">
        <v>3.9599999999999995</v>
      </c>
      <c r="AV12" s="41">
        <v>9.9500000000000011</v>
      </c>
      <c r="AW12" s="41">
        <v>3.6166666666666667</v>
      </c>
      <c r="AX12" s="41">
        <v>14.666666666666666</v>
      </c>
      <c r="AY12" s="41">
        <v>41.85</v>
      </c>
      <c r="AZ12" s="41">
        <v>2.3066666666666666</v>
      </c>
      <c r="BA12" s="41">
        <v>0.98999999999999988</v>
      </c>
      <c r="BB12" s="41">
        <v>12.100000000000001</v>
      </c>
      <c r="BC12" s="41">
        <v>41.956666666666671</v>
      </c>
      <c r="BD12" s="41">
        <v>29.91333333333333</v>
      </c>
      <c r="BE12" s="41">
        <v>38.18</v>
      </c>
      <c r="BF12" s="41">
        <v>78.833333333333329</v>
      </c>
      <c r="BG12" s="41">
        <v>30.12</v>
      </c>
      <c r="BH12" s="41">
        <v>12.089999999999998</v>
      </c>
      <c r="BI12" s="41">
        <v>16.5</v>
      </c>
      <c r="BJ12" s="41">
        <v>2.2466666666666666</v>
      </c>
      <c r="BK12" s="41">
        <v>47.016666666666673</v>
      </c>
      <c r="BL12" s="41">
        <v>8.82</v>
      </c>
      <c r="BM12" s="41">
        <v>7.8900000000000006</v>
      </c>
    </row>
    <row r="13" spans="1:65" x14ac:dyDescent="0.35">
      <c r="A13" s="18">
        <v>133860700</v>
      </c>
      <c r="B13" t="s">
        <v>141</v>
      </c>
      <c r="C13" t="s">
        <v>155</v>
      </c>
      <c r="D13" t="s">
        <v>156</v>
      </c>
      <c r="E13" s="41">
        <v>10.546666666666667</v>
      </c>
      <c r="F13" s="41">
        <v>3.7233333333333332</v>
      </c>
      <c r="G13" s="41">
        <v>4.1966666666666663</v>
      </c>
      <c r="H13" s="41">
        <v>1.3033333333333335</v>
      </c>
      <c r="I13" s="41">
        <v>0.97000000000000008</v>
      </c>
      <c r="J13" s="41">
        <v>2.1766666666666663</v>
      </c>
      <c r="K13" s="41">
        <v>2.15</v>
      </c>
      <c r="L13" s="41">
        <v>1.0066666666666666</v>
      </c>
      <c r="M13" s="41">
        <v>4.0666666666666664</v>
      </c>
      <c r="N13" s="41">
        <v>3.6033333333333335</v>
      </c>
      <c r="O13" s="41">
        <v>0.62333333333333341</v>
      </c>
      <c r="P13" s="41">
        <v>1.8066666666666666</v>
      </c>
      <c r="Q13" s="41">
        <v>2.75</v>
      </c>
      <c r="R13" s="41">
        <v>3.1999999999999997</v>
      </c>
      <c r="S13" s="41">
        <v>3.7033333333333331</v>
      </c>
      <c r="T13" s="41">
        <v>2.0133333333333332</v>
      </c>
      <c r="U13" s="41">
        <v>3.4733333333333332</v>
      </c>
      <c r="V13" s="41">
        <v>0.97000000000000008</v>
      </c>
      <c r="W13" s="41">
        <v>1.7333333333333334</v>
      </c>
      <c r="X13" s="41">
        <v>1.6733333333333331</v>
      </c>
      <c r="Y13" s="41">
        <v>5.8966666666666656</v>
      </c>
      <c r="Z13" s="41">
        <v>4.6533333333333333</v>
      </c>
      <c r="AA13" s="41">
        <v>2.6066666666666669</v>
      </c>
      <c r="AB13" s="41">
        <v>1.1300000000000001</v>
      </c>
      <c r="AC13" s="41">
        <v>3.8033333333333332</v>
      </c>
      <c r="AD13" s="41">
        <v>1.63</v>
      </c>
      <c r="AE13" s="43">
        <v>809.13333333333333</v>
      </c>
      <c r="AF13" s="43">
        <v>290953.66666666669</v>
      </c>
      <c r="AG13" s="39">
        <v>4.5499999999999714</v>
      </c>
      <c r="AH13" s="43">
        <v>1112.2013803861414</v>
      </c>
      <c r="AI13" s="41">
        <v>181.42333333333332</v>
      </c>
      <c r="AJ13" s="41" t="s">
        <v>783</v>
      </c>
      <c r="AK13" s="41" t="s">
        <v>783</v>
      </c>
      <c r="AL13" s="41">
        <v>181.42333333333332</v>
      </c>
      <c r="AM13" s="41">
        <v>175.87406666666666</v>
      </c>
      <c r="AN13" s="41">
        <v>47.483333333333327</v>
      </c>
      <c r="AO13" s="44">
        <v>2.3540000000000001</v>
      </c>
      <c r="AP13" s="41">
        <v>78.25</v>
      </c>
      <c r="AQ13" s="41">
        <v>90.833333333333329</v>
      </c>
      <c r="AR13" s="41">
        <v>66.45</v>
      </c>
      <c r="AS13" s="41">
        <v>10.426666666666668</v>
      </c>
      <c r="AT13" s="41">
        <v>454.53000000000003</v>
      </c>
      <c r="AU13" s="41">
        <v>3.8566666666666669</v>
      </c>
      <c r="AV13" s="41">
        <v>9.4233333333333338</v>
      </c>
      <c r="AW13" s="41">
        <v>3.6533333333333338</v>
      </c>
      <c r="AX13" s="41">
        <v>15.333333333333334</v>
      </c>
      <c r="AY13" s="41">
        <v>33.800000000000004</v>
      </c>
      <c r="AZ13" s="41">
        <v>2.1300000000000003</v>
      </c>
      <c r="BA13" s="41">
        <v>0.98999999999999988</v>
      </c>
      <c r="BB13" s="41">
        <v>12.486666666666666</v>
      </c>
      <c r="BC13" s="41">
        <v>31.08666666666667</v>
      </c>
      <c r="BD13" s="41">
        <v>22.633333333333336</v>
      </c>
      <c r="BE13" s="41">
        <v>28.320000000000004</v>
      </c>
      <c r="BF13" s="41">
        <v>64</v>
      </c>
      <c r="BG13" s="41">
        <v>26.599999999999998</v>
      </c>
      <c r="BH13" s="41">
        <v>8.42</v>
      </c>
      <c r="BI13" s="41">
        <v>14.523333333333333</v>
      </c>
      <c r="BJ13" s="41">
        <v>2.0933333333333333</v>
      </c>
      <c r="BK13" s="41">
        <v>55.449999999999996</v>
      </c>
      <c r="BL13" s="41">
        <v>9.1466666666666665</v>
      </c>
      <c r="BM13" s="41">
        <v>8.0933333333333337</v>
      </c>
    </row>
    <row r="14" spans="1:65" x14ac:dyDescent="0.35">
      <c r="A14" s="18">
        <v>211260100</v>
      </c>
      <c r="B14" t="s">
        <v>157</v>
      </c>
      <c r="C14" t="s">
        <v>158</v>
      </c>
      <c r="D14" t="s">
        <v>159</v>
      </c>
      <c r="E14" s="41">
        <v>12.903333333333334</v>
      </c>
      <c r="F14" s="41">
        <v>5.7433333333333323</v>
      </c>
      <c r="G14" s="41">
        <v>4.97</v>
      </c>
      <c r="H14" s="41">
        <v>1.6666666666666667</v>
      </c>
      <c r="I14" s="41">
        <v>1.6133333333333333</v>
      </c>
      <c r="J14" s="41">
        <v>2.6066666666666669</v>
      </c>
      <c r="K14" s="41">
        <v>2.31</v>
      </c>
      <c r="L14" s="41">
        <v>1.79</v>
      </c>
      <c r="M14" s="41">
        <v>4.6566666666666663</v>
      </c>
      <c r="N14" s="41">
        <v>4.2300000000000004</v>
      </c>
      <c r="O14" s="41">
        <v>0.90333333333333332</v>
      </c>
      <c r="P14" s="41">
        <v>2.0366666666666666</v>
      </c>
      <c r="Q14" s="41">
        <v>4.4666666666666668</v>
      </c>
      <c r="R14" s="41">
        <v>4.2399999999999993</v>
      </c>
      <c r="S14" s="41">
        <v>5.5966666666666667</v>
      </c>
      <c r="T14" s="41">
        <v>3.0266666666666668</v>
      </c>
      <c r="U14" s="41">
        <v>4.6066666666666665</v>
      </c>
      <c r="V14" s="41">
        <v>1.4333333333333333</v>
      </c>
      <c r="W14" s="41">
        <v>2.1166666666666667</v>
      </c>
      <c r="X14" s="41">
        <v>2.6366666666666663</v>
      </c>
      <c r="Y14" s="41">
        <v>7.4233333333333329</v>
      </c>
      <c r="Z14" s="41">
        <v>7.0333333333333341</v>
      </c>
      <c r="AA14" s="41">
        <v>3.4</v>
      </c>
      <c r="AB14" s="41">
        <v>1.6966666666666665</v>
      </c>
      <c r="AC14" s="41">
        <v>4.6533333333333333</v>
      </c>
      <c r="AD14" s="41">
        <v>2.5266666666666668</v>
      </c>
      <c r="AE14" s="43">
        <v>1191.8866666666665</v>
      </c>
      <c r="AF14" s="43">
        <v>569476.66666666663</v>
      </c>
      <c r="AG14" s="39">
        <v>4.1042449413385169</v>
      </c>
      <c r="AH14" s="43">
        <v>2066.2852573426321</v>
      </c>
      <c r="AI14" s="41" t="s">
        <v>783</v>
      </c>
      <c r="AJ14" s="41">
        <v>103.72666666666667</v>
      </c>
      <c r="AK14" s="41">
        <v>126.80666666666666</v>
      </c>
      <c r="AL14" s="41">
        <v>230.53333333333333</v>
      </c>
      <c r="AM14" s="41">
        <v>186.99341666666666</v>
      </c>
      <c r="AN14" s="41">
        <v>44</v>
      </c>
      <c r="AO14" s="44">
        <v>3.1053333333333328</v>
      </c>
      <c r="AP14" s="41">
        <v>200.28666666666666</v>
      </c>
      <c r="AQ14" s="41">
        <v>190.5</v>
      </c>
      <c r="AR14" s="41">
        <v>142.69333333333336</v>
      </c>
      <c r="AS14" s="41">
        <v>9.31</v>
      </c>
      <c r="AT14" s="41">
        <v>435</v>
      </c>
      <c r="AU14" s="41">
        <v>4.9733333333333327</v>
      </c>
      <c r="AV14" s="41">
        <v>10.99</v>
      </c>
      <c r="AW14" s="41">
        <v>6.2700000000000005</v>
      </c>
      <c r="AX14" s="41">
        <v>22.756666666666671</v>
      </c>
      <c r="AY14" s="41">
        <v>52.5</v>
      </c>
      <c r="AZ14" s="41">
        <v>3.1366666666666667</v>
      </c>
      <c r="BA14" s="41">
        <v>1.1133333333333333</v>
      </c>
      <c r="BB14" s="41">
        <v>13.770000000000001</v>
      </c>
      <c r="BC14" s="41">
        <v>37.946666666666665</v>
      </c>
      <c r="BD14" s="41">
        <v>24.50333333333333</v>
      </c>
      <c r="BE14" s="41">
        <v>24.22666666666667</v>
      </c>
      <c r="BF14" s="41">
        <v>84.49666666666667</v>
      </c>
      <c r="BG14" s="41">
        <v>18.966666666666669</v>
      </c>
      <c r="BH14" s="41">
        <v>11.843333333333334</v>
      </c>
      <c r="BI14" s="41">
        <v>17.3</v>
      </c>
      <c r="BJ14" s="41">
        <v>3.3933333333333331</v>
      </c>
      <c r="BK14" s="41">
        <v>67.899999999999991</v>
      </c>
      <c r="BL14" s="41">
        <v>10.566666666666665</v>
      </c>
      <c r="BM14" s="41">
        <v>11.873333333333335</v>
      </c>
    </row>
    <row r="15" spans="1:65" x14ac:dyDescent="0.35">
      <c r="A15" s="18">
        <v>221820300</v>
      </c>
      <c r="B15" t="s">
        <v>157</v>
      </c>
      <c r="C15" t="s">
        <v>160</v>
      </c>
      <c r="D15" t="s">
        <v>161</v>
      </c>
      <c r="E15" s="41">
        <v>14.56</v>
      </c>
      <c r="F15" s="41">
        <v>5.1100000000000003</v>
      </c>
      <c r="G15" s="41">
        <v>4.956666666666667</v>
      </c>
      <c r="H15" s="41">
        <v>1.7633333333333334</v>
      </c>
      <c r="I15" s="41">
        <v>1.1599999999999999</v>
      </c>
      <c r="J15" s="41">
        <v>2.4300000000000002</v>
      </c>
      <c r="K15" s="41">
        <v>2.1466666666666665</v>
      </c>
      <c r="L15" s="41">
        <v>1.47</v>
      </c>
      <c r="M15" s="41">
        <v>5.0966666666666667</v>
      </c>
      <c r="N15" s="41">
        <v>3.5333333333333332</v>
      </c>
      <c r="O15" s="41">
        <v>0.90333333333333332</v>
      </c>
      <c r="P15" s="41">
        <v>2.1633333333333336</v>
      </c>
      <c r="Q15" s="41">
        <v>4.1233333333333322</v>
      </c>
      <c r="R15" s="41">
        <v>3.8566666666666669</v>
      </c>
      <c r="S15" s="41">
        <v>5.3066666666666658</v>
      </c>
      <c r="T15" s="41">
        <v>2.5566666666666666</v>
      </c>
      <c r="U15" s="41">
        <v>4.6033333333333326</v>
      </c>
      <c r="V15" s="41">
        <v>1.4433333333333334</v>
      </c>
      <c r="W15" s="41">
        <v>2.1966666666666668</v>
      </c>
      <c r="X15" s="41">
        <v>2.1433333333333331</v>
      </c>
      <c r="Y15" s="41">
        <v>7.1466666666666674</v>
      </c>
      <c r="Z15" s="41">
        <v>6.8633333333333324</v>
      </c>
      <c r="AA15" s="41">
        <v>3.17</v>
      </c>
      <c r="AB15" s="41">
        <v>1.3733333333333333</v>
      </c>
      <c r="AC15" s="41">
        <v>3.9933333333333336</v>
      </c>
      <c r="AD15" s="41">
        <v>2.1766666666666667</v>
      </c>
      <c r="AE15" s="43">
        <v>1132.7766666666666</v>
      </c>
      <c r="AF15" s="43">
        <v>433200</v>
      </c>
      <c r="AG15" s="39">
        <v>4.4770227191162695</v>
      </c>
      <c r="AH15" s="43">
        <v>1642.0382798093312</v>
      </c>
      <c r="AI15" s="41" t="s">
        <v>783</v>
      </c>
      <c r="AJ15" s="41">
        <v>169.53666666666666</v>
      </c>
      <c r="AK15" s="41">
        <v>332.81333333333333</v>
      </c>
      <c r="AL15" s="41">
        <v>502.35</v>
      </c>
      <c r="AM15" s="41">
        <v>183.99341666666666</v>
      </c>
      <c r="AN15" s="41">
        <v>46.243333333333332</v>
      </c>
      <c r="AO15" s="44">
        <v>3.3736666666666668</v>
      </c>
      <c r="AP15" s="41">
        <v>225</v>
      </c>
      <c r="AQ15" s="41">
        <v>191.5</v>
      </c>
      <c r="AR15" s="41">
        <v>150.53</v>
      </c>
      <c r="AS15" s="41">
        <v>9.15</v>
      </c>
      <c r="AT15" s="41">
        <v>471.87999999999994</v>
      </c>
      <c r="AU15" s="41">
        <v>5.29</v>
      </c>
      <c r="AV15" s="41">
        <v>11.326666666666668</v>
      </c>
      <c r="AW15" s="41">
        <v>5.9899999999999993</v>
      </c>
      <c r="AX15" s="41">
        <v>15.706666666666669</v>
      </c>
      <c r="AY15" s="41">
        <v>47.376666666666665</v>
      </c>
      <c r="AZ15" s="41">
        <v>3.06</v>
      </c>
      <c r="BA15" s="41">
        <v>0.97000000000000008</v>
      </c>
      <c r="BB15" s="41">
        <v>16.666666666666668</v>
      </c>
      <c r="BC15" s="41">
        <v>27.693333333333332</v>
      </c>
      <c r="BD15" s="41">
        <v>23.546666666666667</v>
      </c>
      <c r="BE15" s="41">
        <v>28.036666666666665</v>
      </c>
      <c r="BF15" s="41">
        <v>100</v>
      </c>
      <c r="BG15" s="41">
        <v>19.829166666666666</v>
      </c>
      <c r="BH15" s="41">
        <v>13.283333333333331</v>
      </c>
      <c r="BI15" s="41">
        <v>14.666666666666666</v>
      </c>
      <c r="BJ15" s="41">
        <v>3.41</v>
      </c>
      <c r="BK15" s="41">
        <v>46.196666666666665</v>
      </c>
      <c r="BL15" s="41">
        <v>10.136666666666668</v>
      </c>
      <c r="BM15" s="41">
        <v>10.056666666666667</v>
      </c>
    </row>
    <row r="16" spans="1:65" x14ac:dyDescent="0.35">
      <c r="A16" s="18">
        <v>227940400</v>
      </c>
      <c r="B16" t="s">
        <v>157</v>
      </c>
      <c r="C16" t="s">
        <v>656</v>
      </c>
      <c r="D16" t="s">
        <v>657</v>
      </c>
      <c r="E16" s="41">
        <v>14.31</v>
      </c>
      <c r="F16" s="41">
        <v>5.1466666666666665</v>
      </c>
      <c r="G16" s="41">
        <v>5.123333333333334</v>
      </c>
      <c r="H16" s="41">
        <v>2.1999999999999997</v>
      </c>
      <c r="I16" s="41">
        <v>1.5166666666666666</v>
      </c>
      <c r="J16" s="41">
        <v>2.5333333333333332</v>
      </c>
      <c r="K16" s="41">
        <v>2.64</v>
      </c>
      <c r="L16" s="41">
        <v>1.2466666666666668</v>
      </c>
      <c r="M16" s="41">
        <v>5.5633333333333326</v>
      </c>
      <c r="N16" s="41">
        <v>4.2833333333333332</v>
      </c>
      <c r="O16" s="41">
        <v>1.0333333333333334</v>
      </c>
      <c r="P16" s="41">
        <v>2.2666666666666662</v>
      </c>
      <c r="Q16" s="41">
        <v>5.31</v>
      </c>
      <c r="R16" s="41">
        <v>4.6766666666666667</v>
      </c>
      <c r="S16" s="41">
        <v>5.9866666666666672</v>
      </c>
      <c r="T16" s="41">
        <v>3.4599999999999995</v>
      </c>
      <c r="U16" s="41">
        <v>4.6399999999999997</v>
      </c>
      <c r="V16" s="41">
        <v>1.7033333333333331</v>
      </c>
      <c r="W16" s="41">
        <v>2.2799999999999998</v>
      </c>
      <c r="X16" s="41">
        <v>2.7233333333333327</v>
      </c>
      <c r="Y16" s="41">
        <v>7.4833333333333343</v>
      </c>
      <c r="Z16" s="41">
        <v>8.3733333333333331</v>
      </c>
      <c r="AA16" s="41">
        <v>3.4233333333333333</v>
      </c>
      <c r="AB16" s="41">
        <v>2.2233333333333332</v>
      </c>
      <c r="AC16" s="41">
        <v>5.2833333333333323</v>
      </c>
      <c r="AD16" s="41">
        <v>2.7133333333333334</v>
      </c>
      <c r="AE16" s="43">
        <v>1502.5</v>
      </c>
      <c r="AF16" s="43">
        <v>542436.33333333337</v>
      </c>
      <c r="AG16" s="39">
        <v>4.5406744499728964</v>
      </c>
      <c r="AH16" s="43">
        <v>2071.5383369866963</v>
      </c>
      <c r="AI16" s="41" t="s">
        <v>783</v>
      </c>
      <c r="AJ16" s="41">
        <v>86.543333333333337</v>
      </c>
      <c r="AK16" s="41">
        <v>171.42999999999998</v>
      </c>
      <c r="AL16" s="41">
        <v>257.9733333333333</v>
      </c>
      <c r="AM16" s="41">
        <v>194.19341666666665</v>
      </c>
      <c r="AN16" s="41">
        <v>54.9</v>
      </c>
      <c r="AO16" s="44">
        <v>3.5876666666666668</v>
      </c>
      <c r="AP16" s="41">
        <v>225.79333333333332</v>
      </c>
      <c r="AQ16" s="41">
        <v>195.97333333333333</v>
      </c>
      <c r="AR16" s="41">
        <v>149.6</v>
      </c>
      <c r="AS16" s="41">
        <v>9.92</v>
      </c>
      <c r="AT16" s="41">
        <v>489.19000000000005</v>
      </c>
      <c r="AU16" s="41">
        <v>5.3566666666666665</v>
      </c>
      <c r="AV16" s="41">
        <v>12.99</v>
      </c>
      <c r="AW16" s="41">
        <v>3.41</v>
      </c>
      <c r="AX16" s="41">
        <v>20.166666666666668</v>
      </c>
      <c r="AY16" s="41">
        <v>39.743333333333332</v>
      </c>
      <c r="AZ16" s="41">
        <v>3.4766666666666666</v>
      </c>
      <c r="BA16" s="41">
        <v>1.37</v>
      </c>
      <c r="BB16" s="41">
        <v>14</v>
      </c>
      <c r="BC16" s="41">
        <v>44.330000000000005</v>
      </c>
      <c r="BD16" s="41">
        <v>30.33</v>
      </c>
      <c r="BE16" s="41">
        <v>40.33</v>
      </c>
      <c r="BF16" s="41">
        <v>55</v>
      </c>
      <c r="BG16" s="41">
        <v>15.772499999999999</v>
      </c>
      <c r="BH16" s="41">
        <v>11.75</v>
      </c>
      <c r="BI16" s="41">
        <v>13</v>
      </c>
      <c r="BJ16" s="41">
        <v>3.99</v>
      </c>
      <c r="BK16" s="41">
        <v>56.603333333333332</v>
      </c>
      <c r="BL16" s="41">
        <v>10.613333333333333</v>
      </c>
      <c r="BM16" s="41">
        <v>13.476666666666667</v>
      </c>
    </row>
    <row r="17" spans="1:65" x14ac:dyDescent="0.35">
      <c r="A17" s="18">
        <v>422380300</v>
      </c>
      <c r="B17" t="s">
        <v>163</v>
      </c>
      <c r="C17" t="s">
        <v>164</v>
      </c>
      <c r="D17" t="s">
        <v>165</v>
      </c>
      <c r="E17" s="41">
        <v>12.456141721887269</v>
      </c>
      <c r="F17" s="41">
        <v>3.4834003540544942</v>
      </c>
      <c r="G17" s="41">
        <v>4.7281103036330965</v>
      </c>
      <c r="H17" s="41">
        <v>1.3398895379245115</v>
      </c>
      <c r="I17" s="41">
        <v>1.0235007067915418</v>
      </c>
      <c r="J17" s="41">
        <v>1.5187034158751436</v>
      </c>
      <c r="K17" s="41">
        <v>1.9627391493769757</v>
      </c>
      <c r="L17" s="41">
        <v>1.1987526686313938</v>
      </c>
      <c r="M17" s="41">
        <v>4.4943819691834568</v>
      </c>
      <c r="N17" s="41">
        <v>2.6950154204424375</v>
      </c>
      <c r="O17" s="41">
        <v>0.58756731392525074</v>
      </c>
      <c r="P17" s="41">
        <v>1.2416153800807612</v>
      </c>
      <c r="Q17" s="41">
        <v>3.4121096267354241</v>
      </c>
      <c r="R17" s="41">
        <v>3.2126597674494146</v>
      </c>
      <c r="S17" s="41">
        <v>4.9230400439474735</v>
      </c>
      <c r="T17" s="41">
        <v>2.6221269242938514</v>
      </c>
      <c r="U17" s="41">
        <v>3.4676263231883389</v>
      </c>
      <c r="V17" s="41">
        <v>1.0273473649781264</v>
      </c>
      <c r="W17" s="41">
        <v>1.6254880086961654</v>
      </c>
      <c r="X17" s="41">
        <v>1.9917319894818037</v>
      </c>
      <c r="Y17" s="41">
        <v>5.939361731976379</v>
      </c>
      <c r="Z17" s="41">
        <v>6.0769012434624186</v>
      </c>
      <c r="AA17" s="41">
        <v>2.6543896097745292</v>
      </c>
      <c r="AB17" s="41">
        <v>1.479219322281109</v>
      </c>
      <c r="AC17" s="41">
        <v>3.0749887911169669</v>
      </c>
      <c r="AD17" s="41">
        <v>1.5639107853592462</v>
      </c>
      <c r="AE17" s="43">
        <v>1549.0631161659992</v>
      </c>
      <c r="AF17" s="43">
        <v>499712.42904480174</v>
      </c>
      <c r="AG17" s="39">
        <v>4.5643726490708341</v>
      </c>
      <c r="AH17" s="43">
        <v>1915.2019641445575</v>
      </c>
      <c r="AI17" s="41" t="s">
        <v>783</v>
      </c>
      <c r="AJ17" s="41">
        <v>93.186142237984811</v>
      </c>
      <c r="AK17" s="41">
        <v>74.300449935857344</v>
      </c>
      <c r="AL17" s="41">
        <v>167.48659217384215</v>
      </c>
      <c r="AM17" s="41">
        <v>173.18070847305049</v>
      </c>
      <c r="AN17" s="41">
        <v>65.416831988826303</v>
      </c>
      <c r="AO17" s="44">
        <v>2.8049135667670542</v>
      </c>
      <c r="AP17" s="41">
        <v>104.88633080288365</v>
      </c>
      <c r="AQ17" s="41">
        <v>127.99373202206827</v>
      </c>
      <c r="AR17" s="41">
        <v>105.19405779408559</v>
      </c>
      <c r="AS17" s="41">
        <v>9.2129869191029439</v>
      </c>
      <c r="AT17" s="41">
        <v>451.76661624261124</v>
      </c>
      <c r="AU17" s="41">
        <v>5.0737189231655639</v>
      </c>
      <c r="AV17" s="41">
        <v>9.3790144152338932</v>
      </c>
      <c r="AW17" s="41">
        <v>4.6608492671753163</v>
      </c>
      <c r="AX17" s="41">
        <v>16.548442558678506</v>
      </c>
      <c r="AY17" s="41">
        <v>43.121734714040038</v>
      </c>
      <c r="AZ17" s="41">
        <v>2.4866567856893131</v>
      </c>
      <c r="BA17" s="41">
        <v>0.86141285158436709</v>
      </c>
      <c r="BB17" s="41">
        <v>13.178224110188525</v>
      </c>
      <c r="BC17" s="41">
        <v>30.160386987530377</v>
      </c>
      <c r="BD17" s="41">
        <v>25.317672951234602</v>
      </c>
      <c r="BE17" s="41">
        <v>30.220413476461498</v>
      </c>
      <c r="BF17" s="41">
        <v>82.680161940071599</v>
      </c>
      <c r="BG17" s="41">
        <v>27.575959243931063</v>
      </c>
      <c r="BH17" s="41">
        <v>9.9743469579196518</v>
      </c>
      <c r="BI17" s="41">
        <v>14.309774836615402</v>
      </c>
      <c r="BJ17" s="41">
        <v>2.1873539084832481</v>
      </c>
      <c r="BK17" s="41">
        <v>54.734990114402613</v>
      </c>
      <c r="BL17" s="41">
        <v>9.2468601034431561</v>
      </c>
      <c r="BM17" s="41">
        <v>6.0995691714622255</v>
      </c>
    </row>
    <row r="18" spans="1:65" x14ac:dyDescent="0.35">
      <c r="A18" s="18">
        <v>429420150</v>
      </c>
      <c r="B18" t="s">
        <v>163</v>
      </c>
      <c r="C18" t="s">
        <v>716</v>
      </c>
      <c r="D18" t="s">
        <v>707</v>
      </c>
      <c r="E18" s="41">
        <v>11.65</v>
      </c>
      <c r="F18" s="41">
        <v>4.083333333333333</v>
      </c>
      <c r="G18" s="41">
        <v>3.9466666666666668</v>
      </c>
      <c r="H18" s="41">
        <v>1.2933333333333332</v>
      </c>
      <c r="I18" s="41">
        <v>1.1866666666666665</v>
      </c>
      <c r="J18" s="41">
        <v>1.58</v>
      </c>
      <c r="K18" s="41">
        <v>1.74</v>
      </c>
      <c r="L18" s="41">
        <v>1.21</v>
      </c>
      <c r="M18" s="41">
        <v>3.9833333333333338</v>
      </c>
      <c r="N18" s="41">
        <v>3.5666666666666669</v>
      </c>
      <c r="O18" s="41">
        <v>0.60666666666666658</v>
      </c>
      <c r="P18" s="41">
        <v>1.1966666666666665</v>
      </c>
      <c r="Q18" s="41">
        <v>3.5033333333333334</v>
      </c>
      <c r="R18" s="41">
        <v>3.4533333333333336</v>
      </c>
      <c r="S18" s="41">
        <v>4.96</v>
      </c>
      <c r="T18" s="41">
        <v>2.0366666666666666</v>
      </c>
      <c r="U18" s="41">
        <v>3.9500000000000006</v>
      </c>
      <c r="V18" s="41">
        <v>0.99333333333333329</v>
      </c>
      <c r="W18" s="41">
        <v>1.9766666666666666</v>
      </c>
      <c r="X18" s="41">
        <v>2.2433333333333336</v>
      </c>
      <c r="Y18" s="41">
        <v>5.9666666666666659</v>
      </c>
      <c r="Z18" s="41">
        <v>5.2066666666666661</v>
      </c>
      <c r="AA18" s="41">
        <v>2.2366666666666668</v>
      </c>
      <c r="AB18" s="41">
        <v>1.1766666666666667</v>
      </c>
      <c r="AC18" s="41">
        <v>3.24</v>
      </c>
      <c r="AD18" s="41">
        <v>1.7533333333333332</v>
      </c>
      <c r="AE18" s="43">
        <v>715.44666666666672</v>
      </c>
      <c r="AF18" s="43">
        <v>316400</v>
      </c>
      <c r="AG18" s="39">
        <v>4.3650494985613006</v>
      </c>
      <c r="AH18" s="43">
        <v>1184.2086830911333</v>
      </c>
      <c r="AI18" s="41" t="s">
        <v>783</v>
      </c>
      <c r="AJ18" s="41">
        <v>73.566666666666663</v>
      </c>
      <c r="AK18" s="41">
        <v>64.44</v>
      </c>
      <c r="AL18" s="41">
        <v>138.00666666666666</v>
      </c>
      <c r="AM18" s="41">
        <v>171.63866666666664</v>
      </c>
      <c r="AN18" s="41">
        <v>56.199999999999996</v>
      </c>
      <c r="AO18" s="44">
        <v>2.4713333333333334</v>
      </c>
      <c r="AP18" s="41">
        <v>76.033333333333331</v>
      </c>
      <c r="AQ18" s="41">
        <v>91.33</v>
      </c>
      <c r="AR18" s="41">
        <v>93.67</v>
      </c>
      <c r="AS18" s="41">
        <v>8.8866666666666667</v>
      </c>
      <c r="AT18" s="41">
        <v>457.19333333333338</v>
      </c>
      <c r="AU18" s="41">
        <v>3.7900000000000005</v>
      </c>
      <c r="AV18" s="41">
        <v>8.1566666666666663</v>
      </c>
      <c r="AW18" s="41">
        <v>5.2733333333333334</v>
      </c>
      <c r="AX18" s="41">
        <v>11.39</v>
      </c>
      <c r="AY18" s="41">
        <v>33.466666666666669</v>
      </c>
      <c r="AZ18" s="41">
        <v>1.96</v>
      </c>
      <c r="BA18" s="41">
        <v>0.85</v>
      </c>
      <c r="BB18" s="41">
        <v>14</v>
      </c>
      <c r="BC18" s="41">
        <v>29.826666666666664</v>
      </c>
      <c r="BD18" s="41">
        <v>29.643333333333334</v>
      </c>
      <c r="BE18" s="41">
        <v>20.853333333333332</v>
      </c>
      <c r="BF18" s="41">
        <v>64.436666666666667</v>
      </c>
      <c r="BG18" s="41">
        <v>10.362499999999999</v>
      </c>
      <c r="BH18" s="41">
        <v>9.6300000000000008</v>
      </c>
      <c r="BI18" s="41">
        <v>9.1666666666666661</v>
      </c>
      <c r="BJ18" s="41">
        <v>2.0466666666666669</v>
      </c>
      <c r="BK18" s="41">
        <v>46.5</v>
      </c>
      <c r="BL18" s="41">
        <v>8.7533333333333321</v>
      </c>
      <c r="BM18" s="41">
        <v>7.206666666666667</v>
      </c>
    </row>
    <row r="19" spans="1:65" x14ac:dyDescent="0.35">
      <c r="A19" s="18">
        <v>429420400</v>
      </c>
      <c r="B19" t="s">
        <v>163</v>
      </c>
      <c r="C19" t="s">
        <v>716</v>
      </c>
      <c r="D19" t="s">
        <v>166</v>
      </c>
      <c r="E19" s="41">
        <v>12.54704228253088</v>
      </c>
      <c r="F19" s="41">
        <v>4.339050850821522</v>
      </c>
      <c r="G19" s="41">
        <v>4.0679050346924051</v>
      </c>
      <c r="H19" s="41">
        <v>1.2714034513569852</v>
      </c>
      <c r="I19" s="41">
        <v>1.282851737067737</v>
      </c>
      <c r="J19" s="41">
        <v>1.5049631196705251</v>
      </c>
      <c r="K19" s="41">
        <v>1.9408521325361694</v>
      </c>
      <c r="L19" s="41">
        <v>1.1100353081281398</v>
      </c>
      <c r="M19" s="41">
        <v>4.4897039210697676</v>
      </c>
      <c r="N19" s="41">
        <v>2.8039546905144266</v>
      </c>
      <c r="O19" s="41">
        <v>0.62510500166240224</v>
      </c>
      <c r="P19" s="41">
        <v>1.1774076897445866</v>
      </c>
      <c r="Q19" s="41">
        <v>3.511607492806375</v>
      </c>
      <c r="R19" s="41">
        <v>3.9924833639458348</v>
      </c>
      <c r="S19" s="41">
        <v>4.9799165180930274</v>
      </c>
      <c r="T19" s="41">
        <v>2.1584386110338394</v>
      </c>
      <c r="U19" s="41">
        <v>3.8258733074019919</v>
      </c>
      <c r="V19" s="41">
        <v>1.0218903885565849</v>
      </c>
      <c r="W19" s="41">
        <v>1.8104740972625344</v>
      </c>
      <c r="X19" s="41">
        <v>1.9667283243979294</v>
      </c>
      <c r="Y19" s="41">
        <v>6.530853093403306</v>
      </c>
      <c r="Z19" s="41">
        <v>4.9370081043126781</v>
      </c>
      <c r="AA19" s="41">
        <v>2.3421542946302081</v>
      </c>
      <c r="AB19" s="41">
        <v>1.2981314155214327</v>
      </c>
      <c r="AC19" s="41">
        <v>2.9366639772245757</v>
      </c>
      <c r="AD19" s="41">
        <v>1.6530164361672257</v>
      </c>
      <c r="AE19" s="43">
        <v>839.91644174901887</v>
      </c>
      <c r="AF19" s="43">
        <v>421181.31388866279</v>
      </c>
      <c r="AG19" s="39">
        <v>4.2455474096091557</v>
      </c>
      <c r="AH19" s="43">
        <v>1551.9131660104849</v>
      </c>
      <c r="AI19" s="41">
        <v>157.4473979561092</v>
      </c>
      <c r="AJ19" s="41" t="s">
        <v>783</v>
      </c>
      <c r="AK19" s="41" t="s">
        <v>783</v>
      </c>
      <c r="AL19" s="41">
        <v>157.4473979561092</v>
      </c>
      <c r="AM19" s="41">
        <v>171.7042150221404</v>
      </c>
      <c r="AN19" s="41">
        <v>52.609971039593347</v>
      </c>
      <c r="AO19" s="44">
        <v>2.689567016462469</v>
      </c>
      <c r="AP19" s="41">
        <v>97.882056041057737</v>
      </c>
      <c r="AQ19" s="41">
        <v>107.20581833791762</v>
      </c>
      <c r="AR19" s="41">
        <v>88.908457271628208</v>
      </c>
      <c r="AS19" s="41">
        <v>8.7460508989127774</v>
      </c>
      <c r="AT19" s="41">
        <v>441.78747266630791</v>
      </c>
      <c r="AU19" s="41">
        <v>3.7772982646710269</v>
      </c>
      <c r="AV19" s="41">
        <v>12.972408175167777</v>
      </c>
      <c r="AW19" s="41">
        <v>5.494464532040209</v>
      </c>
      <c r="AX19" s="41">
        <v>12.878987725986688</v>
      </c>
      <c r="AY19" s="41">
        <v>35.603805831585831</v>
      </c>
      <c r="AZ19" s="41">
        <v>2.8363308498106643</v>
      </c>
      <c r="BA19" s="41">
        <v>0.85886256410038031</v>
      </c>
      <c r="BB19" s="41">
        <v>14.440162422222938</v>
      </c>
      <c r="BC19" s="41">
        <v>22.00840182417744</v>
      </c>
      <c r="BD19" s="41">
        <v>19.470322550244678</v>
      </c>
      <c r="BE19" s="41">
        <v>23.933003100733966</v>
      </c>
      <c r="BF19" s="41">
        <v>74.79058449146406</v>
      </c>
      <c r="BG19" s="41">
        <v>11.686597425645182</v>
      </c>
      <c r="BH19" s="41">
        <v>8.2662454213322505</v>
      </c>
      <c r="BI19" s="41">
        <v>10.875651415499968</v>
      </c>
      <c r="BJ19" s="41">
        <v>1.9665715484578599</v>
      </c>
      <c r="BK19" s="41">
        <v>59.086534744269095</v>
      </c>
      <c r="BL19" s="41">
        <v>8.9553530105320789</v>
      </c>
      <c r="BM19" s="41">
        <v>6.7729356128470579</v>
      </c>
    </row>
    <row r="20" spans="1:65" x14ac:dyDescent="0.35">
      <c r="A20" s="18">
        <v>438060600</v>
      </c>
      <c r="B20" t="s">
        <v>163</v>
      </c>
      <c r="C20" t="s">
        <v>167</v>
      </c>
      <c r="D20" t="s">
        <v>168</v>
      </c>
      <c r="E20" s="41">
        <v>11.543333333333335</v>
      </c>
      <c r="F20" s="41">
        <v>4.0066666666666668</v>
      </c>
      <c r="G20" s="41">
        <v>3.6333333333333333</v>
      </c>
      <c r="H20" s="41">
        <v>1.7166666666666668</v>
      </c>
      <c r="I20" s="41">
        <v>1.2266666666666668</v>
      </c>
      <c r="J20" s="41">
        <v>1.4233333333333331</v>
      </c>
      <c r="K20" s="41">
        <v>2.1366666666666667</v>
      </c>
      <c r="L20" s="41">
        <v>1.1133333333333333</v>
      </c>
      <c r="M20" s="41">
        <v>4.8366666666666669</v>
      </c>
      <c r="N20" s="41">
        <v>2.5066666666666664</v>
      </c>
      <c r="O20" s="41">
        <v>0.60333333333333339</v>
      </c>
      <c r="P20" s="41">
        <v>1.1500000000000001</v>
      </c>
      <c r="Q20" s="41">
        <v>3.2166666666666668</v>
      </c>
      <c r="R20" s="41">
        <v>3.8633333333333333</v>
      </c>
      <c r="S20" s="41">
        <v>4.8366666666666669</v>
      </c>
      <c r="T20" s="41">
        <v>2.1166666666666667</v>
      </c>
      <c r="U20" s="41">
        <v>3.2366666666666668</v>
      </c>
      <c r="V20" s="41">
        <v>1.1066666666666667</v>
      </c>
      <c r="W20" s="41">
        <v>1.55</v>
      </c>
      <c r="X20" s="41">
        <v>1.8699999999999999</v>
      </c>
      <c r="Y20" s="41">
        <v>6.3166666666666673</v>
      </c>
      <c r="Z20" s="41">
        <v>5.2166666666666677</v>
      </c>
      <c r="AA20" s="41">
        <v>2.3466666666666667</v>
      </c>
      <c r="AB20" s="41">
        <v>1.18</v>
      </c>
      <c r="AC20" s="41">
        <v>2.9</v>
      </c>
      <c r="AD20" s="41">
        <v>1.6733333333333336</v>
      </c>
      <c r="AE20" s="43">
        <v>1064.7533333333333</v>
      </c>
      <c r="AF20" s="43">
        <v>319590.33333333331</v>
      </c>
      <c r="AG20" s="39">
        <v>4.594386758360538</v>
      </c>
      <c r="AH20" s="43">
        <v>1227.7639596949236</v>
      </c>
      <c r="AI20" s="41">
        <v>203.07333333333335</v>
      </c>
      <c r="AJ20" s="41" t="s">
        <v>783</v>
      </c>
      <c r="AK20" s="41" t="s">
        <v>783</v>
      </c>
      <c r="AL20" s="41">
        <v>203.07333333333335</v>
      </c>
      <c r="AM20" s="41">
        <v>176.54176666666669</v>
      </c>
      <c r="AN20" s="41">
        <v>44.163333333333334</v>
      </c>
      <c r="AO20" s="44">
        <v>2.6676666666666669</v>
      </c>
      <c r="AP20" s="41">
        <v>87.74666666666667</v>
      </c>
      <c r="AQ20" s="41">
        <v>99</v>
      </c>
      <c r="AR20" s="41">
        <v>94.5</v>
      </c>
      <c r="AS20" s="41">
        <v>7.91</v>
      </c>
      <c r="AT20" s="41">
        <v>459.32666666666665</v>
      </c>
      <c r="AU20" s="41">
        <v>4.0266666666666664</v>
      </c>
      <c r="AV20" s="41">
        <v>10.643333333333333</v>
      </c>
      <c r="AW20" s="41">
        <v>4.1100000000000003</v>
      </c>
      <c r="AX20" s="41">
        <v>14.333333333333334</v>
      </c>
      <c r="AY20" s="41">
        <v>56.666666666666664</v>
      </c>
      <c r="AZ20" s="41">
        <v>2.17</v>
      </c>
      <c r="BA20" s="41">
        <v>0.98999999999999988</v>
      </c>
      <c r="BB20" s="41">
        <v>9.5400000000000009</v>
      </c>
      <c r="BC20" s="41">
        <v>24.496666666666666</v>
      </c>
      <c r="BD20" s="41">
        <v>17.259999999999998</v>
      </c>
      <c r="BE20" s="41">
        <v>25.243333333333329</v>
      </c>
      <c r="BF20" s="41">
        <v>81.33</v>
      </c>
      <c r="BG20" s="41">
        <v>25.400000000000002</v>
      </c>
      <c r="BH20" s="41">
        <v>8.1666666666666661</v>
      </c>
      <c r="BI20" s="41">
        <v>16.666666666666668</v>
      </c>
      <c r="BJ20" s="41">
        <v>2.0266666666666668</v>
      </c>
      <c r="BK20" s="41">
        <v>53.766666666666673</v>
      </c>
      <c r="BL20" s="41">
        <v>8.7833333333333332</v>
      </c>
      <c r="BM20" s="41">
        <v>5.246666666666667</v>
      </c>
    </row>
    <row r="21" spans="1:65" x14ac:dyDescent="0.35">
      <c r="A21" s="18">
        <v>438060750</v>
      </c>
      <c r="B21" t="s">
        <v>163</v>
      </c>
      <c r="C21" t="s">
        <v>167</v>
      </c>
      <c r="D21" t="s">
        <v>850</v>
      </c>
      <c r="E21" s="41">
        <v>10.443333333333333</v>
      </c>
      <c r="F21" s="41">
        <v>3.6300000000000003</v>
      </c>
      <c r="G21" s="41">
        <v>3.9833333333333329</v>
      </c>
      <c r="H21" s="41">
        <v>1.72</v>
      </c>
      <c r="I21" s="41">
        <v>1.0599999999999998</v>
      </c>
      <c r="J21" s="41">
        <v>1.61</v>
      </c>
      <c r="K21" s="41">
        <v>1.9400000000000002</v>
      </c>
      <c r="L21" s="41">
        <v>1.1166666666666665</v>
      </c>
      <c r="M21" s="41">
        <v>4.586666666666666</v>
      </c>
      <c r="N21" s="41">
        <v>2.15</v>
      </c>
      <c r="O21" s="41">
        <v>0.57666666666666666</v>
      </c>
      <c r="P21" s="41">
        <v>1.07</v>
      </c>
      <c r="Q21" s="41">
        <v>3.3266666666666667</v>
      </c>
      <c r="R21" s="41">
        <v>3.0333333333333332</v>
      </c>
      <c r="S21" s="41">
        <v>4.5100000000000007</v>
      </c>
      <c r="T21" s="41">
        <v>2.2033333333333336</v>
      </c>
      <c r="U21" s="41">
        <v>3.563333333333333</v>
      </c>
      <c r="V21" s="41">
        <v>0.98000000000000009</v>
      </c>
      <c r="W21" s="41">
        <v>1.6033333333333335</v>
      </c>
      <c r="X21" s="41">
        <v>1.91</v>
      </c>
      <c r="Y21" s="41">
        <v>5.59</v>
      </c>
      <c r="Z21" s="41">
        <v>4.6066666666666665</v>
      </c>
      <c r="AA21" s="41">
        <v>2.2233333333333332</v>
      </c>
      <c r="AB21" s="41">
        <v>1.3733333333333333</v>
      </c>
      <c r="AC21" s="41">
        <v>3.1266666666666665</v>
      </c>
      <c r="AD21" s="41">
        <v>1.6199999999999999</v>
      </c>
      <c r="AE21" s="43">
        <v>1125.8</v>
      </c>
      <c r="AF21" s="43">
        <v>289559</v>
      </c>
      <c r="AG21" s="39">
        <v>4.2518778128007142</v>
      </c>
      <c r="AH21" s="43">
        <v>1068.6511771987568</v>
      </c>
      <c r="AI21" s="41" t="s">
        <v>783</v>
      </c>
      <c r="AJ21" s="41">
        <v>229.50666666666666</v>
      </c>
      <c r="AK21" s="41">
        <v>59.376666666666665</v>
      </c>
      <c r="AL21" s="41">
        <v>288.88333333333333</v>
      </c>
      <c r="AM21" s="41">
        <v>172.61366666666666</v>
      </c>
      <c r="AN21" s="41">
        <v>49.76</v>
      </c>
      <c r="AO21" s="44">
        <v>2.6780000000000004</v>
      </c>
      <c r="AP21" s="41">
        <v>76.333333333333329</v>
      </c>
      <c r="AQ21" s="41">
        <v>94.33</v>
      </c>
      <c r="AR21" s="41">
        <v>71.61</v>
      </c>
      <c r="AS21" s="41">
        <v>9.9766666666666683</v>
      </c>
      <c r="AT21" s="41">
        <v>397.51</v>
      </c>
      <c r="AU21" s="41">
        <v>3.7900000000000005</v>
      </c>
      <c r="AV21" s="41">
        <v>10.99</v>
      </c>
      <c r="AW21" s="41">
        <v>5.8233333333333333</v>
      </c>
      <c r="AX21" s="41">
        <v>16.25</v>
      </c>
      <c r="AY21" s="41">
        <v>21.86</v>
      </c>
      <c r="AZ21" s="41">
        <v>1.8566666666666667</v>
      </c>
      <c r="BA21" s="41">
        <v>0.90666666666666673</v>
      </c>
      <c r="BB21" s="41">
        <v>9.4166666666666661</v>
      </c>
      <c r="BC21" s="41">
        <v>24.319999999999997</v>
      </c>
      <c r="BD21" s="41">
        <v>14.81</v>
      </c>
      <c r="BE21" s="41">
        <v>21.25</v>
      </c>
      <c r="BF21" s="41">
        <v>55.276666666666664</v>
      </c>
      <c r="BG21" s="41">
        <v>23.99</v>
      </c>
      <c r="BH21" s="41">
        <v>10.49</v>
      </c>
      <c r="BI21" s="41">
        <v>19.5</v>
      </c>
      <c r="BJ21" s="41">
        <v>2.0033333333333334</v>
      </c>
      <c r="BK21" s="41">
        <v>51.583333333333336</v>
      </c>
      <c r="BL21" s="41">
        <v>8.8166666666666664</v>
      </c>
      <c r="BM21" s="41">
        <v>6.043333333333333</v>
      </c>
    </row>
    <row r="22" spans="1:65" x14ac:dyDescent="0.35">
      <c r="A22" s="18">
        <v>446060850</v>
      </c>
      <c r="B22" t="s">
        <v>163</v>
      </c>
      <c r="C22" t="s">
        <v>170</v>
      </c>
      <c r="D22" t="s">
        <v>171</v>
      </c>
      <c r="E22" s="41">
        <v>12.46</v>
      </c>
      <c r="F22" s="41">
        <v>4.1833333333333327</v>
      </c>
      <c r="G22" s="41">
        <v>4.3033333333333337</v>
      </c>
      <c r="H22" s="41">
        <v>1.6466666666666667</v>
      </c>
      <c r="I22" s="41">
        <v>1.0633333333333335</v>
      </c>
      <c r="J22" s="41">
        <v>1.5266666666666666</v>
      </c>
      <c r="K22" s="41">
        <v>1.8666666666666665</v>
      </c>
      <c r="L22" s="41">
        <v>1.1600000000000001</v>
      </c>
      <c r="M22" s="41">
        <v>4.7833333333333332</v>
      </c>
      <c r="N22" s="41">
        <v>2.4666666666666668</v>
      </c>
      <c r="O22" s="41">
        <v>0.58333333333333337</v>
      </c>
      <c r="P22" s="41">
        <v>1.2333333333333334</v>
      </c>
      <c r="Q22" s="41">
        <v>3.3666666666666667</v>
      </c>
      <c r="R22" s="41">
        <v>3.3200000000000003</v>
      </c>
      <c r="S22" s="41">
        <v>5.07</v>
      </c>
      <c r="T22" s="41">
        <v>2.1933333333333334</v>
      </c>
      <c r="U22" s="41">
        <v>3.9666666666666668</v>
      </c>
      <c r="V22" s="41">
        <v>1.0466666666666666</v>
      </c>
      <c r="W22" s="41">
        <v>1.7833333333333332</v>
      </c>
      <c r="X22" s="41">
        <v>2.0366666666666666</v>
      </c>
      <c r="Y22" s="41">
        <v>5.95</v>
      </c>
      <c r="Z22" s="41">
        <v>5.9433333333333342</v>
      </c>
      <c r="AA22" s="41">
        <v>2.4866666666666668</v>
      </c>
      <c r="AB22" s="41">
        <v>1.2833333333333334</v>
      </c>
      <c r="AC22" s="41">
        <v>3.2166666666666668</v>
      </c>
      <c r="AD22" s="41">
        <v>1.6566666666666665</v>
      </c>
      <c r="AE22" s="43">
        <v>916.41666666666663</v>
      </c>
      <c r="AF22" s="43">
        <v>276012.66666666669</v>
      </c>
      <c r="AG22" s="39">
        <v>4.4597499999999437</v>
      </c>
      <c r="AH22" s="43">
        <v>1044.8997307144552</v>
      </c>
      <c r="AI22" s="41" t="s">
        <v>783</v>
      </c>
      <c r="AJ22" s="41">
        <v>115.93666666666667</v>
      </c>
      <c r="AK22" s="41">
        <v>60.25333333333333</v>
      </c>
      <c r="AL22" s="41">
        <v>176.19</v>
      </c>
      <c r="AM22" s="41">
        <v>176.10046666666668</v>
      </c>
      <c r="AN22" s="41">
        <v>54.243333333333339</v>
      </c>
      <c r="AO22" s="44">
        <v>2.4453333333333331</v>
      </c>
      <c r="AP22" s="41">
        <v>90.366666666666674</v>
      </c>
      <c r="AQ22" s="41">
        <v>117.71333333333332</v>
      </c>
      <c r="AR22" s="41">
        <v>87</v>
      </c>
      <c r="AS22" s="41">
        <v>9.33</v>
      </c>
      <c r="AT22" s="41">
        <v>454.66333333333336</v>
      </c>
      <c r="AU22" s="41">
        <v>4.2366666666666672</v>
      </c>
      <c r="AV22" s="41">
        <v>11.726666666666667</v>
      </c>
      <c r="AW22" s="41">
        <v>3.34</v>
      </c>
      <c r="AX22" s="41">
        <v>17.653333333333332</v>
      </c>
      <c r="AY22" s="41">
        <v>54.23</v>
      </c>
      <c r="AZ22" s="41">
        <v>2.1733333333333333</v>
      </c>
      <c r="BA22" s="41">
        <v>0.94333333333333336</v>
      </c>
      <c r="BB22" s="41">
        <v>15.646666666666667</v>
      </c>
      <c r="BC22" s="41">
        <v>45.516666666666673</v>
      </c>
      <c r="BD22" s="41">
        <v>27.77</v>
      </c>
      <c r="BE22" s="41">
        <v>29.58</v>
      </c>
      <c r="BF22" s="41">
        <v>73.213333333333324</v>
      </c>
      <c r="BG22" s="41">
        <v>24</v>
      </c>
      <c r="BH22" s="41">
        <v>9.7366666666666664</v>
      </c>
      <c r="BI22" s="41">
        <v>7.4333333333333336</v>
      </c>
      <c r="BJ22" s="41">
        <v>2.3833333333333333</v>
      </c>
      <c r="BK22" s="41">
        <v>49.79999999999999</v>
      </c>
      <c r="BL22" s="41">
        <v>9.2266666666666666</v>
      </c>
      <c r="BM22" s="41">
        <v>7.7566666666666668</v>
      </c>
    </row>
    <row r="23" spans="1:65" x14ac:dyDescent="0.35">
      <c r="A23" s="18">
        <v>449740900</v>
      </c>
      <c r="B23" t="s">
        <v>163</v>
      </c>
      <c r="C23" t="s">
        <v>172</v>
      </c>
      <c r="D23" t="s">
        <v>173</v>
      </c>
      <c r="E23" s="41">
        <v>10.046666666666667</v>
      </c>
      <c r="F23" s="41">
        <v>3.78</v>
      </c>
      <c r="G23" s="41">
        <v>4.2866666666666671</v>
      </c>
      <c r="H23" s="41">
        <v>1.46</v>
      </c>
      <c r="I23" s="41">
        <v>1.1833333333333333</v>
      </c>
      <c r="J23" s="41">
        <v>1.6000000000000003</v>
      </c>
      <c r="K23" s="41">
        <v>2.0133333333333332</v>
      </c>
      <c r="L23" s="41">
        <v>1.1666666666666667</v>
      </c>
      <c r="M23" s="41">
        <v>4.9566666666666661</v>
      </c>
      <c r="N23" s="41">
        <v>2.3433333333333333</v>
      </c>
      <c r="O23" s="41">
        <v>0.55000000000000004</v>
      </c>
      <c r="P23" s="41">
        <v>1.0799999999999998</v>
      </c>
      <c r="Q23" s="41">
        <v>3.0133333333333332</v>
      </c>
      <c r="R23" s="41">
        <v>3.8633333333333333</v>
      </c>
      <c r="S23" s="41">
        <v>4.8933333333333335</v>
      </c>
      <c r="T23" s="41">
        <v>2.3066666666666666</v>
      </c>
      <c r="U23" s="41">
        <v>3.9233333333333333</v>
      </c>
      <c r="V23" s="41">
        <v>0.95000000000000007</v>
      </c>
      <c r="W23" s="41">
        <v>1.61</v>
      </c>
      <c r="X23" s="41">
        <v>2.2199999999999998</v>
      </c>
      <c r="Y23" s="41">
        <v>6.456666666666667</v>
      </c>
      <c r="Z23" s="41">
        <v>5.336666666666666</v>
      </c>
      <c r="AA23" s="41">
        <v>2.6</v>
      </c>
      <c r="AB23" s="41">
        <v>1.4733333333333334</v>
      </c>
      <c r="AC23" s="41">
        <v>2.99</v>
      </c>
      <c r="AD23" s="41">
        <v>1.5966666666666667</v>
      </c>
      <c r="AE23" s="43">
        <v>820.61</v>
      </c>
      <c r="AF23" s="43">
        <v>287929.33333333331</v>
      </c>
      <c r="AG23" s="39">
        <v>4.5248473483166247</v>
      </c>
      <c r="AH23" s="43">
        <v>1096.6377453466628</v>
      </c>
      <c r="AI23" s="41">
        <v>245.74666666666667</v>
      </c>
      <c r="AJ23" s="41" t="s">
        <v>783</v>
      </c>
      <c r="AK23" s="41" t="s">
        <v>783</v>
      </c>
      <c r="AL23" s="41">
        <v>245.74666666666667</v>
      </c>
      <c r="AM23" s="41">
        <v>172.48166666666665</v>
      </c>
      <c r="AN23" s="41">
        <v>41.11</v>
      </c>
      <c r="AO23" s="44">
        <v>2.6263333333333332</v>
      </c>
      <c r="AP23" s="41">
        <v>90.716666666666654</v>
      </c>
      <c r="AQ23" s="41">
        <v>109.21999999999998</v>
      </c>
      <c r="AR23" s="41">
        <v>85.443333333333328</v>
      </c>
      <c r="AS23" s="41">
        <v>10.693333333333333</v>
      </c>
      <c r="AT23" s="41">
        <v>446.73</v>
      </c>
      <c r="AU23" s="41">
        <v>4.8899999999999997</v>
      </c>
      <c r="AV23" s="41">
        <v>10.19</v>
      </c>
      <c r="AW23" s="41">
        <v>1.7933333333333332</v>
      </c>
      <c r="AX23" s="41">
        <v>12.466666666666667</v>
      </c>
      <c r="AY23" s="41">
        <v>30.75</v>
      </c>
      <c r="AZ23" s="41">
        <v>1.9466666666666665</v>
      </c>
      <c r="BA23" s="41">
        <v>0.92666666666666675</v>
      </c>
      <c r="BB23" s="41">
        <v>12.733333333333333</v>
      </c>
      <c r="BC23" s="41">
        <v>28.853333333333335</v>
      </c>
      <c r="BD23" s="41">
        <v>25.293333333333333</v>
      </c>
      <c r="BE23" s="41">
        <v>30.090000000000003</v>
      </c>
      <c r="BF23" s="41">
        <v>63.333333333333336</v>
      </c>
      <c r="BG23" s="41">
        <v>15.833333333333334</v>
      </c>
      <c r="BH23" s="41">
        <v>8.86</v>
      </c>
      <c r="BI23" s="41">
        <v>14.416666666666666</v>
      </c>
      <c r="BJ23" s="41">
        <v>2.1233333333333335</v>
      </c>
      <c r="BK23" s="41">
        <v>54.166666666666664</v>
      </c>
      <c r="BL23" s="41">
        <v>9.2100000000000009</v>
      </c>
      <c r="BM23" s="41">
        <v>6.419999999999999</v>
      </c>
    </row>
    <row r="24" spans="1:65" x14ac:dyDescent="0.35">
      <c r="A24" s="18">
        <v>522220300</v>
      </c>
      <c r="B24" t="s">
        <v>174</v>
      </c>
      <c r="C24" t="s">
        <v>175</v>
      </c>
      <c r="D24" t="s">
        <v>176</v>
      </c>
      <c r="E24" s="41">
        <v>9.6800000000000015</v>
      </c>
      <c r="F24" s="41">
        <v>3.4499999999999997</v>
      </c>
      <c r="G24" s="41">
        <v>3.85</v>
      </c>
      <c r="H24" s="41">
        <v>1.5366666666666668</v>
      </c>
      <c r="I24" s="41">
        <v>1.0133333333333334</v>
      </c>
      <c r="J24" s="41">
        <v>1.1466666666666667</v>
      </c>
      <c r="K24" s="41">
        <v>1.1366666666666667</v>
      </c>
      <c r="L24" s="41">
        <v>1.0599999999999998</v>
      </c>
      <c r="M24" s="41">
        <v>4.0266666666666664</v>
      </c>
      <c r="N24" s="41">
        <v>3.3933333333333331</v>
      </c>
      <c r="O24" s="41">
        <v>0.54666666666666663</v>
      </c>
      <c r="P24" s="41">
        <v>1.6133333333333333</v>
      </c>
      <c r="Q24" s="41">
        <v>2.8866666666666667</v>
      </c>
      <c r="R24" s="41">
        <v>3.3000000000000003</v>
      </c>
      <c r="S24" s="41">
        <v>4.2233333333333336</v>
      </c>
      <c r="T24" s="41">
        <v>2.14</v>
      </c>
      <c r="U24" s="41">
        <v>3.0266666666666668</v>
      </c>
      <c r="V24" s="41">
        <v>1.04</v>
      </c>
      <c r="W24" s="41">
        <v>1.5633333333333335</v>
      </c>
      <c r="X24" s="41">
        <v>1.5833333333333333</v>
      </c>
      <c r="Y24" s="41">
        <v>5.97</v>
      </c>
      <c r="Z24" s="41">
        <v>5.0366666666666662</v>
      </c>
      <c r="AA24" s="41">
        <v>2.5299999999999998</v>
      </c>
      <c r="AB24" s="41">
        <v>1.07</v>
      </c>
      <c r="AC24" s="41">
        <v>2.6433333333333331</v>
      </c>
      <c r="AD24" s="41">
        <v>1.6799999999999997</v>
      </c>
      <c r="AE24" s="43">
        <v>710.21999999999991</v>
      </c>
      <c r="AF24" s="43">
        <v>269850</v>
      </c>
      <c r="AG24" s="39">
        <v>4.357394379121895</v>
      </c>
      <c r="AH24" s="43">
        <v>1008.6862497504562</v>
      </c>
      <c r="AI24" s="41" t="s">
        <v>783</v>
      </c>
      <c r="AJ24" s="41">
        <v>77.216666666666683</v>
      </c>
      <c r="AK24" s="41">
        <v>54.31</v>
      </c>
      <c r="AL24" s="41">
        <v>131.5266666666667</v>
      </c>
      <c r="AM24" s="41">
        <v>185.49821666666665</v>
      </c>
      <c r="AN24" s="41">
        <v>45.833333333333336</v>
      </c>
      <c r="AO24" s="44">
        <v>2.3566666666666669</v>
      </c>
      <c r="AP24" s="41">
        <v>79.166666666666671</v>
      </c>
      <c r="AQ24" s="41">
        <v>91.666666666666671</v>
      </c>
      <c r="AR24" s="41">
        <v>80.886666666666656</v>
      </c>
      <c r="AS24" s="41">
        <v>7.97</v>
      </c>
      <c r="AT24" s="41">
        <v>440.25333333333333</v>
      </c>
      <c r="AU24" s="41">
        <v>4.5233333333333334</v>
      </c>
      <c r="AV24" s="41">
        <v>9.4500000000000011</v>
      </c>
      <c r="AW24" s="41">
        <v>5.2433333333333332</v>
      </c>
      <c r="AX24" s="41">
        <v>17.89</v>
      </c>
      <c r="AY24" s="41">
        <v>34.723333333333336</v>
      </c>
      <c r="AZ24" s="41">
        <v>1.8866666666666667</v>
      </c>
      <c r="BA24" s="41">
        <v>0.91666666666666663</v>
      </c>
      <c r="BB24" s="41">
        <v>11.916666666666666</v>
      </c>
      <c r="BC24" s="41">
        <v>17.790000000000003</v>
      </c>
      <c r="BD24" s="41">
        <v>13.803333333333333</v>
      </c>
      <c r="BE24" s="41">
        <v>20.28</v>
      </c>
      <c r="BF24" s="41">
        <v>61.109999999999992</v>
      </c>
      <c r="BG24" s="41">
        <v>35.333333333333336</v>
      </c>
      <c r="BH24" s="41">
        <v>10.14</v>
      </c>
      <c r="BI24" s="41">
        <v>13.443333333333333</v>
      </c>
      <c r="BJ24" s="41">
        <v>2.1433333333333331</v>
      </c>
      <c r="BK24" s="41">
        <v>45.556666666666672</v>
      </c>
      <c r="BL24" s="41">
        <v>8.5733333333333341</v>
      </c>
      <c r="BM24" s="41">
        <v>6.8066666666666675</v>
      </c>
    </row>
    <row r="25" spans="1:65" x14ac:dyDescent="0.35">
      <c r="A25" s="18">
        <v>526300500</v>
      </c>
      <c r="B25" t="s">
        <v>174</v>
      </c>
      <c r="C25" t="s">
        <v>177</v>
      </c>
      <c r="D25" t="s">
        <v>178</v>
      </c>
      <c r="E25" s="41">
        <v>10.846666666666666</v>
      </c>
      <c r="F25" s="41">
        <v>3.48</v>
      </c>
      <c r="G25" s="41">
        <v>3.8699999999999997</v>
      </c>
      <c r="H25" s="41">
        <v>1.3333333333333333</v>
      </c>
      <c r="I25" s="41">
        <v>1.06</v>
      </c>
      <c r="J25" s="41">
        <v>1.9433333333333334</v>
      </c>
      <c r="K25" s="41">
        <v>1.7266666666666666</v>
      </c>
      <c r="L25" s="41">
        <v>0.94000000000000006</v>
      </c>
      <c r="M25" s="41">
        <v>3.9599999999999995</v>
      </c>
      <c r="N25" s="41">
        <v>2.8033333333333332</v>
      </c>
      <c r="O25" s="41">
        <v>0.56000000000000005</v>
      </c>
      <c r="P25" s="41">
        <v>1.18</v>
      </c>
      <c r="Q25" s="41">
        <v>3.2100000000000004</v>
      </c>
      <c r="R25" s="41">
        <v>3.2066666666666666</v>
      </c>
      <c r="S25" s="41">
        <v>3.6500000000000004</v>
      </c>
      <c r="T25" s="41">
        <v>2.3966666666666669</v>
      </c>
      <c r="U25" s="41">
        <v>3.3566666666666669</v>
      </c>
      <c r="V25" s="41">
        <v>0.93666666666666665</v>
      </c>
      <c r="W25" s="41">
        <v>1.4000000000000001</v>
      </c>
      <c r="X25" s="41">
        <v>1.7133333333333332</v>
      </c>
      <c r="Y25" s="41">
        <v>6.1366666666666667</v>
      </c>
      <c r="Z25" s="41">
        <v>5.0533333333333337</v>
      </c>
      <c r="AA25" s="41">
        <v>2.3366666666666664</v>
      </c>
      <c r="AB25" s="41">
        <v>1.2566666666666666</v>
      </c>
      <c r="AC25" s="41">
        <v>2.5333333333333332</v>
      </c>
      <c r="AD25" s="41">
        <v>1.5399999999999998</v>
      </c>
      <c r="AE25" s="43">
        <v>668.33333333333337</v>
      </c>
      <c r="AF25" s="43">
        <v>303211</v>
      </c>
      <c r="AG25" s="39">
        <v>4.4583333333333348</v>
      </c>
      <c r="AH25" s="43">
        <v>1145.995779531366</v>
      </c>
      <c r="AI25" s="41" t="s">
        <v>783</v>
      </c>
      <c r="AJ25" s="41">
        <v>93.916666666666671</v>
      </c>
      <c r="AK25" s="41">
        <v>56.31</v>
      </c>
      <c r="AL25" s="41">
        <v>150.22666666666669</v>
      </c>
      <c r="AM25" s="41">
        <v>182.87581666666665</v>
      </c>
      <c r="AN25" s="41">
        <v>31.599999999999998</v>
      </c>
      <c r="AO25" s="44">
        <v>2.3676666666666666</v>
      </c>
      <c r="AP25" s="41">
        <v>141.46666666666667</v>
      </c>
      <c r="AQ25" s="41">
        <v>89.33</v>
      </c>
      <c r="AR25" s="41">
        <v>76</v>
      </c>
      <c r="AS25" s="41">
        <v>8.6866666666666656</v>
      </c>
      <c r="AT25" s="41">
        <v>427</v>
      </c>
      <c r="AU25" s="41">
        <v>4.25</v>
      </c>
      <c r="AV25" s="41">
        <v>13.21</v>
      </c>
      <c r="AW25" s="41">
        <v>5.31</v>
      </c>
      <c r="AX25" s="41">
        <v>17.666666666666668</v>
      </c>
      <c r="AY25" s="41">
        <v>27.963333333333335</v>
      </c>
      <c r="AZ25" s="41">
        <v>1.7</v>
      </c>
      <c r="BA25" s="41">
        <v>0.87</v>
      </c>
      <c r="BB25" s="41">
        <v>8.5</v>
      </c>
      <c r="BC25" s="41">
        <v>47.833333333333336</v>
      </c>
      <c r="BD25" s="41">
        <v>18.953333333333333</v>
      </c>
      <c r="BE25" s="41">
        <v>32.833333333333336</v>
      </c>
      <c r="BF25" s="41">
        <v>87</v>
      </c>
      <c r="BG25" s="41">
        <v>20.25</v>
      </c>
      <c r="BH25" s="41">
        <v>9.8666666666666654</v>
      </c>
      <c r="BI25" s="41">
        <v>13.5</v>
      </c>
      <c r="BJ25" s="41">
        <v>2.1033333333333331</v>
      </c>
      <c r="BK25" s="41">
        <v>43.49</v>
      </c>
      <c r="BL25" s="41">
        <v>9.0499999999999989</v>
      </c>
      <c r="BM25" s="41">
        <v>11.716666666666669</v>
      </c>
    </row>
    <row r="26" spans="1:65" x14ac:dyDescent="0.35">
      <c r="A26" s="18">
        <v>527860600</v>
      </c>
      <c r="B26" t="s">
        <v>174</v>
      </c>
      <c r="C26" t="s">
        <v>179</v>
      </c>
      <c r="D26" t="s">
        <v>180</v>
      </c>
      <c r="E26" s="41">
        <v>11.136666666666668</v>
      </c>
      <c r="F26" s="41">
        <v>3.2099999999999995</v>
      </c>
      <c r="G26" s="41">
        <v>3.9299999999999997</v>
      </c>
      <c r="H26" s="41">
        <v>1.1933333333333334</v>
      </c>
      <c r="I26" s="41">
        <v>0.98999999999999988</v>
      </c>
      <c r="J26" s="41">
        <v>1.1233333333333333</v>
      </c>
      <c r="K26" s="41">
        <v>1.7400000000000002</v>
      </c>
      <c r="L26" s="41">
        <v>0.95666666666666667</v>
      </c>
      <c r="M26" s="41">
        <v>4.1566666666666663</v>
      </c>
      <c r="N26" s="41">
        <v>2.98</v>
      </c>
      <c r="O26" s="41">
        <v>0.48666666666666664</v>
      </c>
      <c r="P26" s="41">
        <v>1.18</v>
      </c>
      <c r="Q26" s="41">
        <v>3.0166666666666671</v>
      </c>
      <c r="R26" s="41">
        <v>3.2233333333333332</v>
      </c>
      <c r="S26" s="41">
        <v>3.85</v>
      </c>
      <c r="T26" s="41">
        <v>2.0299999999999998</v>
      </c>
      <c r="U26" s="41">
        <v>3.26</v>
      </c>
      <c r="V26" s="41">
        <v>0.90666666666666662</v>
      </c>
      <c r="W26" s="41">
        <v>1.4966666666666668</v>
      </c>
      <c r="X26" s="41">
        <v>1.6666666666666667</v>
      </c>
      <c r="Y26" s="41">
        <v>6.4433333333333325</v>
      </c>
      <c r="Z26" s="41">
        <v>4.3766666666666669</v>
      </c>
      <c r="AA26" s="41">
        <v>2.2966666666666664</v>
      </c>
      <c r="AB26" s="41">
        <v>0.96333333333333326</v>
      </c>
      <c r="AC26" s="41">
        <v>2.8133333333333339</v>
      </c>
      <c r="AD26" s="41">
        <v>1.5999999999999999</v>
      </c>
      <c r="AE26" s="43">
        <v>678.4466666666666</v>
      </c>
      <c r="AF26" s="43">
        <v>264630</v>
      </c>
      <c r="AG26" s="39">
        <v>4.4330488477953844</v>
      </c>
      <c r="AH26" s="43">
        <v>997.74267022751576</v>
      </c>
      <c r="AI26" s="41" t="s">
        <v>783</v>
      </c>
      <c r="AJ26" s="41">
        <v>71.760000000000005</v>
      </c>
      <c r="AK26" s="41">
        <v>60.160000000000004</v>
      </c>
      <c r="AL26" s="41">
        <v>131.92000000000002</v>
      </c>
      <c r="AM26" s="41">
        <v>183.62321666666665</v>
      </c>
      <c r="AN26" s="41">
        <v>36.873333333333335</v>
      </c>
      <c r="AO26" s="44">
        <v>2.3933333333333331</v>
      </c>
      <c r="AP26" s="41">
        <v>73.333333333333329</v>
      </c>
      <c r="AQ26" s="41">
        <v>87.943333333333328</v>
      </c>
      <c r="AR26" s="41">
        <v>74.89</v>
      </c>
      <c r="AS26" s="41">
        <v>8.31</v>
      </c>
      <c r="AT26" s="41">
        <v>401.41333333333336</v>
      </c>
      <c r="AU26" s="41">
        <v>4.3233333333333333</v>
      </c>
      <c r="AV26" s="41">
        <v>9.5766666666666662</v>
      </c>
      <c r="AW26" s="41">
        <v>2.9</v>
      </c>
      <c r="AX26" s="41">
        <v>16.670000000000002</v>
      </c>
      <c r="AY26" s="41">
        <v>24.89</v>
      </c>
      <c r="AZ26" s="41">
        <v>1.61</v>
      </c>
      <c r="BA26" s="41">
        <v>0.77999999999999992</v>
      </c>
      <c r="BB26" s="41">
        <v>13.15</v>
      </c>
      <c r="BC26" s="41">
        <v>22.763333333333332</v>
      </c>
      <c r="BD26" s="41">
        <v>15.816666666666665</v>
      </c>
      <c r="BE26" s="41">
        <v>20.943333333333332</v>
      </c>
      <c r="BF26" s="41">
        <v>73.89</v>
      </c>
      <c r="BG26" s="41">
        <v>19.330277777777777</v>
      </c>
      <c r="BH26" s="41">
        <v>10</v>
      </c>
      <c r="BI26" s="41">
        <v>10</v>
      </c>
      <c r="BJ26" s="41">
        <v>2.02</v>
      </c>
      <c r="BK26" s="41">
        <v>58.830000000000005</v>
      </c>
      <c r="BL26" s="41">
        <v>9</v>
      </c>
      <c r="BM26" s="41">
        <v>10.709999999999999</v>
      </c>
    </row>
    <row r="27" spans="1:65" x14ac:dyDescent="0.35">
      <c r="A27" s="18">
        <v>530780125</v>
      </c>
      <c r="B27" t="s">
        <v>174</v>
      </c>
      <c r="C27" t="s">
        <v>718</v>
      </c>
      <c r="D27" t="s">
        <v>797</v>
      </c>
      <c r="E27" s="41">
        <v>10.270000000000001</v>
      </c>
      <c r="F27" s="41">
        <v>3.6066666666666669</v>
      </c>
      <c r="G27" s="41">
        <v>3.8699999999999997</v>
      </c>
      <c r="H27" s="41">
        <v>1.07</v>
      </c>
      <c r="I27" s="41">
        <v>0.98333333333333339</v>
      </c>
      <c r="J27" s="41">
        <v>1.8966666666666665</v>
      </c>
      <c r="K27" s="41">
        <v>1.7266666666666666</v>
      </c>
      <c r="L27" s="41">
        <v>0.86</v>
      </c>
      <c r="M27" s="41">
        <v>3.7900000000000005</v>
      </c>
      <c r="N27" s="41">
        <v>2.9599999999999995</v>
      </c>
      <c r="O27" s="41">
        <v>0.52333333333333332</v>
      </c>
      <c r="P27" s="41">
        <v>0.95333333333333348</v>
      </c>
      <c r="Q27" s="41">
        <v>2.83</v>
      </c>
      <c r="R27" s="41">
        <v>3.5766666666666667</v>
      </c>
      <c r="S27" s="41">
        <v>3.6</v>
      </c>
      <c r="T27" s="41">
        <v>2.2399999999999998</v>
      </c>
      <c r="U27" s="41">
        <v>3.1199999999999997</v>
      </c>
      <c r="V27" s="41">
        <v>0.89666666666666661</v>
      </c>
      <c r="W27" s="41">
        <v>1.2666666666666666</v>
      </c>
      <c r="X27" s="41">
        <v>1.5466666666666669</v>
      </c>
      <c r="Y27" s="41">
        <v>5.9766666666666666</v>
      </c>
      <c r="Z27" s="41">
        <v>3.9</v>
      </c>
      <c r="AA27" s="41">
        <v>2.186666666666667</v>
      </c>
      <c r="AB27" s="41">
        <v>0.87</v>
      </c>
      <c r="AC27" s="41">
        <v>2.5233333333333334</v>
      </c>
      <c r="AD27" s="41">
        <v>1.6133333333333333</v>
      </c>
      <c r="AE27" s="43">
        <v>672.27666666666664</v>
      </c>
      <c r="AF27" s="43">
        <v>248958.33333333334</v>
      </c>
      <c r="AG27" s="39">
        <v>4.408055555555574</v>
      </c>
      <c r="AH27" s="43">
        <v>937.42904177663456</v>
      </c>
      <c r="AI27" s="41" t="s">
        <v>783</v>
      </c>
      <c r="AJ27" s="41">
        <v>61.353333333333332</v>
      </c>
      <c r="AK27" s="41">
        <v>59.653333333333336</v>
      </c>
      <c r="AL27" s="41">
        <v>121.00666666666666</v>
      </c>
      <c r="AM27" s="41">
        <v>184.37321666666665</v>
      </c>
      <c r="AN27" s="41">
        <v>47.526666666666664</v>
      </c>
      <c r="AO27" s="44">
        <v>2.3886666666666669</v>
      </c>
      <c r="AP27" s="41">
        <v>99.25333333333333</v>
      </c>
      <c r="AQ27" s="41">
        <v>109.67</v>
      </c>
      <c r="AR27" s="41">
        <v>62.613333333333337</v>
      </c>
      <c r="AS27" s="41">
        <v>8.1800000000000015</v>
      </c>
      <c r="AT27" s="41">
        <v>422</v>
      </c>
      <c r="AU27" s="41">
        <v>3.7900000000000005</v>
      </c>
      <c r="AV27" s="41">
        <v>9.7899999999999991</v>
      </c>
      <c r="AW27" s="41">
        <v>3.78</v>
      </c>
      <c r="AX27" s="41">
        <v>13.5</v>
      </c>
      <c r="AY27" s="41">
        <v>21.666666666666668</v>
      </c>
      <c r="AZ27" s="41">
        <v>1.9100000000000001</v>
      </c>
      <c r="BA27" s="41">
        <v>0.92333333333333334</v>
      </c>
      <c r="BB27" s="41">
        <v>10.23</v>
      </c>
      <c r="BC27" s="41">
        <v>25.916666666666668</v>
      </c>
      <c r="BD27" s="41">
        <v>21.546666666666667</v>
      </c>
      <c r="BE27" s="41">
        <v>26.16333333333333</v>
      </c>
      <c r="BF27" s="41">
        <v>57.5</v>
      </c>
      <c r="BG27" s="41">
        <v>21.605555555555554</v>
      </c>
      <c r="BH27" s="41">
        <v>9.5</v>
      </c>
      <c r="BI27" s="41">
        <v>12</v>
      </c>
      <c r="BJ27" s="41">
        <v>2.17</v>
      </c>
      <c r="BK27" s="41">
        <v>45.669999999999995</v>
      </c>
      <c r="BL27" s="41">
        <v>8.51</v>
      </c>
      <c r="BM27" s="41">
        <v>9.65</v>
      </c>
    </row>
    <row r="28" spans="1:65" x14ac:dyDescent="0.35">
      <c r="A28" s="18">
        <v>530780700</v>
      </c>
      <c r="B28" t="s">
        <v>174</v>
      </c>
      <c r="C28" t="s">
        <v>718</v>
      </c>
      <c r="D28" t="s">
        <v>640</v>
      </c>
      <c r="E28" s="41">
        <v>9.69</v>
      </c>
      <c r="F28" s="41">
        <v>3.7033333333333331</v>
      </c>
      <c r="G28" s="41">
        <v>4.0900000000000007</v>
      </c>
      <c r="H28" s="41">
        <v>1.26</v>
      </c>
      <c r="I28" s="41">
        <v>0.98666666666666669</v>
      </c>
      <c r="J28" s="41">
        <v>2.1633333333333331</v>
      </c>
      <c r="K28" s="41">
        <v>1.5200000000000002</v>
      </c>
      <c r="L28" s="41">
        <v>0.92333333333333334</v>
      </c>
      <c r="M28" s="41">
        <v>3.7766666666666668</v>
      </c>
      <c r="N28" s="41">
        <v>3.1466666666666669</v>
      </c>
      <c r="O28" s="41">
        <v>0.53</v>
      </c>
      <c r="P28" s="41">
        <v>1.02</v>
      </c>
      <c r="Q28" s="41">
        <v>3.0133333333333336</v>
      </c>
      <c r="R28" s="41">
        <v>3.36</v>
      </c>
      <c r="S28" s="41">
        <v>4.0366666666666671</v>
      </c>
      <c r="T28" s="41">
        <v>1.71</v>
      </c>
      <c r="U28" s="41">
        <v>3.8433333333333333</v>
      </c>
      <c r="V28" s="41">
        <v>0.98666666666666669</v>
      </c>
      <c r="W28" s="41">
        <v>1.5066666666666666</v>
      </c>
      <c r="X28" s="41">
        <v>1.88</v>
      </c>
      <c r="Y28" s="41">
        <v>6.666666666666667</v>
      </c>
      <c r="Z28" s="41">
        <v>4.93</v>
      </c>
      <c r="AA28" s="41">
        <v>2.706666666666667</v>
      </c>
      <c r="AB28" s="41">
        <v>1.1033333333333333</v>
      </c>
      <c r="AC28" s="41">
        <v>3.03</v>
      </c>
      <c r="AD28" s="41">
        <v>1.6199999999999999</v>
      </c>
      <c r="AE28" s="43">
        <v>730.1633333333333</v>
      </c>
      <c r="AF28" s="43">
        <v>339777.66666666669</v>
      </c>
      <c r="AG28" s="39">
        <v>4.4964328708296515</v>
      </c>
      <c r="AH28" s="43">
        <v>1290.6140420889535</v>
      </c>
      <c r="AI28" s="41" t="s">
        <v>783</v>
      </c>
      <c r="AJ28" s="41">
        <v>90.313333333333333</v>
      </c>
      <c r="AK28" s="41">
        <v>59.653333333333336</v>
      </c>
      <c r="AL28" s="41">
        <v>149.96666666666667</v>
      </c>
      <c r="AM28" s="41">
        <v>184.37321666666665</v>
      </c>
      <c r="AN28" s="41">
        <v>50.463333333333331</v>
      </c>
      <c r="AO28" s="44">
        <v>2.4593333333333334</v>
      </c>
      <c r="AP28" s="41">
        <v>74.886666666666656</v>
      </c>
      <c r="AQ28" s="41">
        <v>114.27666666666666</v>
      </c>
      <c r="AR28" s="41">
        <v>69.916666666666671</v>
      </c>
      <c r="AS28" s="41">
        <v>7.66</v>
      </c>
      <c r="AT28" s="41">
        <v>438.3633333333334</v>
      </c>
      <c r="AU28" s="41">
        <v>3.9033333333333338</v>
      </c>
      <c r="AV28" s="41">
        <v>11.026666666666666</v>
      </c>
      <c r="AW28" s="41">
        <v>4.6433333333333335</v>
      </c>
      <c r="AX28" s="41">
        <v>16.8</v>
      </c>
      <c r="AY28" s="41">
        <v>41.433333333333337</v>
      </c>
      <c r="AZ28" s="41">
        <v>2.1066666666666669</v>
      </c>
      <c r="BA28" s="41">
        <v>0.94666666666666666</v>
      </c>
      <c r="BB28" s="41">
        <v>11.203333333333333</v>
      </c>
      <c r="BC28" s="41">
        <v>41.636666666666663</v>
      </c>
      <c r="BD28" s="41">
        <v>25.233333333333331</v>
      </c>
      <c r="BE28" s="41">
        <v>38.11</v>
      </c>
      <c r="BF28" s="41">
        <v>66.25</v>
      </c>
      <c r="BG28" s="41">
        <v>34</v>
      </c>
      <c r="BH28" s="41">
        <v>11.343333333333334</v>
      </c>
      <c r="BI28" s="41">
        <v>12.776666666666666</v>
      </c>
      <c r="BJ28" s="41">
        <v>3.8166666666666664</v>
      </c>
      <c r="BK28" s="41">
        <v>45.890000000000008</v>
      </c>
      <c r="BL28" s="41">
        <v>9.93</v>
      </c>
      <c r="BM28" s="41">
        <v>11.396666666666668</v>
      </c>
    </row>
    <row r="29" spans="1:65" x14ac:dyDescent="0.35">
      <c r="A29" s="18">
        <v>611244620</v>
      </c>
      <c r="B29" t="s">
        <v>181</v>
      </c>
      <c r="C29" t="s">
        <v>719</v>
      </c>
      <c r="D29" t="s">
        <v>186</v>
      </c>
      <c r="E29" s="41">
        <v>12.653333333333334</v>
      </c>
      <c r="F29" s="41">
        <v>3.706666666666667</v>
      </c>
      <c r="G29" s="41">
        <v>4.6566666666666672</v>
      </c>
      <c r="H29" s="41">
        <v>1.7000000000000002</v>
      </c>
      <c r="I29" s="41">
        <v>1.2166666666666666</v>
      </c>
      <c r="J29" s="41">
        <v>2.0766666666666667</v>
      </c>
      <c r="K29" s="41">
        <v>2.7666666666666671</v>
      </c>
      <c r="L29" s="41">
        <v>1.3733333333333333</v>
      </c>
      <c r="M29" s="41">
        <v>4.32</v>
      </c>
      <c r="N29" s="41">
        <v>2.7666666666666671</v>
      </c>
      <c r="O29" s="41">
        <v>0.67</v>
      </c>
      <c r="P29" s="41">
        <v>1.3</v>
      </c>
      <c r="Q29" s="41">
        <v>3.7433333333333336</v>
      </c>
      <c r="R29" s="41">
        <v>3.4333333333333336</v>
      </c>
      <c r="S29" s="41">
        <v>5.5466666666666669</v>
      </c>
      <c r="T29" s="41">
        <v>2.36</v>
      </c>
      <c r="U29" s="41">
        <v>4.3233333333333333</v>
      </c>
      <c r="V29" s="41">
        <v>1.5033333333333332</v>
      </c>
      <c r="W29" s="41">
        <v>2.3233333333333337</v>
      </c>
      <c r="X29" s="41">
        <v>2.76</v>
      </c>
      <c r="Y29" s="41">
        <v>6.7933333333333339</v>
      </c>
      <c r="Z29" s="41">
        <v>5.7666666666666666</v>
      </c>
      <c r="AA29" s="41">
        <v>2.8366666666666664</v>
      </c>
      <c r="AB29" s="41">
        <v>1.08</v>
      </c>
      <c r="AC29" s="41">
        <v>3.14</v>
      </c>
      <c r="AD29" s="41">
        <v>2.08</v>
      </c>
      <c r="AE29" s="43">
        <v>2187.2433333333333</v>
      </c>
      <c r="AF29" s="43">
        <v>938441</v>
      </c>
      <c r="AG29" s="39">
        <v>4.4131411271914507</v>
      </c>
      <c r="AH29" s="43">
        <v>3530.4827924037686</v>
      </c>
      <c r="AI29" s="41" t="s">
        <v>783</v>
      </c>
      <c r="AJ29" s="41">
        <v>102.55</v>
      </c>
      <c r="AK29" s="41">
        <v>64.53</v>
      </c>
      <c r="AL29" s="41">
        <v>167.07999999999998</v>
      </c>
      <c r="AM29" s="41">
        <v>171.21816666666666</v>
      </c>
      <c r="AN29" s="41">
        <v>49.196666666666665</v>
      </c>
      <c r="AO29" s="44">
        <v>3.3096666666666663</v>
      </c>
      <c r="AP29" s="41">
        <v>96.399999999999991</v>
      </c>
      <c r="AQ29" s="41">
        <v>97.780000000000015</v>
      </c>
      <c r="AR29" s="41">
        <v>107.13333333333333</v>
      </c>
      <c r="AS29" s="41">
        <v>12.766666666666667</v>
      </c>
      <c r="AT29" s="41">
        <v>443.31333333333333</v>
      </c>
      <c r="AU29" s="41">
        <v>4.7633333333333328</v>
      </c>
      <c r="AV29" s="41">
        <v>10.99</v>
      </c>
      <c r="AW29" s="41">
        <v>3.86</v>
      </c>
      <c r="AX29" s="41">
        <v>20.933333333333334</v>
      </c>
      <c r="AY29" s="41">
        <v>59.333333333333336</v>
      </c>
      <c r="AZ29" s="41">
        <v>2.66</v>
      </c>
      <c r="BA29" s="41">
        <v>1.2133333333333334</v>
      </c>
      <c r="BB29" s="41">
        <v>13.799999999999999</v>
      </c>
      <c r="BC29" s="41">
        <v>39.06666666666667</v>
      </c>
      <c r="BD29" s="41">
        <v>30.996666666666666</v>
      </c>
      <c r="BE29" s="41">
        <v>33.756666666666668</v>
      </c>
      <c r="BF29" s="41">
        <v>61.24</v>
      </c>
      <c r="BG29" s="41">
        <v>24.858888888888888</v>
      </c>
      <c r="BH29" s="41">
        <v>14.176666666666668</v>
      </c>
      <c r="BI29" s="41">
        <v>23.33</v>
      </c>
      <c r="BJ29" s="41">
        <v>2.31</v>
      </c>
      <c r="BK29" s="41">
        <v>58.70000000000001</v>
      </c>
      <c r="BL29" s="41">
        <v>9.6199999999999992</v>
      </c>
      <c r="BM29" s="41">
        <v>6.5233333333333334</v>
      </c>
    </row>
    <row r="30" spans="1:65" x14ac:dyDescent="0.35">
      <c r="A30" s="18">
        <v>612540100</v>
      </c>
      <c r="B30" t="s">
        <v>181</v>
      </c>
      <c r="C30" t="s">
        <v>558</v>
      </c>
      <c r="D30" t="s">
        <v>559</v>
      </c>
      <c r="E30" s="41">
        <v>11.161255338462631</v>
      </c>
      <c r="F30" s="41">
        <v>3.5871402523164022</v>
      </c>
      <c r="G30" s="41">
        <v>4.180660403059707</v>
      </c>
      <c r="H30" s="41">
        <v>1.3319376751942391</v>
      </c>
      <c r="I30" s="41">
        <v>1.1599705435387213</v>
      </c>
      <c r="J30" s="41">
        <v>2.1777853889050163</v>
      </c>
      <c r="K30" s="41">
        <v>2.5459540928342346</v>
      </c>
      <c r="L30" s="41">
        <v>1.1197444590694325</v>
      </c>
      <c r="M30" s="41">
        <v>4.3823874382600359</v>
      </c>
      <c r="N30" s="41">
        <v>3.1797699469793179</v>
      </c>
      <c r="O30" s="41">
        <v>0.6250226629259118</v>
      </c>
      <c r="P30" s="41">
        <v>1.1912146044776435</v>
      </c>
      <c r="Q30" s="41">
        <v>3.3881243427631276</v>
      </c>
      <c r="R30" s="41">
        <v>3.8950894809267944</v>
      </c>
      <c r="S30" s="41">
        <v>4.9291583134903414</v>
      </c>
      <c r="T30" s="41">
        <v>2.7294281802797529</v>
      </c>
      <c r="U30" s="41">
        <v>3.4169954170376826</v>
      </c>
      <c r="V30" s="41">
        <v>1.2348583255984438</v>
      </c>
      <c r="W30" s="41">
        <v>1.7901366426879666</v>
      </c>
      <c r="X30" s="41">
        <v>2.0381286582058888</v>
      </c>
      <c r="Y30" s="41">
        <v>5.9919534731442612</v>
      </c>
      <c r="Z30" s="41">
        <v>5.0501222664146388</v>
      </c>
      <c r="AA30" s="41">
        <v>2.7301149871048715</v>
      </c>
      <c r="AB30" s="41">
        <v>1.2184674490310876</v>
      </c>
      <c r="AC30" s="41">
        <v>2.7397745250133441</v>
      </c>
      <c r="AD30" s="41">
        <v>1.712910324815498</v>
      </c>
      <c r="AE30" s="43">
        <v>957.69414255995923</v>
      </c>
      <c r="AF30" s="43">
        <v>298764.93169940211</v>
      </c>
      <c r="AG30" s="39">
        <v>4.4154584291491403</v>
      </c>
      <c r="AH30" s="43">
        <v>1123.41108604084</v>
      </c>
      <c r="AI30" s="41" t="s">
        <v>783</v>
      </c>
      <c r="AJ30" s="41">
        <v>213.55870134609776</v>
      </c>
      <c r="AK30" s="41">
        <v>76.805747509400774</v>
      </c>
      <c r="AL30" s="41">
        <v>290.36444885549855</v>
      </c>
      <c r="AM30" s="41">
        <v>170.85083551101016</v>
      </c>
      <c r="AN30" s="41">
        <v>48.877902863686607</v>
      </c>
      <c r="AO30" s="44">
        <v>3.2818314880338337</v>
      </c>
      <c r="AP30" s="41">
        <v>95.823089933574195</v>
      </c>
      <c r="AQ30" s="41">
        <v>128.2530086873204</v>
      </c>
      <c r="AR30" s="41">
        <v>104.93882263727006</v>
      </c>
      <c r="AS30" s="41">
        <v>11.502014449576981</v>
      </c>
      <c r="AT30" s="41">
        <v>457.48880764907784</v>
      </c>
      <c r="AU30" s="41">
        <v>4.8137458004365383</v>
      </c>
      <c r="AV30" s="41">
        <v>10.553814748448206</v>
      </c>
      <c r="AW30" s="41">
        <v>3.850529422074862</v>
      </c>
      <c r="AX30" s="41">
        <v>18.093851601386877</v>
      </c>
      <c r="AY30" s="41">
        <v>62.324293473102131</v>
      </c>
      <c r="AZ30" s="41">
        <v>2.3722431079679356</v>
      </c>
      <c r="BA30" s="41">
        <v>1.0366761508270963</v>
      </c>
      <c r="BB30" s="41">
        <v>15.634870890897369</v>
      </c>
      <c r="BC30" s="41">
        <v>35.838414115247147</v>
      </c>
      <c r="BD30" s="41">
        <v>31.888539032507794</v>
      </c>
      <c r="BE30" s="41">
        <v>35.154271988312416</v>
      </c>
      <c r="BF30" s="41">
        <v>92.890238195399206</v>
      </c>
      <c r="BG30" s="41">
        <v>16.522358212908614</v>
      </c>
      <c r="BH30" s="41">
        <v>9.8461217894257747</v>
      </c>
      <c r="BI30" s="41">
        <v>11.031917629111474</v>
      </c>
      <c r="BJ30" s="41">
        <v>3.4398271668897071</v>
      </c>
      <c r="BK30" s="41">
        <v>40.705004842496045</v>
      </c>
      <c r="BL30" s="41">
        <v>8.678674816027522</v>
      </c>
      <c r="BM30" s="41">
        <v>6.1708518337150471</v>
      </c>
    </row>
    <row r="31" spans="1:65" x14ac:dyDescent="0.35">
      <c r="A31" s="18">
        <v>631084500</v>
      </c>
      <c r="B31" t="s">
        <v>181</v>
      </c>
      <c r="C31" t="s">
        <v>182</v>
      </c>
      <c r="D31" t="s">
        <v>577</v>
      </c>
      <c r="E31" s="41">
        <v>13.266666666666667</v>
      </c>
      <c r="F31" s="41">
        <v>3.4933333333333336</v>
      </c>
      <c r="G31" s="41">
        <v>4.6566666666666672</v>
      </c>
      <c r="H31" s="41">
        <v>1.7000000000000002</v>
      </c>
      <c r="I31" s="41">
        <v>1.2033333333333334</v>
      </c>
      <c r="J31" s="41">
        <v>2.0766666666666667</v>
      </c>
      <c r="K31" s="41">
        <v>2.7666666666666671</v>
      </c>
      <c r="L31" s="41">
        <v>1.33</v>
      </c>
      <c r="M31" s="41">
        <v>4.32</v>
      </c>
      <c r="N31" s="41">
        <v>2.7666666666666671</v>
      </c>
      <c r="O31" s="41">
        <v>0.67</v>
      </c>
      <c r="P31" s="41">
        <v>1.3</v>
      </c>
      <c r="Q31" s="41">
        <v>3.6333333333333333</v>
      </c>
      <c r="R31" s="41">
        <v>3.4333333333333336</v>
      </c>
      <c r="S31" s="41">
        <v>5.5466666666666669</v>
      </c>
      <c r="T31" s="41">
        <v>2.4333333333333331</v>
      </c>
      <c r="U31" s="41">
        <v>4.3233333333333333</v>
      </c>
      <c r="V31" s="41">
        <v>1.5033333333333332</v>
      </c>
      <c r="W31" s="41">
        <v>2.3233333333333337</v>
      </c>
      <c r="X31" s="41">
        <v>2.76</v>
      </c>
      <c r="Y31" s="41">
        <v>6.7933333333333339</v>
      </c>
      <c r="Z31" s="41">
        <v>5.7666666666666666</v>
      </c>
      <c r="AA31" s="41">
        <v>2.7833333333333332</v>
      </c>
      <c r="AB31" s="41">
        <v>1.1233333333333333</v>
      </c>
      <c r="AC31" s="41">
        <v>3.14</v>
      </c>
      <c r="AD31" s="41">
        <v>2.08</v>
      </c>
      <c r="AE31" s="43">
        <v>2730.1666666666665</v>
      </c>
      <c r="AF31" s="43">
        <v>809182</v>
      </c>
      <c r="AG31" s="39">
        <v>4.4537411271914467</v>
      </c>
      <c r="AH31" s="43">
        <v>3058.2137127894662</v>
      </c>
      <c r="AI31" s="41" t="s">
        <v>783</v>
      </c>
      <c r="AJ31" s="41">
        <v>127.91666666666664</v>
      </c>
      <c r="AK31" s="41">
        <v>64.286666666666662</v>
      </c>
      <c r="AL31" s="41">
        <v>192.20333333333332</v>
      </c>
      <c r="AM31" s="41">
        <v>184.71816666666666</v>
      </c>
      <c r="AN31" s="41">
        <v>50.49666666666667</v>
      </c>
      <c r="AO31" s="44">
        <v>3.278</v>
      </c>
      <c r="AP31" s="41">
        <v>119.8</v>
      </c>
      <c r="AQ31" s="41">
        <v>102.77666666666666</v>
      </c>
      <c r="AR31" s="41">
        <v>107</v>
      </c>
      <c r="AS31" s="41">
        <v>12.71</v>
      </c>
      <c r="AT31" s="41">
        <v>443.31333333333333</v>
      </c>
      <c r="AU31" s="41">
        <v>4.7833333333333332</v>
      </c>
      <c r="AV31" s="41">
        <v>10.99</v>
      </c>
      <c r="AW31" s="41">
        <v>4.38</v>
      </c>
      <c r="AX31" s="41">
        <v>19.900000000000002</v>
      </c>
      <c r="AY31" s="41">
        <v>63.133333333333333</v>
      </c>
      <c r="AZ31" s="41">
        <v>2.77</v>
      </c>
      <c r="BA31" s="41">
        <v>1.2133333333333334</v>
      </c>
      <c r="BB31" s="41">
        <v>13.663333333333334</v>
      </c>
      <c r="BC31" s="41">
        <v>36</v>
      </c>
      <c r="BD31" s="41">
        <v>31.929999999999996</v>
      </c>
      <c r="BE31" s="41">
        <v>34.99</v>
      </c>
      <c r="BF31" s="41">
        <v>56.636666666666663</v>
      </c>
      <c r="BG31" s="41">
        <v>25.349999999999998</v>
      </c>
      <c r="BH31" s="41">
        <v>15.573333333333332</v>
      </c>
      <c r="BI31" s="41">
        <v>20.329999999999998</v>
      </c>
      <c r="BJ31" s="41">
        <v>2.31</v>
      </c>
      <c r="BK31" s="41">
        <v>61.620000000000005</v>
      </c>
      <c r="BL31" s="41">
        <v>9.6199999999999992</v>
      </c>
      <c r="BM31" s="41">
        <v>5.7866666666666662</v>
      </c>
    </row>
    <row r="32" spans="1:65" x14ac:dyDescent="0.35">
      <c r="A32" s="18">
        <v>636084600</v>
      </c>
      <c r="B32" t="s">
        <v>181</v>
      </c>
      <c r="C32" t="s">
        <v>720</v>
      </c>
      <c r="D32" t="s">
        <v>183</v>
      </c>
      <c r="E32" s="41">
        <v>14.19</v>
      </c>
      <c r="F32" s="41">
        <v>3.61</v>
      </c>
      <c r="G32" s="41">
        <v>5.07</v>
      </c>
      <c r="H32" s="41">
        <v>1.6600000000000001</v>
      </c>
      <c r="I32" s="41">
        <v>1.2833333333333334</v>
      </c>
      <c r="J32" s="41">
        <v>3.65</v>
      </c>
      <c r="K32" s="41">
        <v>3.53</v>
      </c>
      <c r="L32" s="41">
        <v>1.27</v>
      </c>
      <c r="M32" s="41">
        <v>6.1700000000000008</v>
      </c>
      <c r="N32" s="41">
        <v>2.9966666666666666</v>
      </c>
      <c r="O32" s="41">
        <v>0.79</v>
      </c>
      <c r="P32" s="41">
        <v>2.0099999999999998</v>
      </c>
      <c r="Q32" s="41">
        <v>4.8433333333333328</v>
      </c>
      <c r="R32" s="41">
        <v>4.3633333333333333</v>
      </c>
      <c r="S32" s="41">
        <v>6.4366666666666665</v>
      </c>
      <c r="T32" s="41">
        <v>2.7099999999999995</v>
      </c>
      <c r="U32" s="41">
        <v>5.28</v>
      </c>
      <c r="V32" s="41">
        <v>1.9066666666666665</v>
      </c>
      <c r="W32" s="41">
        <v>2.3966666666666669</v>
      </c>
      <c r="X32" s="41">
        <v>2.4233333333333333</v>
      </c>
      <c r="Y32" s="41">
        <v>6.11</v>
      </c>
      <c r="Z32" s="41">
        <v>6.6833333333333327</v>
      </c>
      <c r="AA32" s="41">
        <v>2.85</v>
      </c>
      <c r="AB32" s="41">
        <v>2.4499999999999997</v>
      </c>
      <c r="AC32" s="41">
        <v>3.6866666666666661</v>
      </c>
      <c r="AD32" s="41">
        <v>2.7266666666666666</v>
      </c>
      <c r="AE32" s="43">
        <v>2224</v>
      </c>
      <c r="AF32" s="43">
        <v>803274.33333333337</v>
      </c>
      <c r="AG32" s="39">
        <v>4.5152797801002089</v>
      </c>
      <c r="AH32" s="43">
        <v>3053.8675249732464</v>
      </c>
      <c r="AI32" s="41" t="s">
        <v>783</v>
      </c>
      <c r="AJ32" s="41">
        <v>179.17999999999998</v>
      </c>
      <c r="AK32" s="41">
        <v>55.03</v>
      </c>
      <c r="AL32" s="41">
        <v>234.20999999999998</v>
      </c>
      <c r="AM32" s="41">
        <v>182.68226666666666</v>
      </c>
      <c r="AN32" s="41">
        <v>54.626666666666665</v>
      </c>
      <c r="AO32" s="44">
        <v>3.4079999999999999</v>
      </c>
      <c r="AP32" s="41">
        <v>124.43</v>
      </c>
      <c r="AQ32" s="41">
        <v>141.98666666666668</v>
      </c>
      <c r="AR32" s="41">
        <v>127.21999999999998</v>
      </c>
      <c r="AS32" s="41">
        <v>12.176666666666668</v>
      </c>
      <c r="AT32" s="41">
        <v>409.12333333333328</v>
      </c>
      <c r="AU32" s="41">
        <v>5.45</v>
      </c>
      <c r="AV32" s="41">
        <v>11.660000000000002</v>
      </c>
      <c r="AW32" s="41">
        <v>5.5466666666666669</v>
      </c>
      <c r="AX32" s="41">
        <v>20.496666666666666</v>
      </c>
      <c r="AY32" s="41">
        <v>66.149999999999991</v>
      </c>
      <c r="AZ32" s="41">
        <v>3.063333333333333</v>
      </c>
      <c r="BA32" s="41">
        <v>1.31</v>
      </c>
      <c r="BB32" s="41">
        <v>14.333333333333334</v>
      </c>
      <c r="BC32" s="41">
        <v>39.379999999999995</v>
      </c>
      <c r="BD32" s="41">
        <v>26.403333333333332</v>
      </c>
      <c r="BE32" s="41">
        <v>43.293333333333329</v>
      </c>
      <c r="BF32" s="41">
        <v>60.906666666666666</v>
      </c>
      <c r="BG32" s="41">
        <v>60.666666666666664</v>
      </c>
      <c r="BH32" s="41">
        <v>12.15</v>
      </c>
      <c r="BI32" s="41">
        <v>19.156666666666666</v>
      </c>
      <c r="BJ32" s="41">
        <v>4.3466666666666667</v>
      </c>
      <c r="BK32" s="41">
        <v>57.830000000000005</v>
      </c>
      <c r="BL32" s="41">
        <v>10.38</v>
      </c>
      <c r="BM32" s="41">
        <v>8.5833333333333339</v>
      </c>
    </row>
    <row r="33" spans="1:65" x14ac:dyDescent="0.35">
      <c r="A33" s="18">
        <v>640900720</v>
      </c>
      <c r="B33" t="s">
        <v>181</v>
      </c>
      <c r="C33" t="s">
        <v>785</v>
      </c>
      <c r="D33" t="s">
        <v>587</v>
      </c>
      <c r="E33" s="41">
        <v>11.633333333333333</v>
      </c>
      <c r="F33" s="41">
        <v>4.0533333333333337</v>
      </c>
      <c r="G33" s="41">
        <v>4.6633333333333331</v>
      </c>
      <c r="H33" s="41">
        <v>1.3966666666666665</v>
      </c>
      <c r="I33" s="41">
        <v>1.1966666666666665</v>
      </c>
      <c r="J33" s="41">
        <v>2.57</v>
      </c>
      <c r="K33" s="41">
        <v>2.8333333333333335</v>
      </c>
      <c r="L33" s="41">
        <v>1.23</v>
      </c>
      <c r="M33" s="41">
        <v>5.5</v>
      </c>
      <c r="N33" s="41">
        <v>3.14</v>
      </c>
      <c r="O33" s="41">
        <v>0.66333333333333344</v>
      </c>
      <c r="P33" s="41">
        <v>2.0100000000000002</v>
      </c>
      <c r="Q33" s="41">
        <v>4.2333333333333334</v>
      </c>
      <c r="R33" s="41">
        <v>3.3566666666666669</v>
      </c>
      <c r="S33" s="41">
        <v>6.0900000000000007</v>
      </c>
      <c r="T33" s="41">
        <v>2.6466666666666669</v>
      </c>
      <c r="U33" s="41">
        <v>4.5333333333333332</v>
      </c>
      <c r="V33" s="41">
        <v>1.4733333333333334</v>
      </c>
      <c r="W33" s="41">
        <v>2.1933333333333334</v>
      </c>
      <c r="X33" s="41">
        <v>2.1233333333333335</v>
      </c>
      <c r="Y33" s="41">
        <v>6.5933333333333337</v>
      </c>
      <c r="Z33" s="41">
        <v>6.88</v>
      </c>
      <c r="AA33" s="41">
        <v>2.7866666666666666</v>
      </c>
      <c r="AB33" s="41">
        <v>1.6900000000000002</v>
      </c>
      <c r="AC33" s="41">
        <v>3.7633333333333332</v>
      </c>
      <c r="AD33" s="41">
        <v>1.8366666666666667</v>
      </c>
      <c r="AE33" s="43">
        <v>1866.78</v>
      </c>
      <c r="AF33" s="43">
        <v>412208</v>
      </c>
      <c r="AG33" s="39">
        <v>4.2366666666666815</v>
      </c>
      <c r="AH33" s="43">
        <v>1517.6150935892636</v>
      </c>
      <c r="AI33" s="41" t="s">
        <v>783</v>
      </c>
      <c r="AJ33" s="41">
        <v>127.10333333333334</v>
      </c>
      <c r="AK33" s="41">
        <v>31.110000000000003</v>
      </c>
      <c r="AL33" s="41">
        <v>158.21333333333334</v>
      </c>
      <c r="AM33" s="41">
        <v>181.71816666666666</v>
      </c>
      <c r="AN33" s="41">
        <v>53.4</v>
      </c>
      <c r="AO33" s="44">
        <v>3.3669999999999995</v>
      </c>
      <c r="AP33" s="41">
        <v>123.56</v>
      </c>
      <c r="AQ33" s="41">
        <v>110.83333333333333</v>
      </c>
      <c r="AR33" s="41">
        <v>98.066666666666663</v>
      </c>
      <c r="AS33" s="41">
        <v>11.843333333333334</v>
      </c>
      <c r="AT33" s="41">
        <v>470.90000000000003</v>
      </c>
      <c r="AU33" s="41">
        <v>4.96</v>
      </c>
      <c r="AV33" s="41">
        <v>15.186666666666667</v>
      </c>
      <c r="AW33" s="41">
        <v>4.3933333333333335</v>
      </c>
      <c r="AX33" s="41">
        <v>21.243333333333329</v>
      </c>
      <c r="AY33" s="41">
        <v>53.576666666666661</v>
      </c>
      <c r="AZ33" s="41">
        <v>2.9666666666666668</v>
      </c>
      <c r="BA33" s="41">
        <v>1.3366666666666667</v>
      </c>
      <c r="BB33" s="41">
        <v>16.016666666666666</v>
      </c>
      <c r="BC33" s="41">
        <v>27.11</v>
      </c>
      <c r="BD33" s="41">
        <v>24.046666666666667</v>
      </c>
      <c r="BE33" s="41">
        <v>31.433333333333334</v>
      </c>
      <c r="BF33" s="41">
        <v>60.566666666666663</v>
      </c>
      <c r="BG33" s="41">
        <v>19.722222222222221</v>
      </c>
      <c r="BH33" s="41">
        <v>12.63</v>
      </c>
      <c r="BI33" s="41">
        <v>17.63</v>
      </c>
      <c r="BJ33" s="41">
        <v>2.686666666666667</v>
      </c>
      <c r="BK33" s="41">
        <v>47.46</v>
      </c>
      <c r="BL33" s="41">
        <v>9.66</v>
      </c>
      <c r="BM33" s="41">
        <v>7.830000000000001</v>
      </c>
    </row>
    <row r="34" spans="1:65" x14ac:dyDescent="0.35">
      <c r="A34" s="18">
        <v>641740760</v>
      </c>
      <c r="B34" t="s">
        <v>181</v>
      </c>
      <c r="C34" t="s">
        <v>721</v>
      </c>
      <c r="D34" t="s">
        <v>184</v>
      </c>
      <c r="E34" s="41">
        <v>12.213333333333333</v>
      </c>
      <c r="F34" s="41">
        <v>3.8466666666666671</v>
      </c>
      <c r="G34" s="41">
        <v>4.6566666666666672</v>
      </c>
      <c r="H34" s="41">
        <v>1.5866666666666667</v>
      </c>
      <c r="I34" s="41">
        <v>1.2033333333333334</v>
      </c>
      <c r="J34" s="41">
        <v>2.0766666666666667</v>
      </c>
      <c r="K34" s="41">
        <v>2.7666666666666671</v>
      </c>
      <c r="L34" s="41">
        <v>1.3733333333333333</v>
      </c>
      <c r="M34" s="41">
        <v>4.32</v>
      </c>
      <c r="N34" s="41">
        <v>2.7666666666666671</v>
      </c>
      <c r="O34" s="41">
        <v>0.66</v>
      </c>
      <c r="P34" s="41">
        <v>1.3</v>
      </c>
      <c r="Q34" s="41">
        <v>3.7466666666666666</v>
      </c>
      <c r="R34" s="41">
        <v>3.4333333333333336</v>
      </c>
      <c r="S34" s="41">
        <v>5.5466666666666669</v>
      </c>
      <c r="T34" s="41">
        <v>2.31</v>
      </c>
      <c r="U34" s="41">
        <v>4.79</v>
      </c>
      <c r="V34" s="41">
        <v>1.5033333333333332</v>
      </c>
      <c r="W34" s="41">
        <v>2.3233333333333337</v>
      </c>
      <c r="X34" s="41">
        <v>2.76</v>
      </c>
      <c r="Y34" s="41">
        <v>6.7600000000000007</v>
      </c>
      <c r="Z34" s="41">
        <v>5.6533333333333333</v>
      </c>
      <c r="AA34" s="41">
        <v>2.9299999999999997</v>
      </c>
      <c r="AB34" s="41">
        <v>1.08</v>
      </c>
      <c r="AC34" s="41">
        <v>3.14</v>
      </c>
      <c r="AD34" s="41">
        <v>2.08</v>
      </c>
      <c r="AE34" s="43">
        <v>2355.2233333333334</v>
      </c>
      <c r="AF34" s="43">
        <v>830914</v>
      </c>
      <c r="AG34" s="39">
        <v>4.3987411271914603</v>
      </c>
      <c r="AH34" s="43">
        <v>3120.0811518312662</v>
      </c>
      <c r="AI34" s="41" t="s">
        <v>783</v>
      </c>
      <c r="AJ34" s="41">
        <v>209.35666666666665</v>
      </c>
      <c r="AK34" s="41">
        <v>58.623333333333335</v>
      </c>
      <c r="AL34" s="41">
        <v>267.98</v>
      </c>
      <c r="AM34" s="41">
        <v>171.21816666666666</v>
      </c>
      <c r="AN34" s="41">
        <v>55.023333333333333</v>
      </c>
      <c r="AO34" s="44">
        <v>3.2693333333333334</v>
      </c>
      <c r="AP34" s="41">
        <v>112.16666666666667</v>
      </c>
      <c r="AQ34" s="41">
        <v>111.80333333333333</v>
      </c>
      <c r="AR34" s="41">
        <v>104.5</v>
      </c>
      <c r="AS34" s="41">
        <v>12.71</v>
      </c>
      <c r="AT34" s="41">
        <v>443.31333333333333</v>
      </c>
      <c r="AU34" s="41">
        <v>4.9366666666666665</v>
      </c>
      <c r="AV34" s="41">
        <v>9.99</v>
      </c>
      <c r="AW34" s="41">
        <v>4.4866666666666672</v>
      </c>
      <c r="AX34" s="41">
        <v>20.133333333333333</v>
      </c>
      <c r="AY34" s="41">
        <v>57.333333333333336</v>
      </c>
      <c r="AZ34" s="41">
        <v>2.66</v>
      </c>
      <c r="BA34" s="41">
        <v>1.2133333333333334</v>
      </c>
      <c r="BB34" s="41">
        <v>12.893333333333333</v>
      </c>
      <c r="BC34" s="41">
        <v>33.126666666666665</v>
      </c>
      <c r="BD34" s="41">
        <v>29.396666666666665</v>
      </c>
      <c r="BE34" s="41">
        <v>32.823333333333331</v>
      </c>
      <c r="BF34" s="41">
        <v>57.113333333333337</v>
      </c>
      <c r="BG34" s="41">
        <v>25.956666666666667</v>
      </c>
      <c r="BH34" s="41">
        <v>13.88</v>
      </c>
      <c r="BI34" s="41">
        <v>18</v>
      </c>
      <c r="BJ34" s="41">
        <v>2.31</v>
      </c>
      <c r="BK34" s="41">
        <v>55.693333333333335</v>
      </c>
      <c r="BL34" s="41">
        <v>9.6199999999999992</v>
      </c>
      <c r="BM34" s="41">
        <v>6.0999999999999988</v>
      </c>
    </row>
    <row r="35" spans="1:65" x14ac:dyDescent="0.35">
      <c r="A35" s="18">
        <v>641884800</v>
      </c>
      <c r="B35" t="s">
        <v>181</v>
      </c>
      <c r="C35" t="s">
        <v>722</v>
      </c>
      <c r="D35" t="s">
        <v>185</v>
      </c>
      <c r="E35" s="41">
        <v>13.406666666666666</v>
      </c>
      <c r="F35" s="41">
        <v>3.6633333333333336</v>
      </c>
      <c r="G35" s="41">
        <v>5.25</v>
      </c>
      <c r="H35" s="41">
        <v>1.6633333333333333</v>
      </c>
      <c r="I35" s="41">
        <v>1.2266666666666666</v>
      </c>
      <c r="J35" s="41">
        <v>2.8633333333333333</v>
      </c>
      <c r="K35" s="41">
        <v>3.3666666666666667</v>
      </c>
      <c r="L35" s="41">
        <v>1.2766666666666666</v>
      </c>
      <c r="M35" s="41">
        <v>6.083333333333333</v>
      </c>
      <c r="N35" s="41">
        <v>2.9766666666666666</v>
      </c>
      <c r="O35" s="41">
        <v>0.79</v>
      </c>
      <c r="P35" s="41">
        <v>2.0366666666666666</v>
      </c>
      <c r="Q35" s="41">
        <v>4.8166666666666664</v>
      </c>
      <c r="R35" s="41">
        <v>4.3433333333333328</v>
      </c>
      <c r="S35" s="41">
        <v>6.5766666666666671</v>
      </c>
      <c r="T35" s="41">
        <v>2.563333333333333</v>
      </c>
      <c r="U35" s="41">
        <v>5.2066666666666661</v>
      </c>
      <c r="V35" s="41">
        <v>1.71</v>
      </c>
      <c r="W35" s="41">
        <v>2.4433333333333334</v>
      </c>
      <c r="X35" s="41">
        <v>2.4</v>
      </c>
      <c r="Y35" s="41">
        <v>6.4433333333333325</v>
      </c>
      <c r="Z35" s="41">
        <v>6.4833333333333334</v>
      </c>
      <c r="AA35" s="41">
        <v>3.0499999999999994</v>
      </c>
      <c r="AB35" s="41">
        <v>2.3033333333333332</v>
      </c>
      <c r="AC35" s="41">
        <v>3.7733333333333334</v>
      </c>
      <c r="AD35" s="41">
        <v>2.74</v>
      </c>
      <c r="AE35" s="43">
        <v>3820.9866666666662</v>
      </c>
      <c r="AF35" s="43">
        <v>1243239.3333333333</v>
      </c>
      <c r="AG35" s="39">
        <v>4.5094051261476729</v>
      </c>
      <c r="AH35" s="43">
        <v>4728.9983217977779</v>
      </c>
      <c r="AI35" s="41" t="s">
        <v>783</v>
      </c>
      <c r="AJ35" s="41">
        <v>181.79666666666665</v>
      </c>
      <c r="AK35" s="41">
        <v>55.329999999999991</v>
      </c>
      <c r="AL35" s="41">
        <v>237.12666666666664</v>
      </c>
      <c r="AM35" s="41">
        <v>192.85226666666668</v>
      </c>
      <c r="AN35" s="41">
        <v>61.143333333333338</v>
      </c>
      <c r="AO35" s="44">
        <v>3.4986666666666668</v>
      </c>
      <c r="AP35" s="41">
        <v>133.29333333333332</v>
      </c>
      <c r="AQ35" s="41">
        <v>148.83666666666667</v>
      </c>
      <c r="AR35" s="41">
        <v>131.50333333333333</v>
      </c>
      <c r="AS35" s="41">
        <v>12.016666666666666</v>
      </c>
      <c r="AT35" s="41">
        <v>400.37333333333328</v>
      </c>
      <c r="AU35" s="41">
        <v>5.583333333333333</v>
      </c>
      <c r="AV35" s="41">
        <v>11.716666666666667</v>
      </c>
      <c r="AW35" s="41">
        <v>5.75</v>
      </c>
      <c r="AX35" s="41">
        <v>23.676666666666666</v>
      </c>
      <c r="AY35" s="41">
        <v>71.623333333333335</v>
      </c>
      <c r="AZ35" s="41">
        <v>2.7233333333333332</v>
      </c>
      <c r="BA35" s="41">
        <v>1.2933333333333332</v>
      </c>
      <c r="BB35" s="41">
        <v>15.046666666666667</v>
      </c>
      <c r="BC35" s="41">
        <v>44.330000000000005</v>
      </c>
      <c r="BD35" s="41">
        <v>25.080000000000002</v>
      </c>
      <c r="BE35" s="41">
        <v>52.84</v>
      </c>
      <c r="BF35" s="41">
        <v>66.959999999999994</v>
      </c>
      <c r="BG35" s="41">
        <v>21.905555555555555</v>
      </c>
      <c r="BH35" s="41">
        <v>13.51</v>
      </c>
      <c r="BI35" s="41">
        <v>20.786666666666665</v>
      </c>
      <c r="BJ35" s="41">
        <v>4.3966666666666665</v>
      </c>
      <c r="BK35" s="41">
        <v>61.656666666666666</v>
      </c>
      <c r="BL35" s="41">
        <v>10.456666666666665</v>
      </c>
      <c r="BM35" s="41">
        <v>8.4500000000000011</v>
      </c>
    </row>
    <row r="36" spans="1:65" x14ac:dyDescent="0.35">
      <c r="A36" s="18">
        <v>644700900</v>
      </c>
      <c r="B36" t="s">
        <v>181</v>
      </c>
      <c r="C36" t="s">
        <v>777</v>
      </c>
      <c r="D36" t="s">
        <v>778</v>
      </c>
      <c r="E36" s="41">
        <v>11.006666666666666</v>
      </c>
      <c r="F36" s="41">
        <v>4.6833333333333336</v>
      </c>
      <c r="G36" s="41">
        <v>4.8500000000000005</v>
      </c>
      <c r="H36" s="41">
        <v>1.8266666666666664</v>
      </c>
      <c r="I36" s="41">
        <v>1.33</v>
      </c>
      <c r="J36" s="41">
        <v>2.6333333333333333</v>
      </c>
      <c r="K36" s="41">
        <v>2.9733333333333332</v>
      </c>
      <c r="L36" s="41">
        <v>1.2033333333333334</v>
      </c>
      <c r="M36" s="41">
        <v>5.57</v>
      </c>
      <c r="N36" s="41">
        <v>3.1</v>
      </c>
      <c r="O36" s="41">
        <v>0.69333333333333336</v>
      </c>
      <c r="P36" s="41">
        <v>2.0233333333333334</v>
      </c>
      <c r="Q36" s="41">
        <v>3.7533333333333334</v>
      </c>
      <c r="R36" s="41">
        <v>3.9</v>
      </c>
      <c r="S36" s="41">
        <v>6.2433333333333332</v>
      </c>
      <c r="T36" s="41">
        <v>3.2533333333333334</v>
      </c>
      <c r="U36" s="41">
        <v>4.78</v>
      </c>
      <c r="V36" s="41">
        <v>1.5600000000000003</v>
      </c>
      <c r="W36" s="41">
        <v>2.2966666666666669</v>
      </c>
      <c r="X36" s="41">
        <v>1.9800000000000002</v>
      </c>
      <c r="Y36" s="41">
        <v>6.5966666666666667</v>
      </c>
      <c r="Z36" s="41">
        <v>6.32</v>
      </c>
      <c r="AA36" s="41">
        <v>3.4033333333333338</v>
      </c>
      <c r="AB36" s="41">
        <v>1.7266666666666666</v>
      </c>
      <c r="AC36" s="41">
        <v>3.6233333333333335</v>
      </c>
      <c r="AD36" s="41">
        <v>1.9366666666666665</v>
      </c>
      <c r="AE36" s="43">
        <v>1525.0199999999998</v>
      </c>
      <c r="AF36" s="43">
        <v>477269.66666666669</v>
      </c>
      <c r="AG36" s="39">
        <v>4.2183333333333684</v>
      </c>
      <c r="AH36" s="43">
        <v>1753.2747103570625</v>
      </c>
      <c r="AI36" s="41" t="s">
        <v>783</v>
      </c>
      <c r="AJ36" s="41">
        <v>242.25333333333333</v>
      </c>
      <c r="AK36" s="41">
        <v>31.110000000000003</v>
      </c>
      <c r="AL36" s="41">
        <v>273.36333333333334</v>
      </c>
      <c r="AM36" s="41">
        <v>180.21816666666666</v>
      </c>
      <c r="AN36" s="41">
        <v>59.34</v>
      </c>
      <c r="AO36" s="44">
        <v>3.3599999999999994</v>
      </c>
      <c r="AP36" s="41">
        <v>112.13</v>
      </c>
      <c r="AQ36" s="41">
        <v>98.63</v>
      </c>
      <c r="AR36" s="41">
        <v>99.936666666666667</v>
      </c>
      <c r="AS36" s="41">
        <v>11.983333333333334</v>
      </c>
      <c r="AT36" s="41">
        <v>446.74333333333334</v>
      </c>
      <c r="AU36" s="41">
        <v>4.7166666666666659</v>
      </c>
      <c r="AV36" s="41">
        <v>14.516666666666666</v>
      </c>
      <c r="AW36" s="41">
        <v>4.3766666666666669</v>
      </c>
      <c r="AX36" s="41">
        <v>15.766666666666666</v>
      </c>
      <c r="AY36" s="41">
        <v>42.143333333333338</v>
      </c>
      <c r="AZ36" s="41">
        <v>2.5366666666666666</v>
      </c>
      <c r="BA36" s="41">
        <v>1.3533333333333335</v>
      </c>
      <c r="BB36" s="41">
        <v>13.863333333333335</v>
      </c>
      <c r="BC36" s="41">
        <v>23.883333333333329</v>
      </c>
      <c r="BD36" s="41">
        <v>24.49</v>
      </c>
      <c r="BE36" s="41">
        <v>27.993333333333329</v>
      </c>
      <c r="BF36" s="41">
        <v>88.413333333333341</v>
      </c>
      <c r="BG36" s="41">
        <v>16.219444444444445</v>
      </c>
      <c r="BH36" s="41">
        <v>11.833333333333334</v>
      </c>
      <c r="BI36" s="41">
        <v>15.156666666666666</v>
      </c>
      <c r="BJ36" s="41">
        <v>2.35</v>
      </c>
      <c r="BK36" s="41">
        <v>37.083333333333336</v>
      </c>
      <c r="BL36" s="41">
        <v>9.8966666666666665</v>
      </c>
      <c r="BM36" s="41">
        <v>5.9799999999999995</v>
      </c>
    </row>
    <row r="37" spans="1:65" x14ac:dyDescent="0.35">
      <c r="A37" s="18">
        <v>817820200</v>
      </c>
      <c r="B37" t="s">
        <v>187</v>
      </c>
      <c r="C37" t="s">
        <v>188</v>
      </c>
      <c r="D37" t="s">
        <v>189</v>
      </c>
      <c r="E37" s="41">
        <v>12.983333333333334</v>
      </c>
      <c r="F37" s="41">
        <v>4.25</v>
      </c>
      <c r="G37" s="41">
        <v>4.0566666666666666</v>
      </c>
      <c r="H37" s="41">
        <v>1.3566666666666667</v>
      </c>
      <c r="I37" s="41">
        <v>1.05</v>
      </c>
      <c r="J37" s="41">
        <v>1.5</v>
      </c>
      <c r="K37" s="41">
        <v>1.7400000000000002</v>
      </c>
      <c r="L37" s="41">
        <v>0.98666666666666669</v>
      </c>
      <c r="M37" s="41">
        <v>4.1566666666666663</v>
      </c>
      <c r="N37" s="41">
        <v>2.4633333333333334</v>
      </c>
      <c r="O37" s="41">
        <v>0.57333333333333336</v>
      </c>
      <c r="P37" s="41">
        <v>1.03</v>
      </c>
      <c r="Q37" s="41">
        <v>3.24</v>
      </c>
      <c r="R37" s="41">
        <v>3.206666666666667</v>
      </c>
      <c r="S37" s="41">
        <v>4.71</v>
      </c>
      <c r="T37" s="41">
        <v>2.1166666666666667</v>
      </c>
      <c r="U37" s="41">
        <v>3.4</v>
      </c>
      <c r="V37" s="41">
        <v>0.98666666666666669</v>
      </c>
      <c r="W37" s="41">
        <v>1.6366666666666667</v>
      </c>
      <c r="X37" s="41">
        <v>1.7966666666666666</v>
      </c>
      <c r="Y37" s="41">
        <v>6.4466666666666663</v>
      </c>
      <c r="Z37" s="41">
        <v>6.0366666666666662</v>
      </c>
      <c r="AA37" s="41">
        <v>2.2566666666666664</v>
      </c>
      <c r="AB37" s="41">
        <v>1.1200000000000001</v>
      </c>
      <c r="AC37" s="41">
        <v>3.17</v>
      </c>
      <c r="AD37" s="41">
        <v>1.57</v>
      </c>
      <c r="AE37" s="43">
        <v>1273.3800000000001</v>
      </c>
      <c r="AF37" s="43">
        <v>323230</v>
      </c>
      <c r="AG37" s="39">
        <v>4.4741861714170374</v>
      </c>
      <c r="AH37" s="43">
        <v>1225.2866285163338</v>
      </c>
      <c r="AI37" s="41" t="s">
        <v>783</v>
      </c>
      <c r="AJ37" s="41">
        <v>88.75</v>
      </c>
      <c r="AK37" s="41">
        <v>50.073333333333331</v>
      </c>
      <c r="AL37" s="41">
        <v>138.82333333333332</v>
      </c>
      <c r="AM37" s="41">
        <v>176.49131666666668</v>
      </c>
      <c r="AN37" s="41">
        <v>53.843333333333334</v>
      </c>
      <c r="AO37" s="44">
        <v>2.6010000000000004</v>
      </c>
      <c r="AP37" s="41">
        <v>107.52666666666666</v>
      </c>
      <c r="AQ37" s="41">
        <v>123.77666666666666</v>
      </c>
      <c r="AR37" s="41">
        <v>89.033333333333346</v>
      </c>
      <c r="AS37" s="41">
        <v>8.7800000000000011</v>
      </c>
      <c r="AT37" s="41">
        <v>449.95</v>
      </c>
      <c r="AU37" s="41">
        <v>4.71</v>
      </c>
      <c r="AV37" s="41">
        <v>9.73</v>
      </c>
      <c r="AW37" s="41">
        <v>4.706666666666667</v>
      </c>
      <c r="AX37" s="41">
        <v>19.283333333333335</v>
      </c>
      <c r="AY37" s="41">
        <v>39</v>
      </c>
      <c r="AZ37" s="41">
        <v>2.2766666666666668</v>
      </c>
      <c r="BA37" s="41">
        <v>0.91999999999999993</v>
      </c>
      <c r="BB37" s="41">
        <v>10.410000000000002</v>
      </c>
      <c r="BC37" s="41">
        <v>24.50333333333333</v>
      </c>
      <c r="BD37" s="41">
        <v>20.959999999999997</v>
      </c>
      <c r="BE37" s="41">
        <v>25.136666666666667</v>
      </c>
      <c r="BF37" s="41">
        <v>66.66</v>
      </c>
      <c r="BG37" s="41">
        <v>12.783333333333333</v>
      </c>
      <c r="BH37" s="41">
        <v>10.283333333333333</v>
      </c>
      <c r="BI37" s="41">
        <v>15.286666666666667</v>
      </c>
      <c r="BJ37" s="41">
        <v>2.8266666666666667</v>
      </c>
      <c r="BK37" s="41">
        <v>55.073333333333331</v>
      </c>
      <c r="BL37" s="41">
        <v>9.086666666666666</v>
      </c>
      <c r="BM37" s="41">
        <v>7.0766666666666671</v>
      </c>
    </row>
    <row r="38" spans="1:65" x14ac:dyDescent="0.35">
      <c r="A38" s="18">
        <v>819740300</v>
      </c>
      <c r="B38" t="s">
        <v>187</v>
      </c>
      <c r="C38" t="s">
        <v>723</v>
      </c>
      <c r="D38" t="s">
        <v>190</v>
      </c>
      <c r="E38" s="41">
        <v>11.793333333333331</v>
      </c>
      <c r="F38" s="41">
        <v>4.293333333333333</v>
      </c>
      <c r="G38" s="41">
        <v>3.6533333333333338</v>
      </c>
      <c r="H38" s="41">
        <v>1.42</v>
      </c>
      <c r="I38" s="41">
        <v>1.1299999999999999</v>
      </c>
      <c r="J38" s="41">
        <v>1.6533333333333333</v>
      </c>
      <c r="K38" s="41">
        <v>1.9633333333333336</v>
      </c>
      <c r="L38" s="41">
        <v>0.98666666666666669</v>
      </c>
      <c r="M38" s="41">
        <v>4.16</v>
      </c>
      <c r="N38" s="41">
        <v>2.3699999999999997</v>
      </c>
      <c r="O38" s="41">
        <v>0.56666666666666665</v>
      </c>
      <c r="P38" s="41">
        <v>1.0933333333333335</v>
      </c>
      <c r="Q38" s="41">
        <v>3.2466666666666661</v>
      </c>
      <c r="R38" s="41">
        <v>3.67</v>
      </c>
      <c r="S38" s="41">
        <v>4.88</v>
      </c>
      <c r="T38" s="41">
        <v>2.6766666666666663</v>
      </c>
      <c r="U38" s="41">
        <v>3.456666666666667</v>
      </c>
      <c r="V38" s="41">
        <v>1.05</v>
      </c>
      <c r="W38" s="41">
        <v>1.6633333333333333</v>
      </c>
      <c r="X38" s="41">
        <v>1.8133333333333332</v>
      </c>
      <c r="Y38" s="41">
        <v>6.1866666666666674</v>
      </c>
      <c r="Z38" s="41">
        <v>5.27</v>
      </c>
      <c r="AA38" s="41">
        <v>2.7133333333333334</v>
      </c>
      <c r="AB38" s="41">
        <v>1.28</v>
      </c>
      <c r="AC38" s="41">
        <v>3.0700000000000003</v>
      </c>
      <c r="AD38" s="41">
        <v>1.6766666666666667</v>
      </c>
      <c r="AE38" s="43">
        <v>1438.9099999999999</v>
      </c>
      <c r="AF38" s="43">
        <v>489272.33333333331</v>
      </c>
      <c r="AG38" s="39">
        <v>4.5492826091591985</v>
      </c>
      <c r="AH38" s="43">
        <v>1871.3221296021386</v>
      </c>
      <c r="AI38" s="41" t="s">
        <v>783</v>
      </c>
      <c r="AJ38" s="41">
        <v>63.543333333333329</v>
      </c>
      <c r="AK38" s="41">
        <v>47.336666666666666</v>
      </c>
      <c r="AL38" s="41">
        <v>110.88</v>
      </c>
      <c r="AM38" s="41">
        <v>178.33391666666668</v>
      </c>
      <c r="AN38" s="41">
        <v>55.303333333333335</v>
      </c>
      <c r="AO38" s="44">
        <v>2.5273333333333334</v>
      </c>
      <c r="AP38" s="41">
        <v>100.39999999999999</v>
      </c>
      <c r="AQ38" s="41">
        <v>120.05666666666667</v>
      </c>
      <c r="AR38" s="41">
        <v>95.38</v>
      </c>
      <c r="AS38" s="41">
        <v>8.76</v>
      </c>
      <c r="AT38" s="41">
        <v>470.87999999999994</v>
      </c>
      <c r="AU38" s="41">
        <v>4.63</v>
      </c>
      <c r="AV38" s="41">
        <v>11.993333333333334</v>
      </c>
      <c r="AW38" s="41">
        <v>4.6566666666666663</v>
      </c>
      <c r="AX38" s="41">
        <v>19.483333333333334</v>
      </c>
      <c r="AY38" s="41">
        <v>41.833333333333336</v>
      </c>
      <c r="AZ38" s="41">
        <v>2.3233333333333337</v>
      </c>
      <c r="BA38" s="41">
        <v>0.96333333333333326</v>
      </c>
      <c r="BB38" s="41">
        <v>17.03</v>
      </c>
      <c r="BC38" s="41">
        <v>34.906666666666666</v>
      </c>
      <c r="BD38" s="41">
        <v>24.456666666666667</v>
      </c>
      <c r="BE38" s="41">
        <v>29.676666666666666</v>
      </c>
      <c r="BF38" s="41">
        <v>78.649999999999991</v>
      </c>
      <c r="BG38" s="41">
        <v>30.33</v>
      </c>
      <c r="BH38" s="41">
        <v>12.65</v>
      </c>
      <c r="BI38" s="41">
        <v>19.600000000000001</v>
      </c>
      <c r="BJ38" s="41">
        <v>2.31</v>
      </c>
      <c r="BK38" s="41">
        <v>57.166666666666664</v>
      </c>
      <c r="BL38" s="41">
        <v>8.48</v>
      </c>
      <c r="BM38" s="41">
        <v>6.66</v>
      </c>
    </row>
    <row r="39" spans="1:65" x14ac:dyDescent="0.35">
      <c r="A39" s="18">
        <v>819740351</v>
      </c>
      <c r="B39" t="s">
        <v>187</v>
      </c>
      <c r="C39" t="s">
        <v>723</v>
      </c>
      <c r="D39" t="s">
        <v>851</v>
      </c>
      <c r="E39" s="41">
        <v>13.208369603189738</v>
      </c>
      <c r="F39" s="41">
        <v>3.020928844629386</v>
      </c>
      <c r="G39" s="41">
        <v>3.3007865867415105</v>
      </c>
      <c r="H39" s="41">
        <v>1.426488115761787</v>
      </c>
      <c r="I39" s="41">
        <v>0.84773703643993759</v>
      </c>
      <c r="J39" s="41">
        <v>1.709105866492945</v>
      </c>
      <c r="K39" s="41">
        <v>3.0545316841367876</v>
      </c>
      <c r="L39" s="41">
        <v>0.9917209516208999</v>
      </c>
      <c r="M39" s="41">
        <v>3.7988439768616815</v>
      </c>
      <c r="N39" s="41">
        <v>2.5192179247783959</v>
      </c>
      <c r="O39" s="41">
        <v>0.65773812633636164</v>
      </c>
      <c r="P39" s="41">
        <v>1.0005942169953135</v>
      </c>
      <c r="Q39" s="41">
        <v>4.1347027930280031</v>
      </c>
      <c r="R39" s="41">
        <v>3.2367266789270155</v>
      </c>
      <c r="S39" s="41">
        <v>5.3296812679902645</v>
      </c>
      <c r="T39" s="41">
        <v>3.0255982641653354</v>
      </c>
      <c r="U39" s="41">
        <v>3.3391125867264875</v>
      </c>
      <c r="V39" s="41">
        <v>1.2789707346988834</v>
      </c>
      <c r="W39" s="41">
        <v>1.555503517353672</v>
      </c>
      <c r="X39" s="41">
        <v>2.1918965284825749</v>
      </c>
      <c r="Y39" s="41">
        <v>4.9362430807752444</v>
      </c>
      <c r="Z39" s="41">
        <v>5.151698225729227</v>
      </c>
      <c r="AA39" s="41">
        <v>2.4941090708039773</v>
      </c>
      <c r="AB39" s="41">
        <v>1.2636948180584273</v>
      </c>
      <c r="AC39" s="41">
        <v>2.0337427142260283</v>
      </c>
      <c r="AD39" s="41">
        <v>1.2126782242997216</v>
      </c>
      <c r="AE39" s="43">
        <v>1705.4114440984013</v>
      </c>
      <c r="AF39" s="43">
        <v>509096.52778228692</v>
      </c>
      <c r="AG39" s="39">
        <v>4.5846592103131876</v>
      </c>
      <c r="AH39" s="43">
        <v>1955.3928412122357</v>
      </c>
      <c r="AI39" s="41" t="s">
        <v>783</v>
      </c>
      <c r="AJ39" s="41">
        <v>57.463623498150618</v>
      </c>
      <c r="AK39" s="41">
        <v>46.802587759176198</v>
      </c>
      <c r="AL39" s="41">
        <v>104.26621125732682</v>
      </c>
      <c r="AM39" s="41">
        <v>180.61236642226558</v>
      </c>
      <c r="AN39" s="41">
        <v>56.403102346030551</v>
      </c>
      <c r="AO39" s="44">
        <v>2.9942455210853969</v>
      </c>
      <c r="AP39" s="41">
        <v>119.69981149885746</v>
      </c>
      <c r="AQ39" s="41">
        <v>128.93244654600562</v>
      </c>
      <c r="AR39" s="41">
        <v>89.797559548059027</v>
      </c>
      <c r="AS39" s="41">
        <v>8.2745264811692305</v>
      </c>
      <c r="AT39" s="41">
        <v>426.24476717085281</v>
      </c>
      <c r="AU39" s="41">
        <v>4.7080118484537765</v>
      </c>
      <c r="AV39" s="41">
        <v>11.012493909948384</v>
      </c>
      <c r="AW39" s="41">
        <v>3.6588287798789287</v>
      </c>
      <c r="AX39" s="41">
        <v>23.360991639689814</v>
      </c>
      <c r="AY39" s="41">
        <v>34.895598023055847</v>
      </c>
      <c r="AZ39" s="41">
        <v>1.3320425169971608</v>
      </c>
      <c r="BA39" s="41">
        <v>1.0016819661718657</v>
      </c>
      <c r="BB39" s="41">
        <v>12.251884511271305</v>
      </c>
      <c r="BC39" s="41">
        <v>25.46026902727947</v>
      </c>
      <c r="BD39" s="41">
        <v>14.82699366292667</v>
      </c>
      <c r="BE39" s="41">
        <v>14.623135636075411</v>
      </c>
      <c r="BF39" s="41">
        <v>64.986864121113271</v>
      </c>
      <c r="BG39" s="41">
        <v>21.618816696505608</v>
      </c>
      <c r="BH39" s="41">
        <v>12.825395608370721</v>
      </c>
      <c r="BI39" s="41">
        <v>21.96894950492246</v>
      </c>
      <c r="BJ39" s="41">
        <v>2.3879468043578904</v>
      </c>
      <c r="BK39" s="41">
        <v>44.006432540004973</v>
      </c>
      <c r="BL39" s="41">
        <v>8.1295081434316039</v>
      </c>
      <c r="BM39" s="41">
        <v>9.3349884117409072</v>
      </c>
    </row>
    <row r="40" spans="1:65" x14ac:dyDescent="0.35">
      <c r="A40" s="18">
        <v>824300500</v>
      </c>
      <c r="B40" t="s">
        <v>187</v>
      </c>
      <c r="C40" t="s">
        <v>191</v>
      </c>
      <c r="D40" t="s">
        <v>192</v>
      </c>
      <c r="E40" s="41">
        <v>14.155551636299931</v>
      </c>
      <c r="F40" s="41">
        <v>4.4033788560329352</v>
      </c>
      <c r="G40" s="41">
        <v>4.6648268751055815</v>
      </c>
      <c r="H40" s="41">
        <v>1.4448904293288909</v>
      </c>
      <c r="I40" s="41">
        <v>1.0028500352970129</v>
      </c>
      <c r="J40" s="41">
        <v>1.7920398493739427</v>
      </c>
      <c r="K40" s="41">
        <v>2.2653675114347469</v>
      </c>
      <c r="L40" s="41">
        <v>0.9958610929647117</v>
      </c>
      <c r="M40" s="41">
        <v>4.4805524157010561</v>
      </c>
      <c r="N40" s="41">
        <v>2.1749805964557591</v>
      </c>
      <c r="O40" s="41">
        <v>0.59859245525368221</v>
      </c>
      <c r="P40" s="41">
        <v>1.2370487621879469</v>
      </c>
      <c r="Q40" s="41">
        <v>3.3686209320040081</v>
      </c>
      <c r="R40" s="41">
        <v>3.8242666898585931</v>
      </c>
      <c r="S40" s="41">
        <v>5.1996664705494187</v>
      </c>
      <c r="T40" s="41">
        <v>2.0659342138708627</v>
      </c>
      <c r="U40" s="41">
        <v>3.5652415007363136</v>
      </c>
      <c r="V40" s="41">
        <v>1.1877018046500076</v>
      </c>
      <c r="W40" s="41">
        <v>1.9216811910658727</v>
      </c>
      <c r="X40" s="41">
        <v>2.112659784938407</v>
      </c>
      <c r="Y40" s="41">
        <v>7.0672878946168298</v>
      </c>
      <c r="Z40" s="41">
        <v>5.5859979378348124</v>
      </c>
      <c r="AA40" s="41">
        <v>2.2445753335792813</v>
      </c>
      <c r="AB40" s="41">
        <v>1.208230752755856</v>
      </c>
      <c r="AC40" s="41">
        <v>2.793669079102711</v>
      </c>
      <c r="AD40" s="41">
        <v>1.4296354636282189</v>
      </c>
      <c r="AE40" s="43">
        <v>896.30636219823589</v>
      </c>
      <c r="AF40" s="43">
        <v>345899.88058882736</v>
      </c>
      <c r="AG40" s="39">
        <v>4.2577358609190021</v>
      </c>
      <c r="AH40" s="43">
        <v>1278.1908579986523</v>
      </c>
      <c r="AI40" s="41" t="s">
        <v>783</v>
      </c>
      <c r="AJ40" s="41">
        <v>76.893067161413867</v>
      </c>
      <c r="AK40" s="41">
        <v>44.170717941093528</v>
      </c>
      <c r="AL40" s="41">
        <v>121.0637851025074</v>
      </c>
      <c r="AM40" s="41">
        <v>180.60234980980889</v>
      </c>
      <c r="AN40" s="41">
        <v>43.173202578118207</v>
      </c>
      <c r="AO40" s="44">
        <v>2.8578222137366631</v>
      </c>
      <c r="AP40" s="41">
        <v>81.630176891079941</v>
      </c>
      <c r="AQ40" s="41">
        <v>126.12570876534198</v>
      </c>
      <c r="AR40" s="41">
        <v>95.431349932389836</v>
      </c>
      <c r="AS40" s="41">
        <v>9.8066110063775618</v>
      </c>
      <c r="AT40" s="41">
        <v>321.05218404128215</v>
      </c>
      <c r="AU40" s="41">
        <v>3.8028307374113006</v>
      </c>
      <c r="AV40" s="41">
        <v>13.208751414877137</v>
      </c>
      <c r="AW40" s="41">
        <v>3.1144844510975993</v>
      </c>
      <c r="AX40" s="41">
        <v>23.350607773445962</v>
      </c>
      <c r="AY40" s="41">
        <v>30.83943738282591</v>
      </c>
      <c r="AZ40" s="41">
        <v>1.1856638148937841</v>
      </c>
      <c r="BA40" s="41">
        <v>0.87160845142143673</v>
      </c>
      <c r="BB40" s="41">
        <v>10.879296389149156</v>
      </c>
      <c r="BC40" s="41">
        <v>24.333430273438463</v>
      </c>
      <c r="BD40" s="41">
        <v>25.767673760878115</v>
      </c>
      <c r="BE40" s="41">
        <v>24.344304918585873</v>
      </c>
      <c r="BF40" s="41">
        <v>53.813087934623177</v>
      </c>
      <c r="BG40" s="41">
        <v>17.394001173075839</v>
      </c>
      <c r="BH40" s="41">
        <v>10.546601494891299</v>
      </c>
      <c r="BI40" s="41">
        <v>12.501809258037452</v>
      </c>
      <c r="BJ40" s="41">
        <v>2.2104979943015404</v>
      </c>
      <c r="BK40" s="41">
        <v>43.153076040901787</v>
      </c>
      <c r="BL40" s="41">
        <v>8.9545723543114306</v>
      </c>
      <c r="BM40" s="41">
        <v>8.3187837052612572</v>
      </c>
    </row>
    <row r="41" spans="1:65" x14ac:dyDescent="0.35">
      <c r="A41" s="18">
        <v>839380800</v>
      </c>
      <c r="B41" t="s">
        <v>187</v>
      </c>
      <c r="C41" t="s">
        <v>193</v>
      </c>
      <c r="D41" t="s">
        <v>194</v>
      </c>
      <c r="E41" s="41">
        <v>10.253333333333334</v>
      </c>
      <c r="F41" s="41">
        <v>4.6366666666666667</v>
      </c>
      <c r="G41" s="41">
        <v>4.1033333333333335</v>
      </c>
      <c r="H41" s="41">
        <v>1.8933333333333333</v>
      </c>
      <c r="I41" s="41">
        <v>1.29</v>
      </c>
      <c r="J41" s="41">
        <v>1.8966666666666665</v>
      </c>
      <c r="K41" s="41">
        <v>2.5300000000000002</v>
      </c>
      <c r="L41" s="41">
        <v>0.98999999999999988</v>
      </c>
      <c r="M41" s="41">
        <v>3.7433333333333336</v>
      </c>
      <c r="N41" s="41">
        <v>2.9299999999999997</v>
      </c>
      <c r="O41" s="41">
        <v>0.61333333333333329</v>
      </c>
      <c r="P41" s="41">
        <v>1.1133333333333333</v>
      </c>
      <c r="Q41" s="41">
        <v>3.9933333333333336</v>
      </c>
      <c r="R41" s="41">
        <v>4.1066666666666665</v>
      </c>
      <c r="S41" s="41">
        <v>5.333333333333333</v>
      </c>
      <c r="T41" s="41">
        <v>2.42</v>
      </c>
      <c r="U41" s="41">
        <v>3.6933333333333334</v>
      </c>
      <c r="V41" s="41">
        <v>1.0766666666666669</v>
      </c>
      <c r="W41" s="41">
        <v>1.6833333333333333</v>
      </c>
      <c r="X41" s="41">
        <v>2.0433333333333334</v>
      </c>
      <c r="Y41" s="41">
        <v>6.1533333333333333</v>
      </c>
      <c r="Z41" s="41">
        <v>5.3866666666666667</v>
      </c>
      <c r="AA41" s="41">
        <v>2.5533333333333332</v>
      </c>
      <c r="AB41" s="41">
        <v>1.4799999999999998</v>
      </c>
      <c r="AC41" s="41">
        <v>3.3466666666666662</v>
      </c>
      <c r="AD41" s="41">
        <v>1.7833333333333334</v>
      </c>
      <c r="AE41" s="43">
        <v>1145.33</v>
      </c>
      <c r="AF41" s="43">
        <v>269074.66666666669</v>
      </c>
      <c r="AG41" s="39">
        <v>4.2572650134079533</v>
      </c>
      <c r="AH41" s="43">
        <v>993.5656936844216</v>
      </c>
      <c r="AI41" s="41" t="s">
        <v>783</v>
      </c>
      <c r="AJ41" s="41">
        <v>90.24</v>
      </c>
      <c r="AK41" s="41">
        <v>45.25</v>
      </c>
      <c r="AL41" s="41">
        <v>135.49</v>
      </c>
      <c r="AM41" s="41">
        <v>178.24631666666667</v>
      </c>
      <c r="AN41" s="41">
        <v>41.99</v>
      </c>
      <c r="AO41" s="44">
        <v>2.5559999999999996</v>
      </c>
      <c r="AP41" s="41">
        <v>89.5</v>
      </c>
      <c r="AQ41" s="41">
        <v>97.583333333333329</v>
      </c>
      <c r="AR41" s="41">
        <v>91</v>
      </c>
      <c r="AS41" s="41">
        <v>10.403333333333334</v>
      </c>
      <c r="AT41" s="41">
        <v>422.40000000000003</v>
      </c>
      <c r="AU41" s="41">
        <v>4.99</v>
      </c>
      <c r="AV41" s="41">
        <v>8.99</v>
      </c>
      <c r="AW41" s="41">
        <v>3.206666666666667</v>
      </c>
      <c r="AX41" s="41">
        <v>15.833333333333334</v>
      </c>
      <c r="AY41" s="41">
        <v>31.666666666666668</v>
      </c>
      <c r="AZ41" s="41">
        <v>4.07</v>
      </c>
      <c r="BA41" s="41">
        <v>1.0166666666666666</v>
      </c>
      <c r="BB41" s="41">
        <v>12.079999999999998</v>
      </c>
      <c r="BC41" s="41">
        <v>36.146666666666668</v>
      </c>
      <c r="BD41" s="41">
        <v>22.74</v>
      </c>
      <c r="BE41" s="41">
        <v>36.573333333333331</v>
      </c>
      <c r="BF41" s="41">
        <v>71.5</v>
      </c>
      <c r="BG41" s="41">
        <v>15.18</v>
      </c>
      <c r="BH41" s="41">
        <v>10.18</v>
      </c>
      <c r="BI41" s="41">
        <v>10</v>
      </c>
      <c r="BJ41" s="41">
        <v>2.2799999999999998</v>
      </c>
      <c r="BK41" s="41">
        <v>48.473333333333336</v>
      </c>
      <c r="BL41" s="41">
        <v>8.9600000000000009</v>
      </c>
      <c r="BM41" s="41">
        <v>11.409999999999998</v>
      </c>
    </row>
    <row r="42" spans="1:65" x14ac:dyDescent="0.35">
      <c r="A42" s="18">
        <v>888888470</v>
      </c>
      <c r="B42" t="s">
        <v>187</v>
      </c>
      <c r="C42" t="s">
        <v>195</v>
      </c>
      <c r="D42" t="s">
        <v>196</v>
      </c>
      <c r="E42" s="41">
        <v>13.823333333333332</v>
      </c>
      <c r="F42" s="41">
        <v>4.32</v>
      </c>
      <c r="G42" s="41">
        <v>4.1399999999999997</v>
      </c>
      <c r="H42" s="41">
        <v>1.62</v>
      </c>
      <c r="I42" s="41">
        <v>1.1000000000000001</v>
      </c>
      <c r="J42" s="41">
        <v>1.79</v>
      </c>
      <c r="K42" s="41">
        <v>2.3433333333333333</v>
      </c>
      <c r="L42" s="41">
        <v>0.98999999999999988</v>
      </c>
      <c r="M42" s="41">
        <v>4.3066666666666675</v>
      </c>
      <c r="N42" s="41">
        <v>2.6233333333333335</v>
      </c>
      <c r="O42" s="41">
        <v>0.62333333333333341</v>
      </c>
      <c r="P42" s="41">
        <v>1.0899999999999999</v>
      </c>
      <c r="Q42" s="41">
        <v>3.49</v>
      </c>
      <c r="R42" s="41">
        <v>3.8566666666666669</v>
      </c>
      <c r="S42" s="41">
        <v>5.206666666666667</v>
      </c>
      <c r="T42" s="41">
        <v>3.223333333333334</v>
      </c>
      <c r="U42" s="41">
        <v>3.7900000000000005</v>
      </c>
      <c r="V42" s="41">
        <v>1.0533333333333332</v>
      </c>
      <c r="W42" s="41">
        <v>1.4766666666666666</v>
      </c>
      <c r="X42" s="41">
        <v>2.0400000000000005</v>
      </c>
      <c r="Y42" s="41">
        <v>6.3233333333333333</v>
      </c>
      <c r="Z42" s="41">
        <v>5.5733333333333333</v>
      </c>
      <c r="AA42" s="41">
        <v>2.2399999999999998</v>
      </c>
      <c r="AB42" s="41">
        <v>1.4066666666666665</v>
      </c>
      <c r="AC42" s="41">
        <v>3.24</v>
      </c>
      <c r="AD42" s="41">
        <v>1.7033333333333334</v>
      </c>
      <c r="AE42" s="43">
        <v>1461.9433333333334</v>
      </c>
      <c r="AF42" s="43">
        <v>550777.66666666663</v>
      </c>
      <c r="AG42" s="39">
        <v>4.8469596633676266</v>
      </c>
      <c r="AH42" s="43">
        <v>2177.4868856526878</v>
      </c>
      <c r="AI42" s="41" t="s">
        <v>783</v>
      </c>
      <c r="AJ42" s="41">
        <v>67.97</v>
      </c>
      <c r="AK42" s="41">
        <v>75.033333333333346</v>
      </c>
      <c r="AL42" s="41">
        <v>143.00333333333333</v>
      </c>
      <c r="AM42" s="41">
        <v>181.55631666666667</v>
      </c>
      <c r="AN42" s="41">
        <v>47.966666666666669</v>
      </c>
      <c r="AO42" s="44">
        <v>2.8396666666666666</v>
      </c>
      <c r="AP42" s="41">
        <v>160</v>
      </c>
      <c r="AQ42" s="41">
        <v>136.94333333333336</v>
      </c>
      <c r="AR42" s="41">
        <v>109.5</v>
      </c>
      <c r="AS42" s="41">
        <v>9.4066666666666663</v>
      </c>
      <c r="AT42" s="41">
        <v>442.17333333333335</v>
      </c>
      <c r="AU42" s="41">
        <v>4.6900000000000004</v>
      </c>
      <c r="AV42" s="41">
        <v>10.656666666666666</v>
      </c>
      <c r="AW42" s="41">
        <v>4.5200000000000005</v>
      </c>
      <c r="AX42" s="41">
        <v>22.166666666666668</v>
      </c>
      <c r="AY42" s="41">
        <v>46.666666666666664</v>
      </c>
      <c r="AZ42" s="41">
        <v>2.2599999999999998</v>
      </c>
      <c r="BA42" s="41">
        <v>0.90666666666666673</v>
      </c>
      <c r="BB42" s="41">
        <v>16.5</v>
      </c>
      <c r="BC42" s="41">
        <v>24.156666666666666</v>
      </c>
      <c r="BD42" s="41">
        <v>35.5</v>
      </c>
      <c r="BE42" s="41">
        <v>43.333333333333336</v>
      </c>
      <c r="BF42" s="41">
        <v>85</v>
      </c>
      <c r="BG42" s="41">
        <v>21.666666666666668</v>
      </c>
      <c r="BH42" s="41">
        <v>10.166666666666666</v>
      </c>
      <c r="BI42" s="41">
        <v>11</v>
      </c>
      <c r="BJ42" s="41">
        <v>2.25</v>
      </c>
      <c r="BK42" s="41">
        <v>66</v>
      </c>
      <c r="BL42" s="41">
        <v>9.0966666666666658</v>
      </c>
      <c r="BM42" s="41">
        <v>10.823333333333332</v>
      </c>
    </row>
    <row r="43" spans="1:65" x14ac:dyDescent="0.35">
      <c r="A43" s="18">
        <v>914860800</v>
      </c>
      <c r="B43" t="s">
        <v>197</v>
      </c>
      <c r="C43" t="s">
        <v>198</v>
      </c>
      <c r="D43" t="s">
        <v>199</v>
      </c>
      <c r="E43" s="41">
        <v>11.266666666666667</v>
      </c>
      <c r="F43" s="41">
        <v>3.9600000000000004</v>
      </c>
      <c r="G43" s="41">
        <v>4.4466666666666663</v>
      </c>
      <c r="H43" s="41">
        <v>1.55</v>
      </c>
      <c r="I43" s="41">
        <v>1.6633333333333333</v>
      </c>
      <c r="J43" s="41">
        <v>2.1333333333333333</v>
      </c>
      <c r="K43" s="41">
        <v>2.6300000000000003</v>
      </c>
      <c r="L43" s="41">
        <v>1.1666666666666667</v>
      </c>
      <c r="M43" s="41">
        <v>5.0900000000000007</v>
      </c>
      <c r="N43" s="41">
        <v>3.9633333333333334</v>
      </c>
      <c r="O43" s="41">
        <v>0.51666666666666672</v>
      </c>
      <c r="P43" s="41">
        <v>1.5</v>
      </c>
      <c r="Q43" s="41">
        <v>3.85</v>
      </c>
      <c r="R43" s="41">
        <v>3.6999999999999997</v>
      </c>
      <c r="S43" s="41">
        <v>4.21</v>
      </c>
      <c r="T43" s="41">
        <v>2.7333333333333338</v>
      </c>
      <c r="U43" s="41">
        <v>4.38</v>
      </c>
      <c r="V43" s="41">
        <v>1.28</v>
      </c>
      <c r="W43" s="41">
        <v>1.9566666666666668</v>
      </c>
      <c r="X43" s="41">
        <v>1.7233333333333334</v>
      </c>
      <c r="Y43" s="41">
        <v>5.7333333333333334</v>
      </c>
      <c r="Z43" s="41">
        <v>6.1000000000000005</v>
      </c>
      <c r="AA43" s="41">
        <v>3.1033333333333335</v>
      </c>
      <c r="AB43" s="41">
        <v>1.5566666666666666</v>
      </c>
      <c r="AC43" s="41">
        <v>4.1466666666666665</v>
      </c>
      <c r="AD43" s="41">
        <v>2.14</v>
      </c>
      <c r="AE43" s="43">
        <v>2493.3266666666664</v>
      </c>
      <c r="AF43" s="43">
        <v>662447</v>
      </c>
      <c r="AG43" s="39">
        <v>4.5226497721267558</v>
      </c>
      <c r="AH43" s="43">
        <v>2524.3721326870996</v>
      </c>
      <c r="AI43" s="41" t="s">
        <v>783</v>
      </c>
      <c r="AJ43" s="41">
        <v>106.97666666666667</v>
      </c>
      <c r="AK43" s="41">
        <v>108.99000000000001</v>
      </c>
      <c r="AL43" s="41">
        <v>215.9666666666667</v>
      </c>
      <c r="AM43" s="41">
        <v>172.95906666666667</v>
      </c>
      <c r="AN43" s="41">
        <v>66.316666666666663</v>
      </c>
      <c r="AO43" s="44">
        <v>2.8699999999999997</v>
      </c>
      <c r="AP43" s="41">
        <v>122.66666666666667</v>
      </c>
      <c r="AQ43" s="41">
        <v>135.26666666666668</v>
      </c>
      <c r="AR43" s="41">
        <v>124</v>
      </c>
      <c r="AS43" s="41">
        <v>9.0166666666666675</v>
      </c>
      <c r="AT43" s="41">
        <v>457.44666666666666</v>
      </c>
      <c r="AU43" s="41">
        <v>5.0333333333333332</v>
      </c>
      <c r="AV43" s="41">
        <v>10.19</v>
      </c>
      <c r="AW43" s="41">
        <v>5.1100000000000003</v>
      </c>
      <c r="AX43" s="41">
        <v>29.7</v>
      </c>
      <c r="AY43" s="41">
        <v>65.043333333333337</v>
      </c>
      <c r="AZ43" s="41">
        <v>2.2666666666666671</v>
      </c>
      <c r="BA43" s="41">
        <v>0.98999999999999988</v>
      </c>
      <c r="BB43" s="41">
        <v>15.479999999999999</v>
      </c>
      <c r="BC43" s="41">
        <v>43.109999999999992</v>
      </c>
      <c r="BD43" s="41">
        <v>22.159999999999997</v>
      </c>
      <c r="BE43" s="41">
        <v>37.11</v>
      </c>
      <c r="BF43" s="41">
        <v>96.556666666666672</v>
      </c>
      <c r="BG43" s="41">
        <v>18.416666666666668</v>
      </c>
      <c r="BH43" s="41">
        <v>12.62</v>
      </c>
      <c r="BI43" s="41">
        <v>22.096666666666664</v>
      </c>
      <c r="BJ43" s="41">
        <v>2.9600000000000004</v>
      </c>
      <c r="BK43" s="41">
        <v>78.23</v>
      </c>
      <c r="BL43" s="41">
        <v>9.24</v>
      </c>
      <c r="BM43" s="41">
        <v>10.63</v>
      </c>
    </row>
    <row r="44" spans="1:65" x14ac:dyDescent="0.35">
      <c r="A44" s="18">
        <v>935300620</v>
      </c>
      <c r="B44" t="s">
        <v>197</v>
      </c>
      <c r="C44" t="s">
        <v>560</v>
      </c>
      <c r="D44" t="s">
        <v>561</v>
      </c>
      <c r="E44" s="41">
        <v>13.100000000000001</v>
      </c>
      <c r="F44" s="41">
        <v>3.5033333333333334</v>
      </c>
      <c r="G44" s="41">
        <v>4.3899999999999997</v>
      </c>
      <c r="H44" s="41">
        <v>1.5633333333333332</v>
      </c>
      <c r="I44" s="41">
        <v>1.3466666666666667</v>
      </c>
      <c r="J44" s="41">
        <v>2.1633333333333336</v>
      </c>
      <c r="K44" s="41">
        <v>2.4333333333333331</v>
      </c>
      <c r="L44" s="41">
        <v>1.1633333333333333</v>
      </c>
      <c r="M44" s="41">
        <v>4.99</v>
      </c>
      <c r="N44" s="41">
        <v>4.29</v>
      </c>
      <c r="O44" s="41">
        <v>0.49</v>
      </c>
      <c r="P44" s="41">
        <v>1.7666666666666668</v>
      </c>
      <c r="Q44" s="41">
        <v>3.5733333333333337</v>
      </c>
      <c r="R44" s="41">
        <v>3.7033333333333331</v>
      </c>
      <c r="S44" s="41">
        <v>4.1233333333333331</v>
      </c>
      <c r="T44" s="41">
        <v>2.6566666666666667</v>
      </c>
      <c r="U44" s="41">
        <v>4.1433333333333335</v>
      </c>
      <c r="V44" s="41">
        <v>1.28</v>
      </c>
      <c r="W44" s="41">
        <v>1.9933333333333334</v>
      </c>
      <c r="X44" s="41">
        <v>1.7166666666666668</v>
      </c>
      <c r="Y44" s="41">
        <v>5.8366666666666669</v>
      </c>
      <c r="Z44" s="41">
        <v>5.9733333333333336</v>
      </c>
      <c r="AA44" s="41">
        <v>3.2399999999999998</v>
      </c>
      <c r="AB44" s="41">
        <v>1.1599999999999999</v>
      </c>
      <c r="AC44" s="41">
        <v>3.813333333333333</v>
      </c>
      <c r="AD44" s="41">
        <v>2.1333333333333333</v>
      </c>
      <c r="AE44" s="43">
        <v>1784.1266666666668</v>
      </c>
      <c r="AF44" s="43">
        <v>400762.33333333331</v>
      </c>
      <c r="AG44" s="39">
        <v>4.5031536906867444</v>
      </c>
      <c r="AH44" s="43">
        <v>1523.7377144690824</v>
      </c>
      <c r="AI44" s="41" t="s">
        <v>783</v>
      </c>
      <c r="AJ44" s="41">
        <v>154.45666666666668</v>
      </c>
      <c r="AK44" s="41">
        <v>101.67333333333333</v>
      </c>
      <c r="AL44" s="41">
        <v>256.13</v>
      </c>
      <c r="AM44" s="41">
        <v>172.95906666666667</v>
      </c>
      <c r="AN44" s="41">
        <v>58.833333333333336</v>
      </c>
      <c r="AO44" s="44">
        <v>2.7976666666666667</v>
      </c>
      <c r="AP44" s="41">
        <v>133.97333333333333</v>
      </c>
      <c r="AQ44" s="41">
        <v>133.10333333333332</v>
      </c>
      <c r="AR44" s="41">
        <v>125.53333333333335</v>
      </c>
      <c r="AS44" s="41">
        <v>8.68</v>
      </c>
      <c r="AT44" s="41">
        <v>459.95</v>
      </c>
      <c r="AU44" s="41">
        <v>4.7300000000000004</v>
      </c>
      <c r="AV44" s="41">
        <v>9.69</v>
      </c>
      <c r="AW44" s="41">
        <v>5.2633333333333336</v>
      </c>
      <c r="AX44" s="41">
        <v>25.666666666666668</v>
      </c>
      <c r="AY44" s="41">
        <v>53.59</v>
      </c>
      <c r="AZ44" s="41">
        <v>2.7866666666666666</v>
      </c>
      <c r="BA44" s="41">
        <v>0.98999999999999988</v>
      </c>
      <c r="BB44" s="41">
        <v>13.293333333333335</v>
      </c>
      <c r="BC44" s="41">
        <v>37.886666666666663</v>
      </c>
      <c r="BD44" s="41">
        <v>21.603333333333335</v>
      </c>
      <c r="BE44" s="41">
        <v>41.87</v>
      </c>
      <c r="BF44" s="41">
        <v>100.91000000000001</v>
      </c>
      <c r="BG44" s="41">
        <v>26</v>
      </c>
      <c r="BH44" s="41">
        <v>12.126666666666667</v>
      </c>
      <c r="BI44" s="41">
        <v>16.056666666666668</v>
      </c>
      <c r="BJ44" s="41">
        <v>3.0266666666666668</v>
      </c>
      <c r="BK44" s="41">
        <v>71.286666666666676</v>
      </c>
      <c r="BL44" s="41">
        <v>9.2900000000000009</v>
      </c>
      <c r="BM44" s="41">
        <v>10.373333333333333</v>
      </c>
    </row>
    <row r="45" spans="1:65" x14ac:dyDescent="0.35">
      <c r="A45" s="18">
        <v>1020100500</v>
      </c>
      <c r="B45" t="s">
        <v>202</v>
      </c>
      <c r="C45" t="s">
        <v>203</v>
      </c>
      <c r="D45" t="s">
        <v>204</v>
      </c>
      <c r="E45" s="41">
        <v>10.683333333333332</v>
      </c>
      <c r="F45" s="41">
        <v>4.2466666666666661</v>
      </c>
      <c r="G45" s="41">
        <v>5.2466666666666661</v>
      </c>
      <c r="H45" s="41">
        <v>1.5433333333333332</v>
      </c>
      <c r="I45" s="41">
        <v>1.1333333333333335</v>
      </c>
      <c r="J45" s="41">
        <v>1.5999999999999999</v>
      </c>
      <c r="K45" s="41">
        <v>1.3066666666666666</v>
      </c>
      <c r="L45" s="41">
        <v>1.0666666666666667</v>
      </c>
      <c r="M45" s="41">
        <v>4.1100000000000003</v>
      </c>
      <c r="N45" s="41">
        <v>3.7100000000000004</v>
      </c>
      <c r="O45" s="41">
        <v>0.51333333333333331</v>
      </c>
      <c r="P45" s="41">
        <v>1.57</v>
      </c>
      <c r="Q45" s="41">
        <v>4.1466666666666674</v>
      </c>
      <c r="R45" s="41">
        <v>3.5766666666666667</v>
      </c>
      <c r="S45" s="41">
        <v>4.3966666666666665</v>
      </c>
      <c r="T45" s="41">
        <v>3.1433333333333331</v>
      </c>
      <c r="U45" s="41">
        <v>3.7399999999999998</v>
      </c>
      <c r="V45" s="41">
        <v>1.3399999999999999</v>
      </c>
      <c r="W45" s="41">
        <v>1.8266666666666669</v>
      </c>
      <c r="X45" s="41">
        <v>1.9433333333333334</v>
      </c>
      <c r="Y45" s="41">
        <v>5.6099999999999994</v>
      </c>
      <c r="Z45" s="41">
        <v>4.0966666666666667</v>
      </c>
      <c r="AA45" s="41">
        <v>2.8533333333333335</v>
      </c>
      <c r="AB45" s="41">
        <v>1.6066666666666667</v>
      </c>
      <c r="AC45" s="41">
        <v>3.8333333333333335</v>
      </c>
      <c r="AD45" s="41">
        <v>1.7166666666666668</v>
      </c>
      <c r="AE45" s="43">
        <v>1059.4166666666667</v>
      </c>
      <c r="AF45" s="43">
        <v>310383.33333333331</v>
      </c>
      <c r="AG45" s="39">
        <v>4.6216766566024932</v>
      </c>
      <c r="AH45" s="43">
        <v>1196.7323707129501</v>
      </c>
      <c r="AI45" s="41" t="s">
        <v>783</v>
      </c>
      <c r="AJ45" s="41">
        <v>91.73</v>
      </c>
      <c r="AK45" s="41">
        <v>94.273333333333326</v>
      </c>
      <c r="AL45" s="41">
        <v>186.00333333333333</v>
      </c>
      <c r="AM45" s="41">
        <v>170.98406666666668</v>
      </c>
      <c r="AN45" s="41">
        <v>49</v>
      </c>
      <c r="AO45" s="44">
        <v>2.6673333333333336</v>
      </c>
      <c r="AP45" s="41">
        <v>129</v>
      </c>
      <c r="AQ45" s="41">
        <v>72.333333333333329</v>
      </c>
      <c r="AR45" s="41">
        <v>83.223333333333343</v>
      </c>
      <c r="AS45" s="41">
        <v>10.220000000000001</v>
      </c>
      <c r="AT45" s="41">
        <v>449.01666666666665</v>
      </c>
      <c r="AU45" s="41">
        <v>4.0566666666666666</v>
      </c>
      <c r="AV45" s="41">
        <v>11.406666666666666</v>
      </c>
      <c r="AW45" s="41">
        <v>4.45</v>
      </c>
      <c r="AX45" s="41">
        <v>18.666666666666668</v>
      </c>
      <c r="AY45" s="41">
        <v>38.61</v>
      </c>
      <c r="AZ45" s="41">
        <v>2.7533333333333334</v>
      </c>
      <c r="BA45" s="41">
        <v>1.08</v>
      </c>
      <c r="BB45" s="41">
        <v>14.556666666666667</v>
      </c>
      <c r="BC45" s="41">
        <v>35.826666666666675</v>
      </c>
      <c r="BD45" s="41">
        <v>35.446666666666665</v>
      </c>
      <c r="BE45" s="41">
        <v>36.72</v>
      </c>
      <c r="BF45" s="41">
        <v>78</v>
      </c>
      <c r="BG45" s="41">
        <v>25.5</v>
      </c>
      <c r="BH45" s="41">
        <v>11.443333333333333</v>
      </c>
      <c r="BI45" s="41">
        <v>18.89</v>
      </c>
      <c r="BJ45" s="41">
        <v>3.6233333333333335</v>
      </c>
      <c r="BK45" s="41">
        <v>44.333333333333336</v>
      </c>
      <c r="BL45" s="41">
        <v>8.6566666666666663</v>
      </c>
      <c r="BM45" s="41">
        <v>12.33</v>
      </c>
    </row>
    <row r="46" spans="1:65" x14ac:dyDescent="0.35">
      <c r="A46" s="18">
        <v>1041540600</v>
      </c>
      <c r="B46" t="s">
        <v>202</v>
      </c>
      <c r="C46" t="s">
        <v>852</v>
      </c>
      <c r="D46" t="s">
        <v>853</v>
      </c>
      <c r="E46" s="41">
        <v>10.566666666666665</v>
      </c>
      <c r="F46" s="41">
        <v>4.4233333333333329</v>
      </c>
      <c r="G46" s="41">
        <v>4.8366666666666669</v>
      </c>
      <c r="H46" s="41">
        <v>1.59</v>
      </c>
      <c r="I46" s="41">
        <v>1.2033333333333334</v>
      </c>
      <c r="J46" s="41">
        <v>1.76</v>
      </c>
      <c r="K46" s="41">
        <v>1.3766666666666669</v>
      </c>
      <c r="L46" s="41">
        <v>1.1300000000000001</v>
      </c>
      <c r="M46" s="41">
        <v>3.9833333333333329</v>
      </c>
      <c r="N46" s="41">
        <v>3.456666666666667</v>
      </c>
      <c r="O46" s="41">
        <v>0.49</v>
      </c>
      <c r="P46" s="41">
        <v>1.58</v>
      </c>
      <c r="Q46" s="41">
        <v>3.9500000000000006</v>
      </c>
      <c r="R46" s="41">
        <v>3.3866666666666667</v>
      </c>
      <c r="S46" s="41">
        <v>4.0333333333333332</v>
      </c>
      <c r="T46" s="41">
        <v>2.5733333333333333</v>
      </c>
      <c r="U46" s="41">
        <v>3.69</v>
      </c>
      <c r="V46" s="41">
        <v>1.2566666666666668</v>
      </c>
      <c r="W46" s="41">
        <v>1.9666666666666668</v>
      </c>
      <c r="X46" s="41">
        <v>1.9800000000000002</v>
      </c>
      <c r="Y46" s="41">
        <v>5.3833333333333329</v>
      </c>
      <c r="Z46" s="41">
        <v>3.9333333333333336</v>
      </c>
      <c r="AA46" s="41">
        <v>2.7933333333333334</v>
      </c>
      <c r="AB46" s="41">
        <v>1.6600000000000001</v>
      </c>
      <c r="AC46" s="41">
        <v>3.9666666666666663</v>
      </c>
      <c r="AD46" s="41">
        <v>1.6933333333333334</v>
      </c>
      <c r="AE46" s="43">
        <v>1196.6666666666667</v>
      </c>
      <c r="AF46" s="43">
        <v>319969.33333333331</v>
      </c>
      <c r="AG46" s="39">
        <v>4.5997063832096092</v>
      </c>
      <c r="AH46" s="43">
        <v>1230.2512766082334</v>
      </c>
      <c r="AI46" s="41" t="s">
        <v>783</v>
      </c>
      <c r="AJ46" s="41">
        <v>68.323333333333338</v>
      </c>
      <c r="AK46" s="41">
        <v>94.273333333333326</v>
      </c>
      <c r="AL46" s="41">
        <v>162.59666666666666</v>
      </c>
      <c r="AM46" s="41">
        <v>170.98406666666668</v>
      </c>
      <c r="AN46" s="41">
        <v>40</v>
      </c>
      <c r="AO46" s="44">
        <v>2.7063333333333333</v>
      </c>
      <c r="AP46" s="41">
        <v>106</v>
      </c>
      <c r="AQ46" s="41">
        <v>109.33333333333333</v>
      </c>
      <c r="AR46" s="41">
        <v>90.89</v>
      </c>
      <c r="AS46" s="41">
        <v>9.9833333333333325</v>
      </c>
      <c r="AT46" s="41">
        <v>429.99333333333334</v>
      </c>
      <c r="AU46" s="41">
        <v>4.0233333333333334</v>
      </c>
      <c r="AV46" s="41">
        <v>11.323333333333332</v>
      </c>
      <c r="AW46" s="41">
        <v>4.3166666666666664</v>
      </c>
      <c r="AX46" s="41">
        <v>18</v>
      </c>
      <c r="AY46" s="41">
        <v>38.333333333333336</v>
      </c>
      <c r="AZ46" s="41">
        <v>3.0033333333333339</v>
      </c>
      <c r="BA46" s="41">
        <v>1.1533333333333333</v>
      </c>
      <c r="BB46" s="41">
        <v>15.5</v>
      </c>
      <c r="BC46" s="41">
        <v>36.826666666666661</v>
      </c>
      <c r="BD46" s="41">
        <v>36.016666666666666</v>
      </c>
      <c r="BE46" s="41">
        <v>37.943333333333335</v>
      </c>
      <c r="BF46" s="41">
        <v>63.333333333333336</v>
      </c>
      <c r="BG46" s="41">
        <v>25.555555555555557</v>
      </c>
      <c r="BH46" s="41">
        <v>11.383333333333333</v>
      </c>
      <c r="BI46" s="41">
        <v>17.833333333333332</v>
      </c>
      <c r="BJ46" s="41">
        <v>3.8733333333333335</v>
      </c>
      <c r="BK46" s="41">
        <v>56.666666666666664</v>
      </c>
      <c r="BL46" s="41">
        <v>9.1566666666666663</v>
      </c>
      <c r="BM46" s="41">
        <v>12.996666666666668</v>
      </c>
    </row>
    <row r="47" spans="1:65" x14ac:dyDescent="0.35">
      <c r="A47" s="18">
        <v>1048864800</v>
      </c>
      <c r="B47" t="s">
        <v>202</v>
      </c>
      <c r="C47" t="s">
        <v>205</v>
      </c>
      <c r="D47" t="s">
        <v>206</v>
      </c>
      <c r="E47" s="41">
        <v>11.683333333333332</v>
      </c>
      <c r="F47" s="41">
        <v>4.4766666666666666</v>
      </c>
      <c r="G47" s="41">
        <v>5.25</v>
      </c>
      <c r="H47" s="41">
        <v>1.8366666666666667</v>
      </c>
      <c r="I47" s="41">
        <v>1.3966666666666667</v>
      </c>
      <c r="J47" s="41">
        <v>1.9799999999999998</v>
      </c>
      <c r="K47" s="41">
        <v>1.5166666666666666</v>
      </c>
      <c r="L47" s="41">
        <v>1.1433333333333333</v>
      </c>
      <c r="M47" s="41">
        <v>4.1433333333333335</v>
      </c>
      <c r="N47" s="41">
        <v>3.8900000000000006</v>
      </c>
      <c r="O47" s="41">
        <v>0.53333333333333333</v>
      </c>
      <c r="P47" s="41">
        <v>1.6433333333333333</v>
      </c>
      <c r="Q47" s="41">
        <v>4.0200000000000005</v>
      </c>
      <c r="R47" s="41">
        <v>3.6566666666666663</v>
      </c>
      <c r="S47" s="41">
        <v>4.3233333333333333</v>
      </c>
      <c r="T47" s="41">
        <v>2.6433333333333331</v>
      </c>
      <c r="U47" s="41">
        <v>4.1499999999999995</v>
      </c>
      <c r="V47" s="41">
        <v>1.2866666666666668</v>
      </c>
      <c r="W47" s="41">
        <v>1.9433333333333334</v>
      </c>
      <c r="X47" s="41">
        <v>1.9766666666666666</v>
      </c>
      <c r="Y47" s="41">
        <v>5.9099999999999993</v>
      </c>
      <c r="Z47" s="41">
        <v>3.8633333333333333</v>
      </c>
      <c r="AA47" s="41">
        <v>3.0933333333333333</v>
      </c>
      <c r="AB47" s="41">
        <v>1.6933333333333334</v>
      </c>
      <c r="AC47" s="41">
        <v>3.94</v>
      </c>
      <c r="AD47" s="41">
        <v>1.7666666666666666</v>
      </c>
      <c r="AE47" s="43">
        <v>1253.5</v>
      </c>
      <c r="AF47" s="43">
        <v>381418.33333333331</v>
      </c>
      <c r="AG47" s="39">
        <v>4.6213204766971536</v>
      </c>
      <c r="AH47" s="43">
        <v>1470.5843669928054</v>
      </c>
      <c r="AI47" s="41" t="s">
        <v>783</v>
      </c>
      <c r="AJ47" s="41">
        <v>86.936666666666667</v>
      </c>
      <c r="AK47" s="41">
        <v>84.15333333333335</v>
      </c>
      <c r="AL47" s="41">
        <v>171.09000000000003</v>
      </c>
      <c r="AM47" s="41">
        <v>170.98406666666668</v>
      </c>
      <c r="AN47" s="41">
        <v>56.95000000000001</v>
      </c>
      <c r="AO47" s="44">
        <v>2.8216666666666668</v>
      </c>
      <c r="AP47" s="41">
        <v>109.75</v>
      </c>
      <c r="AQ47" s="41">
        <v>101.5</v>
      </c>
      <c r="AR47" s="41">
        <v>123.27666666666666</v>
      </c>
      <c r="AS47" s="41">
        <v>10.256666666666668</v>
      </c>
      <c r="AT47" s="41">
        <v>447.39333333333337</v>
      </c>
      <c r="AU47" s="41">
        <v>4.0566666666666666</v>
      </c>
      <c r="AV47" s="41">
        <v>11.323333333333332</v>
      </c>
      <c r="AW47" s="41">
        <v>4.5533333333333337</v>
      </c>
      <c r="AX47" s="41">
        <v>18.666666666666668</v>
      </c>
      <c r="AY47" s="41">
        <v>41.11</v>
      </c>
      <c r="AZ47" s="41">
        <v>3.39</v>
      </c>
      <c r="BA47" s="41">
        <v>1.1099999999999999</v>
      </c>
      <c r="BB47" s="41">
        <v>14.826666666666668</v>
      </c>
      <c r="BC47" s="41">
        <v>39.44</v>
      </c>
      <c r="BD47" s="41">
        <v>32.9</v>
      </c>
      <c r="BE47" s="41">
        <v>36.61</v>
      </c>
      <c r="BF47" s="41">
        <v>75.166666666666671</v>
      </c>
      <c r="BG47" s="41">
        <v>25.5</v>
      </c>
      <c r="BH47" s="41">
        <v>11.726666666666667</v>
      </c>
      <c r="BI47" s="41">
        <v>19.166666666666668</v>
      </c>
      <c r="BJ47" s="41">
        <v>3.9899999999999998</v>
      </c>
      <c r="BK47" s="41">
        <v>60.890000000000008</v>
      </c>
      <c r="BL47" s="41">
        <v>9.1566666666666663</v>
      </c>
      <c r="BM47" s="41">
        <v>12.716666666666667</v>
      </c>
    </row>
    <row r="48" spans="1:65" x14ac:dyDescent="0.35">
      <c r="A48" s="18">
        <v>1147894750</v>
      </c>
      <c r="B48" t="s">
        <v>207</v>
      </c>
      <c r="C48" t="s">
        <v>208</v>
      </c>
      <c r="D48" t="s">
        <v>894</v>
      </c>
      <c r="E48" s="41">
        <v>14.276666666666666</v>
      </c>
      <c r="F48" s="41">
        <v>4.5233333333333334</v>
      </c>
      <c r="G48" s="41">
        <v>4.6100000000000003</v>
      </c>
      <c r="H48" s="41">
        <v>1.75</v>
      </c>
      <c r="I48" s="41">
        <v>1.3266666666666669</v>
      </c>
      <c r="J48" s="41">
        <v>2.4933333333333336</v>
      </c>
      <c r="K48" s="41">
        <v>1.74</v>
      </c>
      <c r="L48" s="41">
        <v>1.19</v>
      </c>
      <c r="M48" s="41">
        <v>4.6133333333333333</v>
      </c>
      <c r="N48" s="41">
        <v>5.13</v>
      </c>
      <c r="O48" s="41">
        <v>0.57333333333333325</v>
      </c>
      <c r="P48" s="41">
        <v>1.29</v>
      </c>
      <c r="Q48" s="41">
        <v>4.2133333333333329</v>
      </c>
      <c r="R48" s="41">
        <v>3.66</v>
      </c>
      <c r="S48" s="41">
        <v>4.503333333333333</v>
      </c>
      <c r="T48" s="41">
        <v>2.5266666666666668</v>
      </c>
      <c r="U48" s="41">
        <v>4.4133333333333331</v>
      </c>
      <c r="V48" s="41">
        <v>1.42</v>
      </c>
      <c r="W48" s="41">
        <v>2.4066666666666667</v>
      </c>
      <c r="X48" s="41">
        <v>1.9333333333333333</v>
      </c>
      <c r="Y48" s="41">
        <v>7.416666666666667</v>
      </c>
      <c r="Z48" s="41">
        <v>5.3066666666666658</v>
      </c>
      <c r="AA48" s="41">
        <v>3.0066666666666664</v>
      </c>
      <c r="AB48" s="41">
        <v>1.45</v>
      </c>
      <c r="AC48" s="41">
        <v>3.8633333333333333</v>
      </c>
      <c r="AD48" s="41">
        <v>2.1633333333333336</v>
      </c>
      <c r="AE48" s="43">
        <v>2807.6666666666665</v>
      </c>
      <c r="AF48" s="43">
        <v>933450</v>
      </c>
      <c r="AG48" s="39">
        <v>4.5867198028779326</v>
      </c>
      <c r="AH48" s="43">
        <v>3584.0715130166354</v>
      </c>
      <c r="AI48" s="41" t="s">
        <v>783</v>
      </c>
      <c r="AJ48" s="41">
        <v>145.55000000000001</v>
      </c>
      <c r="AK48" s="41">
        <v>68.803333333333342</v>
      </c>
      <c r="AL48" s="41">
        <v>214.35333333333335</v>
      </c>
      <c r="AM48" s="41">
        <v>178.90406666666664</v>
      </c>
      <c r="AN48" s="41">
        <v>52.006666666666661</v>
      </c>
      <c r="AO48" s="44">
        <v>2.5733333333333337</v>
      </c>
      <c r="AP48" s="41">
        <v>78.296666666666681</v>
      </c>
      <c r="AQ48" s="41">
        <v>107.58999999999999</v>
      </c>
      <c r="AR48" s="41">
        <v>94.353333333333339</v>
      </c>
      <c r="AS48" s="41">
        <v>11.549999999999999</v>
      </c>
      <c r="AT48" s="41">
        <v>444.7166666666667</v>
      </c>
      <c r="AU48" s="41">
        <v>4.3299999999999992</v>
      </c>
      <c r="AV48" s="41">
        <v>11.24</v>
      </c>
      <c r="AW48" s="41">
        <v>4.416666666666667</v>
      </c>
      <c r="AX48" s="41">
        <v>24.853333333333335</v>
      </c>
      <c r="AY48" s="41">
        <v>67.143333333333331</v>
      </c>
      <c r="AZ48" s="41">
        <v>3.0966666666666662</v>
      </c>
      <c r="BA48" s="41">
        <v>1.3833333333333331</v>
      </c>
      <c r="BB48" s="41">
        <v>15.290000000000001</v>
      </c>
      <c r="BC48" s="41">
        <v>42.07</v>
      </c>
      <c r="BD48" s="41">
        <v>29.75</v>
      </c>
      <c r="BE48" s="41">
        <v>45.106666666666662</v>
      </c>
      <c r="BF48" s="41">
        <v>89.86</v>
      </c>
      <c r="BG48" s="41">
        <v>43.323333333333331</v>
      </c>
      <c r="BH48" s="41">
        <v>14.17</v>
      </c>
      <c r="BI48" s="41">
        <v>21.563333333333333</v>
      </c>
      <c r="BJ48" s="41">
        <v>3.47</v>
      </c>
      <c r="BK48" s="41">
        <v>79.913333333333341</v>
      </c>
      <c r="BL48" s="41">
        <v>10.363333333333335</v>
      </c>
      <c r="BM48" s="41">
        <v>11.366666666666667</v>
      </c>
    </row>
    <row r="49" spans="1:65" x14ac:dyDescent="0.35">
      <c r="A49" s="18">
        <v>1215980190</v>
      </c>
      <c r="B49" t="s">
        <v>209</v>
      </c>
      <c r="C49" t="s">
        <v>562</v>
      </c>
      <c r="D49" t="s">
        <v>619</v>
      </c>
      <c r="E49" s="41">
        <v>11.046666666666667</v>
      </c>
      <c r="F49" s="41">
        <v>4.3566666666666665</v>
      </c>
      <c r="G49" s="41">
        <v>4.2300000000000004</v>
      </c>
      <c r="H49" s="41">
        <v>1.43</v>
      </c>
      <c r="I49" s="41">
        <v>1.01</v>
      </c>
      <c r="J49" s="41">
        <v>2.3266666666666667</v>
      </c>
      <c r="K49" s="41">
        <v>2.0999999999999996</v>
      </c>
      <c r="L49" s="41">
        <v>1.03</v>
      </c>
      <c r="M49" s="41">
        <v>3.8033333333333332</v>
      </c>
      <c r="N49" s="41">
        <v>3.5666666666666664</v>
      </c>
      <c r="O49" s="41">
        <v>0.62666666666666659</v>
      </c>
      <c r="P49" s="41">
        <v>1.9033333333333333</v>
      </c>
      <c r="Q49" s="41">
        <v>3.4233333333333333</v>
      </c>
      <c r="R49" s="41">
        <v>3.5366666666666666</v>
      </c>
      <c r="S49" s="41">
        <v>3.5400000000000005</v>
      </c>
      <c r="T49" s="41">
        <v>2.5466666666666669</v>
      </c>
      <c r="U49" s="41">
        <v>3.2233333333333332</v>
      </c>
      <c r="V49" s="41">
        <v>1.1733333333333333</v>
      </c>
      <c r="W49" s="41">
        <v>1.7233333333333334</v>
      </c>
      <c r="X49" s="41">
        <v>2.2566666666666668</v>
      </c>
      <c r="Y49" s="41">
        <v>6.080000000000001</v>
      </c>
      <c r="Z49" s="41">
        <v>4.8999999999999995</v>
      </c>
      <c r="AA49" s="41">
        <v>2.7900000000000005</v>
      </c>
      <c r="AB49" s="41">
        <v>1.2333333333333334</v>
      </c>
      <c r="AC49" s="41">
        <v>3.6133333333333333</v>
      </c>
      <c r="AD49" s="41">
        <v>1.8866666666666667</v>
      </c>
      <c r="AE49" s="43">
        <v>934.82333333333327</v>
      </c>
      <c r="AF49" s="43">
        <v>301866.66666666669</v>
      </c>
      <c r="AG49" s="39">
        <v>4.4031595368037939</v>
      </c>
      <c r="AH49" s="43">
        <v>1133.9655225516578</v>
      </c>
      <c r="AI49" s="41">
        <v>165.32333333333332</v>
      </c>
      <c r="AJ49" s="41" t="s">
        <v>783</v>
      </c>
      <c r="AK49" s="41" t="s">
        <v>783</v>
      </c>
      <c r="AL49" s="41">
        <v>165.32333333333332</v>
      </c>
      <c r="AM49" s="41">
        <v>181.81406666666666</v>
      </c>
      <c r="AN49" s="41">
        <v>65.833333333333329</v>
      </c>
      <c r="AO49" s="44">
        <v>2.597</v>
      </c>
      <c r="AP49" s="41">
        <v>64.66</v>
      </c>
      <c r="AQ49" s="41">
        <v>115</v>
      </c>
      <c r="AR49" s="41">
        <v>99.5</v>
      </c>
      <c r="AS49" s="41">
        <v>11.123333333333333</v>
      </c>
      <c r="AT49" s="41">
        <v>454.53666666666669</v>
      </c>
      <c r="AU49" s="41">
        <v>4.1900000000000004</v>
      </c>
      <c r="AV49" s="41">
        <v>9.19</v>
      </c>
      <c r="AW49" s="41">
        <v>3.18</v>
      </c>
      <c r="AX49" s="41">
        <v>17.656666666666666</v>
      </c>
      <c r="AY49" s="41">
        <v>26</v>
      </c>
      <c r="AZ49" s="41">
        <v>3.2033333333333331</v>
      </c>
      <c r="BA49" s="41">
        <v>0.92666666666666675</v>
      </c>
      <c r="BB49" s="41">
        <v>13.299999999999999</v>
      </c>
      <c r="BC49" s="41">
        <v>25.493333333333329</v>
      </c>
      <c r="BD49" s="41">
        <v>17.656666666666666</v>
      </c>
      <c r="BE49" s="41">
        <v>22.823333333333334</v>
      </c>
      <c r="BF49" s="41">
        <v>78.333333333333329</v>
      </c>
      <c r="BG49" s="41">
        <v>15.291111111111112</v>
      </c>
      <c r="BH49" s="41">
        <v>9.39</v>
      </c>
      <c r="BI49" s="41">
        <v>17.916666666666668</v>
      </c>
      <c r="BJ49" s="41">
        <v>2.1566666666666667</v>
      </c>
      <c r="BK49" s="41">
        <v>52.333333333333336</v>
      </c>
      <c r="BL49" s="41">
        <v>9.2799999999999994</v>
      </c>
      <c r="BM49" s="41">
        <v>8.4933333333333341</v>
      </c>
    </row>
    <row r="50" spans="1:65" x14ac:dyDescent="0.35">
      <c r="A50" s="18">
        <v>1219660210</v>
      </c>
      <c r="B50" t="s">
        <v>209</v>
      </c>
      <c r="C50" t="s">
        <v>680</v>
      </c>
      <c r="D50" t="s">
        <v>681</v>
      </c>
      <c r="E50" s="41">
        <v>9.4633333333333329</v>
      </c>
      <c r="F50" s="41">
        <v>3.8800000000000003</v>
      </c>
      <c r="G50" s="41">
        <v>3.8800000000000003</v>
      </c>
      <c r="H50" s="41">
        <v>1.3800000000000001</v>
      </c>
      <c r="I50" s="41">
        <v>1.1766666666666667</v>
      </c>
      <c r="J50" s="41">
        <v>3.52</v>
      </c>
      <c r="K50" s="41">
        <v>1.3033333333333335</v>
      </c>
      <c r="L50" s="41">
        <v>0.9966666666666667</v>
      </c>
      <c r="M50" s="41">
        <v>4.0066666666666668</v>
      </c>
      <c r="N50" s="41">
        <v>3.686666666666667</v>
      </c>
      <c r="O50" s="41">
        <v>0.64666666666666672</v>
      </c>
      <c r="P50" s="41">
        <v>1.6633333333333333</v>
      </c>
      <c r="Q50" s="41">
        <v>2.9133333333333336</v>
      </c>
      <c r="R50" s="41">
        <v>3.7966666666666669</v>
      </c>
      <c r="S50" s="41">
        <v>4.04</v>
      </c>
      <c r="T50" s="41">
        <v>1.9633333333333336</v>
      </c>
      <c r="U50" s="41">
        <v>3.2733333333333334</v>
      </c>
      <c r="V50" s="41">
        <v>1.01</v>
      </c>
      <c r="W50" s="41">
        <v>1.6066666666666667</v>
      </c>
      <c r="X50" s="41">
        <v>1.5066666666666668</v>
      </c>
      <c r="Y50" s="41">
        <v>5.8299999999999992</v>
      </c>
      <c r="Z50" s="41">
        <v>4.4633333333333338</v>
      </c>
      <c r="AA50" s="41">
        <v>2.3766666666666665</v>
      </c>
      <c r="AB50" s="41">
        <v>1.2566666666666666</v>
      </c>
      <c r="AC50" s="41">
        <v>2.8766666666666665</v>
      </c>
      <c r="AD50" s="41">
        <v>1.5366666666666668</v>
      </c>
      <c r="AE50" s="43">
        <v>961.08333333333337</v>
      </c>
      <c r="AF50" s="43">
        <v>242084</v>
      </c>
      <c r="AG50" s="39">
        <v>4.4198758216728535</v>
      </c>
      <c r="AH50" s="43">
        <v>911.39148184755879</v>
      </c>
      <c r="AI50" s="41">
        <v>157.28666666666666</v>
      </c>
      <c r="AJ50" s="41" t="s">
        <v>783</v>
      </c>
      <c r="AK50" s="41" t="s">
        <v>783</v>
      </c>
      <c r="AL50" s="41">
        <v>157.28666666666666</v>
      </c>
      <c r="AM50" s="41">
        <v>182.26406666666665</v>
      </c>
      <c r="AN50" s="41">
        <v>46.863333333333337</v>
      </c>
      <c r="AO50" s="44">
        <v>2.544</v>
      </c>
      <c r="AP50" s="41">
        <v>70</v>
      </c>
      <c r="AQ50" s="41">
        <v>107.98333333333335</v>
      </c>
      <c r="AR50" s="41">
        <v>84.2</v>
      </c>
      <c r="AS50" s="41">
        <v>8.4766666666666666</v>
      </c>
      <c r="AT50" s="41">
        <v>418.30666666666667</v>
      </c>
      <c r="AU50" s="41">
        <v>4.2233333333333336</v>
      </c>
      <c r="AV50" s="41">
        <v>9.1166666666666671</v>
      </c>
      <c r="AW50" s="41">
        <v>4.1633333333333331</v>
      </c>
      <c r="AX50" s="41">
        <v>15.333333333333334</v>
      </c>
      <c r="AY50" s="41">
        <v>35.446666666666665</v>
      </c>
      <c r="AZ50" s="41">
        <v>2.0933333333333333</v>
      </c>
      <c r="BA50" s="41">
        <v>1.1533333333333333</v>
      </c>
      <c r="BB50" s="41">
        <v>11.956666666666669</v>
      </c>
      <c r="BC50" s="41">
        <v>35.526666666666664</v>
      </c>
      <c r="BD50" s="41">
        <v>30.456666666666667</v>
      </c>
      <c r="BE50" s="41">
        <v>32.036666666666669</v>
      </c>
      <c r="BF50" s="41">
        <v>73.959999999999994</v>
      </c>
      <c r="BG50" s="41">
        <v>31.038888888888891</v>
      </c>
      <c r="BH50" s="41">
        <v>10.41</v>
      </c>
      <c r="BI50" s="41">
        <v>13.85</v>
      </c>
      <c r="BJ50" s="41">
        <v>1.92</v>
      </c>
      <c r="BK50" s="41">
        <v>47.333333333333336</v>
      </c>
      <c r="BL50" s="41">
        <v>8.7766666666666655</v>
      </c>
      <c r="BM50" s="41">
        <v>7.3233333333333333</v>
      </c>
    </row>
    <row r="51" spans="1:65" x14ac:dyDescent="0.35">
      <c r="A51" s="18">
        <v>1219660625</v>
      </c>
      <c r="B51" t="s">
        <v>209</v>
      </c>
      <c r="C51" t="s">
        <v>680</v>
      </c>
      <c r="D51" t="s">
        <v>669</v>
      </c>
      <c r="E51" s="41">
        <v>9.7291392994650305</v>
      </c>
      <c r="F51" s="41">
        <v>4.3457342555449907</v>
      </c>
      <c r="G51" s="41">
        <v>3.8629722629238343</v>
      </c>
      <c r="H51" s="41">
        <v>1.3888536463182908</v>
      </c>
      <c r="I51" s="41">
        <v>1.5348569097258873</v>
      </c>
      <c r="J51" s="41">
        <v>2.304009133352686</v>
      </c>
      <c r="K51" s="41">
        <v>2.2071346005458725</v>
      </c>
      <c r="L51" s="41">
        <v>1.4040261634546993</v>
      </c>
      <c r="M51" s="41">
        <v>4.1489674627742943</v>
      </c>
      <c r="N51" s="41">
        <v>4.0352630578735038</v>
      </c>
      <c r="O51" s="41">
        <v>0.60510500166240222</v>
      </c>
      <c r="P51" s="41">
        <v>2.0032002477528885</v>
      </c>
      <c r="Q51" s="41">
        <v>3.6114131359935135</v>
      </c>
      <c r="R51" s="41">
        <v>3.8490045873420269</v>
      </c>
      <c r="S51" s="41">
        <v>4.017981101080907</v>
      </c>
      <c r="T51" s="41">
        <v>2.4251502581207753</v>
      </c>
      <c r="U51" s="41">
        <v>3.5278931047462341</v>
      </c>
      <c r="V51" s="41">
        <v>1.2453206668015446</v>
      </c>
      <c r="W51" s="41">
        <v>1.7966619655064313</v>
      </c>
      <c r="X51" s="41">
        <v>1.7389725092139614</v>
      </c>
      <c r="Y51" s="41">
        <v>5.998523856583593</v>
      </c>
      <c r="Z51" s="41">
        <v>4.8569277415278407</v>
      </c>
      <c r="AA51" s="41">
        <v>2.7668535440942041</v>
      </c>
      <c r="AB51" s="41">
        <v>1.2515319555566971</v>
      </c>
      <c r="AC51" s="41">
        <v>3.6941103932972186</v>
      </c>
      <c r="AD51" s="41">
        <v>1.856052657715721</v>
      </c>
      <c r="AE51" s="43">
        <v>1139.6122265571628</v>
      </c>
      <c r="AF51" s="43">
        <v>238828.84502033505</v>
      </c>
      <c r="AG51" s="39">
        <v>4.3492825054572597</v>
      </c>
      <c r="AH51" s="43">
        <v>891.21618572283444</v>
      </c>
      <c r="AI51" s="41" t="s">
        <v>783</v>
      </c>
      <c r="AJ51" s="41">
        <v>155.24398317025648</v>
      </c>
      <c r="AK51" s="41">
        <v>53.712978377285502</v>
      </c>
      <c r="AL51" s="41">
        <v>208.95696154754199</v>
      </c>
      <c r="AM51" s="41">
        <v>182.93941626745007</v>
      </c>
      <c r="AN51" s="41">
        <v>40.309215478539564</v>
      </c>
      <c r="AO51" s="44">
        <v>2.5755680222267481</v>
      </c>
      <c r="AP51" s="41">
        <v>77.142883147392837</v>
      </c>
      <c r="AQ51" s="41">
        <v>89.767391243934867</v>
      </c>
      <c r="AR51" s="41">
        <v>102.22327634529086</v>
      </c>
      <c r="AS51" s="41">
        <v>10.187121173518157</v>
      </c>
      <c r="AT51" s="41">
        <v>449.12626657350705</v>
      </c>
      <c r="AU51" s="41">
        <v>3.7772982646710269</v>
      </c>
      <c r="AV51" s="41">
        <v>8.5791794703302955</v>
      </c>
      <c r="AW51" s="41">
        <v>3.9932447145428842</v>
      </c>
      <c r="AX51" s="41">
        <v>14.317375529071137</v>
      </c>
      <c r="AY51" s="41">
        <v>33.599262852445193</v>
      </c>
      <c r="AZ51" s="41">
        <v>2.4824945774710669</v>
      </c>
      <c r="BA51" s="41">
        <v>0.90230016289371806</v>
      </c>
      <c r="BB51" s="41">
        <v>14.735994425426052</v>
      </c>
      <c r="BC51" s="41">
        <v>24.486044371002517</v>
      </c>
      <c r="BD51" s="41">
        <v>20.901984898165129</v>
      </c>
      <c r="BE51" s="41">
        <v>31.273175220879281</v>
      </c>
      <c r="BF51" s="41">
        <v>74.79058449146406</v>
      </c>
      <c r="BG51" s="41">
        <v>25.439548320315939</v>
      </c>
      <c r="BH51" s="41">
        <v>10.437342657453168</v>
      </c>
      <c r="BI51" s="41">
        <v>12.158665794491631</v>
      </c>
      <c r="BJ51" s="41">
        <v>2.1662234823114499</v>
      </c>
      <c r="BK51" s="41">
        <v>43.043038361164157</v>
      </c>
      <c r="BL51" s="41">
        <v>9.3655051779922598</v>
      </c>
      <c r="BM51" s="41">
        <v>8.4545829247284434</v>
      </c>
    </row>
    <row r="52" spans="1:65" x14ac:dyDescent="0.35">
      <c r="A52" s="18">
        <v>1222744240</v>
      </c>
      <c r="B52" t="s">
        <v>209</v>
      </c>
      <c r="C52" t="s">
        <v>774</v>
      </c>
      <c r="D52" t="s">
        <v>629</v>
      </c>
      <c r="E52" s="41">
        <v>9.5466666666666669</v>
      </c>
      <c r="F52" s="41">
        <v>4.01</v>
      </c>
      <c r="G52" s="41">
        <v>3.9066666666666667</v>
      </c>
      <c r="H52" s="41">
        <v>1.4333333333333333</v>
      </c>
      <c r="I52" s="41">
        <v>0.99333333333333329</v>
      </c>
      <c r="J52" s="41">
        <v>2.4</v>
      </c>
      <c r="K52" s="41">
        <v>2.19</v>
      </c>
      <c r="L52" s="41">
        <v>1.0366666666666668</v>
      </c>
      <c r="M52" s="41">
        <v>4.1333333333333329</v>
      </c>
      <c r="N52" s="41">
        <v>3.67</v>
      </c>
      <c r="O52" s="41">
        <v>0.6133333333333334</v>
      </c>
      <c r="P52" s="41">
        <v>2.1466666666666665</v>
      </c>
      <c r="Q52" s="41">
        <v>3.1566666666666667</v>
      </c>
      <c r="R52" s="41">
        <v>3.58</v>
      </c>
      <c r="S52" s="41">
        <v>3.7766666666666668</v>
      </c>
      <c r="T52" s="41">
        <v>2.1433333333333335</v>
      </c>
      <c r="U52" s="41">
        <v>3.8733333333333335</v>
      </c>
      <c r="V52" s="41">
        <v>1.07</v>
      </c>
      <c r="W52" s="41">
        <v>2.86</v>
      </c>
      <c r="X52" s="41">
        <v>1.8333333333333333</v>
      </c>
      <c r="Y52" s="41">
        <v>5.7433333333333323</v>
      </c>
      <c r="Z52" s="41">
        <v>5.0200000000000005</v>
      </c>
      <c r="AA52" s="41">
        <v>3.19</v>
      </c>
      <c r="AB52" s="41">
        <v>1.4433333333333334</v>
      </c>
      <c r="AC52" s="41">
        <v>4.0599999999999996</v>
      </c>
      <c r="AD52" s="41">
        <v>1.64</v>
      </c>
      <c r="AE52" s="43">
        <v>1905.05</v>
      </c>
      <c r="AF52" s="43">
        <v>558791</v>
      </c>
      <c r="AG52" s="39">
        <v>4.4148019128980573</v>
      </c>
      <c r="AH52" s="43">
        <v>2102.9152517147381</v>
      </c>
      <c r="AI52" s="41">
        <v>168.0633333333333</v>
      </c>
      <c r="AJ52" s="41" t="s">
        <v>783</v>
      </c>
      <c r="AK52" s="41" t="s">
        <v>783</v>
      </c>
      <c r="AL52" s="41">
        <v>168.0633333333333</v>
      </c>
      <c r="AM52" s="41">
        <v>181.41406666666668</v>
      </c>
      <c r="AN52" s="41">
        <v>51.57</v>
      </c>
      <c r="AO52" s="44">
        <v>2.6223333333333336</v>
      </c>
      <c r="AP52" s="41">
        <v>93.8</v>
      </c>
      <c r="AQ52" s="41">
        <v>84.97</v>
      </c>
      <c r="AR52" s="41">
        <v>95.316666666666663</v>
      </c>
      <c r="AS52" s="41">
        <v>10.950000000000001</v>
      </c>
      <c r="AT52" s="41">
        <v>432.72</v>
      </c>
      <c r="AU52" s="41">
        <v>4.25</v>
      </c>
      <c r="AV52" s="41">
        <v>9.3233333333333324</v>
      </c>
      <c r="AW52" s="41">
        <v>4.1966666666666663</v>
      </c>
      <c r="AX52" s="41">
        <v>15.666666666666666</v>
      </c>
      <c r="AY52" s="41">
        <v>51.666666666666664</v>
      </c>
      <c r="AZ52" s="41">
        <v>2.3966666666666669</v>
      </c>
      <c r="BA52" s="41">
        <v>1.05</v>
      </c>
      <c r="BB52" s="41">
        <v>14.660000000000002</v>
      </c>
      <c r="BC52" s="41">
        <v>27.38</v>
      </c>
      <c r="BD52" s="41">
        <v>18.91</v>
      </c>
      <c r="BE52" s="41">
        <v>29.586666666666662</v>
      </c>
      <c r="BF52" s="41">
        <v>63.860000000000007</v>
      </c>
      <c r="BG52" s="41">
        <v>19.340555555555554</v>
      </c>
      <c r="BH52" s="41">
        <v>12.68</v>
      </c>
      <c r="BI52" s="41">
        <v>19.333333333333332</v>
      </c>
      <c r="BJ52" s="41">
        <v>2.6199999999999997</v>
      </c>
      <c r="BK52" s="41">
        <v>48.356666666666662</v>
      </c>
      <c r="BL52" s="41">
        <v>9.4966666666666644</v>
      </c>
      <c r="BM52" s="41">
        <v>7.836666666666666</v>
      </c>
    </row>
    <row r="53" spans="1:65" x14ac:dyDescent="0.35">
      <c r="A53" s="18">
        <v>1227260440</v>
      </c>
      <c r="B53" t="s">
        <v>209</v>
      </c>
      <c r="C53" t="s">
        <v>210</v>
      </c>
      <c r="D53" t="s">
        <v>211</v>
      </c>
      <c r="E53" s="41">
        <v>11.166666666666666</v>
      </c>
      <c r="F53" s="41">
        <v>3.86</v>
      </c>
      <c r="G53" s="41">
        <v>3.8000000000000003</v>
      </c>
      <c r="H53" s="41">
        <v>1.3866666666666667</v>
      </c>
      <c r="I53" s="41">
        <v>0.9966666666666667</v>
      </c>
      <c r="J53" s="41">
        <v>2.4166666666666665</v>
      </c>
      <c r="K53" s="41">
        <v>2.2133333333333329</v>
      </c>
      <c r="L53" s="41">
        <v>0.98666666666666669</v>
      </c>
      <c r="M53" s="41">
        <v>3.7766666666666668</v>
      </c>
      <c r="N53" s="41">
        <v>3.8366666666666664</v>
      </c>
      <c r="O53" s="41">
        <v>0.6166666666666667</v>
      </c>
      <c r="P53" s="41">
        <v>1.5466666666666666</v>
      </c>
      <c r="Q53" s="41">
        <v>3.22</v>
      </c>
      <c r="R53" s="41">
        <v>3.2666666666666671</v>
      </c>
      <c r="S53" s="41">
        <v>3.8566666666666669</v>
      </c>
      <c r="T53" s="41">
        <v>2.1833333333333331</v>
      </c>
      <c r="U53" s="41">
        <v>3.31</v>
      </c>
      <c r="V53" s="41">
        <v>1.0766666666666664</v>
      </c>
      <c r="W53" s="41">
        <v>1.5533333333333335</v>
      </c>
      <c r="X53" s="41">
        <v>1.7533333333333332</v>
      </c>
      <c r="Y53" s="41">
        <v>5.8666666666666671</v>
      </c>
      <c r="Z53" s="41">
        <v>3.9899999999999998</v>
      </c>
      <c r="AA53" s="41">
        <v>2.54</v>
      </c>
      <c r="AB53" s="41">
        <v>1.3066666666666666</v>
      </c>
      <c r="AC53" s="41">
        <v>3.0066666666666664</v>
      </c>
      <c r="AD53" s="41">
        <v>1.7666666666666668</v>
      </c>
      <c r="AE53" s="43">
        <v>1243.67</v>
      </c>
      <c r="AF53" s="43">
        <v>262789.66666666669</v>
      </c>
      <c r="AG53" s="39">
        <v>4.3484280917556504</v>
      </c>
      <c r="AH53" s="43">
        <v>980.58298751139773</v>
      </c>
      <c r="AI53" s="41">
        <v>156.93666666666667</v>
      </c>
      <c r="AJ53" s="41" t="s">
        <v>783</v>
      </c>
      <c r="AK53" s="41" t="s">
        <v>783</v>
      </c>
      <c r="AL53" s="41">
        <v>156.93666666666667</v>
      </c>
      <c r="AM53" s="41">
        <v>182.71406666666667</v>
      </c>
      <c r="AN53" s="41">
        <v>34.300000000000004</v>
      </c>
      <c r="AO53" s="44">
        <v>2.5113333333333334</v>
      </c>
      <c r="AP53" s="41">
        <v>65.583333333333329</v>
      </c>
      <c r="AQ53" s="41">
        <v>62.890000000000008</v>
      </c>
      <c r="AR53" s="41">
        <v>89.396666666666661</v>
      </c>
      <c r="AS53" s="41">
        <v>9.2133333333333329</v>
      </c>
      <c r="AT53" s="41">
        <v>425.13999999999993</v>
      </c>
      <c r="AU53" s="41">
        <v>3.72</v>
      </c>
      <c r="AV53" s="41">
        <v>9.3666666666666671</v>
      </c>
      <c r="AW53" s="41">
        <v>3.4299999999999997</v>
      </c>
      <c r="AX53" s="41">
        <v>15.043333333333331</v>
      </c>
      <c r="AY53" s="41">
        <v>52.723333333333336</v>
      </c>
      <c r="AZ53" s="41">
        <v>2.5633333333333335</v>
      </c>
      <c r="BA53" s="41">
        <v>0.95666666666666667</v>
      </c>
      <c r="BB53" s="41">
        <v>10.266666666666667</v>
      </c>
      <c r="BC53" s="41">
        <v>24.033333333333331</v>
      </c>
      <c r="BD53" s="41">
        <v>17.816666666666666</v>
      </c>
      <c r="BE53" s="41">
        <v>34.31666666666667</v>
      </c>
      <c r="BF53" s="41">
        <v>66.766666666666666</v>
      </c>
      <c r="BG53" s="41">
        <v>50.646666666666668</v>
      </c>
      <c r="BH53" s="41">
        <v>10.459999999999999</v>
      </c>
      <c r="BI53" s="41">
        <v>13.113333333333335</v>
      </c>
      <c r="BJ53" s="41">
        <v>2.0500000000000003</v>
      </c>
      <c r="BK53" s="41">
        <v>59</v>
      </c>
      <c r="BL53" s="41">
        <v>9.2566666666666659</v>
      </c>
      <c r="BM53" s="41">
        <v>8.6966666666666672</v>
      </c>
    </row>
    <row r="54" spans="1:65" x14ac:dyDescent="0.35">
      <c r="A54" s="18">
        <v>1233124500</v>
      </c>
      <c r="B54" t="s">
        <v>209</v>
      </c>
      <c r="C54" t="s">
        <v>775</v>
      </c>
      <c r="D54" t="s">
        <v>212</v>
      </c>
      <c r="E54" s="41">
        <v>11.550000000000002</v>
      </c>
      <c r="F54" s="41">
        <v>4.2299999999999995</v>
      </c>
      <c r="G54" s="41">
        <v>4.2566666666666668</v>
      </c>
      <c r="H54" s="41">
        <v>1.5433333333333332</v>
      </c>
      <c r="I54" s="41">
        <v>0.98666666666666669</v>
      </c>
      <c r="J54" s="41">
        <v>2.5933333333333333</v>
      </c>
      <c r="K54" s="41">
        <v>2.15</v>
      </c>
      <c r="L54" s="41">
        <v>1.0833333333333333</v>
      </c>
      <c r="M54" s="41">
        <v>3.8733333333333331</v>
      </c>
      <c r="N54" s="41">
        <v>3.4233333333333333</v>
      </c>
      <c r="O54" s="41">
        <v>0.68</v>
      </c>
      <c r="P54" s="41">
        <v>2.3166666666666664</v>
      </c>
      <c r="Q54" s="41">
        <v>3.7100000000000004</v>
      </c>
      <c r="R54" s="41">
        <v>3.7766666666666668</v>
      </c>
      <c r="S54" s="41">
        <v>3.6099999999999994</v>
      </c>
      <c r="T54" s="41">
        <v>2.4700000000000002</v>
      </c>
      <c r="U54" s="41">
        <v>3.5700000000000003</v>
      </c>
      <c r="V54" s="41">
        <v>1.1866666666666665</v>
      </c>
      <c r="W54" s="41">
        <v>2.81</v>
      </c>
      <c r="X54" s="41">
        <v>1.8466666666666665</v>
      </c>
      <c r="Y54" s="41">
        <v>6.2533333333333339</v>
      </c>
      <c r="Z54" s="41">
        <v>5.3933333333333335</v>
      </c>
      <c r="AA54" s="41">
        <v>3.1633333333333336</v>
      </c>
      <c r="AB54" s="41">
        <v>1.7599999999999998</v>
      </c>
      <c r="AC54" s="41">
        <v>3.5566666666666666</v>
      </c>
      <c r="AD54" s="41">
        <v>1.7866666666666664</v>
      </c>
      <c r="AE54" s="43">
        <v>2244.9966666666669</v>
      </c>
      <c r="AF54" s="43">
        <v>424876.33333333331</v>
      </c>
      <c r="AG54" s="39">
        <v>4.3892211634845664</v>
      </c>
      <c r="AH54" s="43">
        <v>1593.9844985408774</v>
      </c>
      <c r="AI54" s="41">
        <v>168.0633333333333</v>
      </c>
      <c r="AJ54" s="41" t="s">
        <v>783</v>
      </c>
      <c r="AK54" s="41" t="s">
        <v>783</v>
      </c>
      <c r="AL54" s="41">
        <v>168.0633333333333</v>
      </c>
      <c r="AM54" s="41">
        <v>182.56406666666666</v>
      </c>
      <c r="AN54" s="41">
        <v>50.333333333333336</v>
      </c>
      <c r="AO54" s="44">
        <v>2.7370000000000001</v>
      </c>
      <c r="AP54" s="41">
        <v>94.86</v>
      </c>
      <c r="AQ54" s="41">
        <v>91.11</v>
      </c>
      <c r="AR54" s="41">
        <v>95.276666666666657</v>
      </c>
      <c r="AS54" s="41">
        <v>10.993333333333332</v>
      </c>
      <c r="AT54" s="41">
        <v>432.78</v>
      </c>
      <c r="AU54" s="41">
        <v>4.43</v>
      </c>
      <c r="AV54" s="41">
        <v>9.3233333333333324</v>
      </c>
      <c r="AW54" s="41">
        <v>4.79</v>
      </c>
      <c r="AX54" s="41">
        <v>13.6</v>
      </c>
      <c r="AY54" s="41">
        <v>56.113333333333337</v>
      </c>
      <c r="AZ54" s="41">
        <v>2.956666666666667</v>
      </c>
      <c r="BA54" s="41">
        <v>1.0866666666666667</v>
      </c>
      <c r="BB54" s="41">
        <v>16.486666666666668</v>
      </c>
      <c r="BC54" s="41">
        <v>26.39</v>
      </c>
      <c r="BD54" s="41">
        <v>18.833333333333332</v>
      </c>
      <c r="BE54" s="41">
        <v>26.39</v>
      </c>
      <c r="BF54" s="41">
        <v>54.263333333333328</v>
      </c>
      <c r="BG54" s="41">
        <v>20.321666666666669</v>
      </c>
      <c r="BH54" s="41">
        <v>13.406666666666666</v>
      </c>
      <c r="BI54" s="41">
        <v>21.363333333333333</v>
      </c>
      <c r="BJ54" s="41">
        <v>2.6333333333333333</v>
      </c>
      <c r="BK54" s="41">
        <v>55.20333333333334</v>
      </c>
      <c r="BL54" s="41">
        <v>9.5400000000000009</v>
      </c>
      <c r="BM54" s="41">
        <v>7.59</v>
      </c>
    </row>
    <row r="55" spans="1:65" x14ac:dyDescent="0.35">
      <c r="A55" s="18">
        <v>1235840760</v>
      </c>
      <c r="B55" t="s">
        <v>209</v>
      </c>
      <c r="C55" t="s">
        <v>724</v>
      </c>
      <c r="D55" t="s">
        <v>214</v>
      </c>
      <c r="E55" s="41">
        <v>9.8468186813436418</v>
      </c>
      <c r="F55" s="41">
        <v>4.6985654471742491</v>
      </c>
      <c r="G55" s="41">
        <v>4.2211494503386566</v>
      </c>
      <c r="H55" s="41">
        <v>1.7128636631788128</v>
      </c>
      <c r="I55" s="41">
        <v>1.4883880542236099</v>
      </c>
      <c r="J55" s="41">
        <v>2.5105281592796871</v>
      </c>
      <c r="K55" s="41">
        <v>2.6111601480330902</v>
      </c>
      <c r="L55" s="41">
        <v>0.95143138360993496</v>
      </c>
      <c r="M55" s="41">
        <v>4.145569147826655</v>
      </c>
      <c r="N55" s="41">
        <v>3.9509599605896155</v>
      </c>
      <c r="O55" s="41">
        <v>0.64526967913538291</v>
      </c>
      <c r="P55" s="41">
        <v>2.1705166198211239</v>
      </c>
      <c r="Q55" s="41">
        <v>3.9915548545028909</v>
      </c>
      <c r="R55" s="41">
        <v>3.8012228556017207</v>
      </c>
      <c r="S55" s="41">
        <v>4.813728717491216</v>
      </c>
      <c r="T55" s="41">
        <v>2.7830988667651018</v>
      </c>
      <c r="U55" s="41">
        <v>3.6895208314333185</v>
      </c>
      <c r="V55" s="41">
        <v>1.3639336431922418</v>
      </c>
      <c r="W55" s="41">
        <v>1.8466619655064314</v>
      </c>
      <c r="X55" s="41">
        <v>1.805794768525957</v>
      </c>
      <c r="Y55" s="41">
        <v>6.1651630137567368</v>
      </c>
      <c r="Z55" s="41">
        <v>5.0737332166410427</v>
      </c>
      <c r="AA55" s="41">
        <v>3.2014090129128676</v>
      </c>
      <c r="AB55" s="41">
        <v>1.4865856613770205</v>
      </c>
      <c r="AC55" s="41">
        <v>4.0744111537823811</v>
      </c>
      <c r="AD55" s="41">
        <v>1.9193223242380171</v>
      </c>
      <c r="AE55" s="43">
        <v>1105.5698613357197</v>
      </c>
      <c r="AF55" s="43">
        <v>334773.67697051121</v>
      </c>
      <c r="AG55" s="39">
        <v>4.3272798629150193</v>
      </c>
      <c r="AH55" s="43">
        <v>1246.9682674982294</v>
      </c>
      <c r="AI55" s="41">
        <v>152.79083967233868</v>
      </c>
      <c r="AJ55" s="41" t="s">
        <v>783</v>
      </c>
      <c r="AK55" s="41" t="s">
        <v>783</v>
      </c>
      <c r="AL55" s="41">
        <v>152.79083967233868</v>
      </c>
      <c r="AM55" s="41">
        <v>182.93941626745007</v>
      </c>
      <c r="AN55" s="41">
        <v>54.883780587117407</v>
      </c>
      <c r="AO55" s="44">
        <v>2.5949303962654118</v>
      </c>
      <c r="AP55" s="41">
        <v>122.05502016818672</v>
      </c>
      <c r="AQ55" s="41">
        <v>128.34277918851316</v>
      </c>
      <c r="AR55" s="41">
        <v>90.656400131664796</v>
      </c>
      <c r="AS55" s="41">
        <v>10.390601407287525</v>
      </c>
      <c r="AT55" s="41">
        <v>451.96007091713255</v>
      </c>
      <c r="AU55" s="41">
        <v>4.2521886992204498</v>
      </c>
      <c r="AV55" s="41">
        <v>10.366917857746014</v>
      </c>
      <c r="AW55" s="41">
        <v>3.7430414116266633</v>
      </c>
      <c r="AX55" s="41">
        <v>22.110956392538281</v>
      </c>
      <c r="AY55" s="41">
        <v>49.580259298151283</v>
      </c>
      <c r="AZ55" s="41">
        <v>3.4469243178380551</v>
      </c>
      <c r="BA55" s="41">
        <v>0.93896682956038491</v>
      </c>
      <c r="BB55" s="41">
        <v>12.987828821533233</v>
      </c>
      <c r="BC55" s="41">
        <v>38.835809033815799</v>
      </c>
      <c r="BD55" s="41">
        <v>35.724004407530586</v>
      </c>
      <c r="BE55" s="41">
        <v>41.96770038751788</v>
      </c>
      <c r="BF55" s="41">
        <v>82.528540564888715</v>
      </c>
      <c r="BG55" s="41">
        <v>25.373372633717807</v>
      </c>
      <c r="BH55" s="41">
        <v>8.7633452992344445</v>
      </c>
      <c r="BI55" s="41">
        <v>14.884271371653286</v>
      </c>
      <c r="BJ55" s="41">
        <v>2.2261190624675269</v>
      </c>
      <c r="BK55" s="41">
        <v>52.943238636177064</v>
      </c>
      <c r="BL55" s="41">
        <v>9.0320865386585236</v>
      </c>
      <c r="BM55" s="41">
        <v>9.7110419267597958</v>
      </c>
    </row>
    <row r="56" spans="1:65" x14ac:dyDescent="0.35">
      <c r="A56" s="18">
        <v>1236740600</v>
      </c>
      <c r="B56" t="s">
        <v>209</v>
      </c>
      <c r="C56" t="s">
        <v>773</v>
      </c>
      <c r="D56" t="s">
        <v>213</v>
      </c>
      <c r="E56" s="41">
        <v>10.51</v>
      </c>
      <c r="F56" s="41">
        <v>4.2833333333333332</v>
      </c>
      <c r="G56" s="41">
        <v>4.246666666666667</v>
      </c>
      <c r="H56" s="41">
        <v>1.3866666666666667</v>
      </c>
      <c r="I56" s="41">
        <v>1.3066666666666666</v>
      </c>
      <c r="J56" s="41">
        <v>2.456666666666667</v>
      </c>
      <c r="K56" s="41">
        <v>2.0533333333333332</v>
      </c>
      <c r="L56" s="41">
        <v>1.0566666666666666</v>
      </c>
      <c r="M56" s="41">
        <v>4.0366666666666662</v>
      </c>
      <c r="N56" s="41">
        <v>4.246666666666667</v>
      </c>
      <c r="O56" s="41">
        <v>0.6166666666666667</v>
      </c>
      <c r="P56" s="41">
        <v>2.0433333333333334</v>
      </c>
      <c r="Q56" s="41">
        <v>3.6033333333333331</v>
      </c>
      <c r="R56" s="41">
        <v>3.5866666666666664</v>
      </c>
      <c r="S56" s="41">
        <v>3.91</v>
      </c>
      <c r="T56" s="41">
        <v>2.1933333333333334</v>
      </c>
      <c r="U56" s="41">
        <v>3.3200000000000003</v>
      </c>
      <c r="V56" s="41">
        <v>1.1533333333333333</v>
      </c>
      <c r="W56" s="41">
        <v>1.7966666666666666</v>
      </c>
      <c r="X56" s="41">
        <v>1.7166666666666668</v>
      </c>
      <c r="Y56" s="41">
        <v>5.9633333333333338</v>
      </c>
      <c r="Z56" s="41">
        <v>4.8866666666666667</v>
      </c>
      <c r="AA56" s="41">
        <v>2.6833333333333336</v>
      </c>
      <c r="AB56" s="41">
        <v>1.3266666666666667</v>
      </c>
      <c r="AC56" s="41">
        <v>3.7466666666666666</v>
      </c>
      <c r="AD56" s="41">
        <v>1.7766666666666666</v>
      </c>
      <c r="AE56" s="43">
        <v>1120.1333333333332</v>
      </c>
      <c r="AF56" s="43">
        <v>287771.66666666669</v>
      </c>
      <c r="AG56" s="39">
        <v>4.3801507600535645</v>
      </c>
      <c r="AH56" s="43">
        <v>1078.9510508906337</v>
      </c>
      <c r="AI56" s="41">
        <v>171.55666666666664</v>
      </c>
      <c r="AJ56" s="41" t="s">
        <v>783</v>
      </c>
      <c r="AK56" s="41" t="s">
        <v>783</v>
      </c>
      <c r="AL56" s="41">
        <v>171.55666666666664</v>
      </c>
      <c r="AM56" s="41">
        <v>182.26406666666665</v>
      </c>
      <c r="AN56" s="41">
        <v>41.24</v>
      </c>
      <c r="AO56" s="44">
        <v>2.5186666666666668</v>
      </c>
      <c r="AP56" s="41">
        <v>79.066666666666663</v>
      </c>
      <c r="AQ56" s="41">
        <v>85.25</v>
      </c>
      <c r="AR56" s="41">
        <v>82.5</v>
      </c>
      <c r="AS56" s="41">
        <v>10.516666666666666</v>
      </c>
      <c r="AT56" s="41">
        <v>455.2166666666667</v>
      </c>
      <c r="AU56" s="41">
        <v>4.3566666666666665</v>
      </c>
      <c r="AV56" s="41">
        <v>8.5533333333333328</v>
      </c>
      <c r="AW56" s="41">
        <v>4.8066666666666666</v>
      </c>
      <c r="AX56" s="41">
        <v>18.266666666666666</v>
      </c>
      <c r="AY56" s="41">
        <v>53.243333333333332</v>
      </c>
      <c r="AZ56" s="41">
        <v>2.4766666666666666</v>
      </c>
      <c r="BA56" s="41">
        <v>1.0433333333333332</v>
      </c>
      <c r="BB56" s="41">
        <v>11.796666666666667</v>
      </c>
      <c r="BC56" s="41">
        <v>21.856666666666666</v>
      </c>
      <c r="BD56" s="41">
        <v>16.146666666666665</v>
      </c>
      <c r="BE56" s="41">
        <v>27.55</v>
      </c>
      <c r="BF56" s="41">
        <v>69.75333333333333</v>
      </c>
      <c r="BG56" s="41">
        <v>33.222222222222221</v>
      </c>
      <c r="BH56" s="41">
        <v>11.753333333333332</v>
      </c>
      <c r="BI56" s="41">
        <v>13.083333333333334</v>
      </c>
      <c r="BJ56" s="41">
        <v>2.0966666666666667</v>
      </c>
      <c r="BK56" s="41">
        <v>53.993333333333332</v>
      </c>
      <c r="BL56" s="41">
        <v>9.2333333333333343</v>
      </c>
      <c r="BM56" s="41">
        <v>7.5766666666666671</v>
      </c>
    </row>
    <row r="57" spans="1:65" x14ac:dyDescent="0.35">
      <c r="A57" s="18">
        <v>1237860640</v>
      </c>
      <c r="B57" t="s">
        <v>209</v>
      </c>
      <c r="C57" t="s">
        <v>872</v>
      </c>
      <c r="D57" t="s">
        <v>873</v>
      </c>
      <c r="E57" s="41">
        <v>9.198550179592468</v>
      </c>
      <c r="F57" s="41">
        <v>4.6691534873784422</v>
      </c>
      <c r="G57" s="41">
        <v>4.2603585673311146</v>
      </c>
      <c r="H57" s="41">
        <v>1.6507066038772047</v>
      </c>
      <c r="I57" s="41">
        <v>1.2340247182557917</v>
      </c>
      <c r="J57" s="41">
        <v>2.3795905576755931</v>
      </c>
      <c r="K57" s="41">
        <v>2.1712020202895013</v>
      </c>
      <c r="L57" s="41">
        <v>1.7099347364114059</v>
      </c>
      <c r="M57" s="41">
        <v>3.8860428025945239</v>
      </c>
      <c r="N57" s="41">
        <v>4.1102002011758429</v>
      </c>
      <c r="O57" s="41">
        <v>0.57093170406060434</v>
      </c>
      <c r="P57" s="41">
        <v>1.87318640021222</v>
      </c>
      <c r="Q57" s="41">
        <v>3.0813084693103079</v>
      </c>
      <c r="R57" s="41">
        <v>3.7697243420953659</v>
      </c>
      <c r="S57" s="41">
        <v>4.7327983390206567</v>
      </c>
      <c r="T57" s="41">
        <v>2.1485013418209049</v>
      </c>
      <c r="U57" s="41">
        <v>3.2636069353596509</v>
      </c>
      <c r="V57" s="41">
        <v>1.2815345844065575</v>
      </c>
      <c r="W57" s="41">
        <v>1.7586352381394195</v>
      </c>
      <c r="X57" s="41">
        <v>1.5746929450765494</v>
      </c>
      <c r="Y57" s="41">
        <v>6.2673074007994352</v>
      </c>
      <c r="Z57" s="41">
        <v>4.6720765839569269</v>
      </c>
      <c r="AA57" s="41">
        <v>2.908317025633739</v>
      </c>
      <c r="AB57" s="41">
        <v>1.3684524124698367</v>
      </c>
      <c r="AC57" s="41">
        <v>3.7264968959515072</v>
      </c>
      <c r="AD57" s="41">
        <v>1.8837279327114878</v>
      </c>
      <c r="AE57" s="43">
        <v>893.07967821557168</v>
      </c>
      <c r="AF57" s="43">
        <v>277872.48220016639</v>
      </c>
      <c r="AG57" s="39">
        <v>4.4615855893452627</v>
      </c>
      <c r="AH57" s="43">
        <v>1052.1033574541391</v>
      </c>
      <c r="AI57" s="41" t="s">
        <v>783</v>
      </c>
      <c r="AJ57" s="41">
        <v>131.32545188110259</v>
      </c>
      <c r="AK57" s="41">
        <v>86.363830779272078</v>
      </c>
      <c r="AL57" s="41">
        <v>217.68928266037466</v>
      </c>
      <c r="AM57" s="41">
        <v>177.98493683908191</v>
      </c>
      <c r="AN57" s="41">
        <v>35.756026426723579</v>
      </c>
      <c r="AO57" s="44">
        <v>2.7090817117738148</v>
      </c>
      <c r="AP57" s="41">
        <v>78.150473665630116</v>
      </c>
      <c r="AQ57" s="41">
        <v>61.594290661528476</v>
      </c>
      <c r="AR57" s="41">
        <v>96.08827451210918</v>
      </c>
      <c r="AS57" s="41">
        <v>8.9140110984559531</v>
      </c>
      <c r="AT57" s="41">
        <v>419.5353972835706</v>
      </c>
      <c r="AU57" s="41">
        <v>3.7778771549700374</v>
      </c>
      <c r="AV57" s="41">
        <v>10.543371129365605</v>
      </c>
      <c r="AW57" s="41">
        <v>4.3992402689352845</v>
      </c>
      <c r="AX57" s="41">
        <v>18.370799046380075</v>
      </c>
      <c r="AY57" s="41">
        <v>29.89124325973971</v>
      </c>
      <c r="AZ57" s="41">
        <v>3.4054821428233963</v>
      </c>
      <c r="BA57" s="41">
        <v>0.93503211916691775</v>
      </c>
      <c r="BB57" s="41">
        <v>13.002953529416173</v>
      </c>
      <c r="BC57" s="41">
        <v>33.75546081991429</v>
      </c>
      <c r="BD57" s="41">
        <v>27.56154340439365</v>
      </c>
      <c r="BE57" s="41">
        <v>30.541181777483377</v>
      </c>
      <c r="BF57" s="41">
        <v>56.181814178001893</v>
      </c>
      <c r="BG57" s="41">
        <v>12.966606100475452</v>
      </c>
      <c r="BH57" s="41">
        <v>10.184167386625091</v>
      </c>
      <c r="BI57" s="41">
        <v>10.618160932329536</v>
      </c>
      <c r="BJ57" s="41">
        <v>2.4376503564205692</v>
      </c>
      <c r="BK57" s="41">
        <v>106.00594138705146</v>
      </c>
      <c r="BL57" s="41">
        <v>9.3298627902776463</v>
      </c>
      <c r="BM57" s="41">
        <v>10.053747607215259</v>
      </c>
    </row>
    <row r="58" spans="1:65" x14ac:dyDescent="0.35">
      <c r="A58" s="18">
        <v>1242680850</v>
      </c>
      <c r="B58" t="s">
        <v>209</v>
      </c>
      <c r="C58" t="s">
        <v>641</v>
      </c>
      <c r="D58" t="s">
        <v>217</v>
      </c>
      <c r="E58" s="41">
        <v>9.4833333333333325</v>
      </c>
      <c r="F58" s="41">
        <v>4.0466666666666669</v>
      </c>
      <c r="G58" s="41">
        <v>4.1766666666666667</v>
      </c>
      <c r="H58" s="41">
        <v>1.5266666666666666</v>
      </c>
      <c r="I58" s="41">
        <v>0.99333333333333329</v>
      </c>
      <c r="J58" s="41">
        <v>2.4866666666666664</v>
      </c>
      <c r="K58" s="41">
        <v>2.4099999999999997</v>
      </c>
      <c r="L58" s="41">
        <v>1.3133333333333335</v>
      </c>
      <c r="M58" s="41">
        <v>4.1866666666666665</v>
      </c>
      <c r="N58" s="41">
        <v>4.3899999999999997</v>
      </c>
      <c r="O58" s="41">
        <v>0.64333333333333342</v>
      </c>
      <c r="P58" s="41">
        <v>2.0566666666666666</v>
      </c>
      <c r="Q58" s="41">
        <v>3.5333333333333332</v>
      </c>
      <c r="R58" s="41">
        <v>3.3933333333333331</v>
      </c>
      <c r="S58" s="41">
        <v>3.66</v>
      </c>
      <c r="T58" s="41">
        <v>2.4833333333333329</v>
      </c>
      <c r="U58" s="41">
        <v>3.7533333333333334</v>
      </c>
      <c r="V58" s="41">
        <v>1.02</v>
      </c>
      <c r="W58" s="41">
        <v>1.8500000000000003</v>
      </c>
      <c r="X58" s="41">
        <v>1.6733333333333336</v>
      </c>
      <c r="Y58" s="41">
        <v>6.5366666666666662</v>
      </c>
      <c r="Z58" s="41">
        <v>5.3733333333333322</v>
      </c>
      <c r="AA58" s="41">
        <v>2.8366666666666664</v>
      </c>
      <c r="AB58" s="41">
        <v>1.7033333333333334</v>
      </c>
      <c r="AC58" s="41">
        <v>3.76</v>
      </c>
      <c r="AD58" s="41">
        <v>1.7933333333333332</v>
      </c>
      <c r="AE58" s="43">
        <v>965.91666666666663</v>
      </c>
      <c r="AF58" s="43">
        <v>299997</v>
      </c>
      <c r="AG58" s="39">
        <v>4.4417697077573992</v>
      </c>
      <c r="AH58" s="43">
        <v>1132.5984938064187</v>
      </c>
      <c r="AI58" s="41">
        <v>206.63666666666666</v>
      </c>
      <c r="AJ58" s="41" t="s">
        <v>783</v>
      </c>
      <c r="AK58" s="41" t="s">
        <v>783</v>
      </c>
      <c r="AL58" s="41">
        <v>206.63666666666666</v>
      </c>
      <c r="AM58" s="41">
        <v>182.56406666666666</v>
      </c>
      <c r="AN58" s="41">
        <v>49.140000000000008</v>
      </c>
      <c r="AO58" s="44">
        <v>2.5900000000000003</v>
      </c>
      <c r="AP58" s="41">
        <v>131.5</v>
      </c>
      <c r="AQ58" s="41">
        <v>114.36000000000001</v>
      </c>
      <c r="AR58" s="41">
        <v>99.196666666666673</v>
      </c>
      <c r="AS58" s="41">
        <v>11.003333333333336</v>
      </c>
      <c r="AT58" s="41">
        <v>471.1466666666667</v>
      </c>
      <c r="AU58" s="41">
        <v>4.1566666666666663</v>
      </c>
      <c r="AV58" s="41">
        <v>9.8233333333333324</v>
      </c>
      <c r="AW58" s="41">
        <v>4.7633333333333328</v>
      </c>
      <c r="AX58" s="41">
        <v>16.443333333333332</v>
      </c>
      <c r="AY58" s="41">
        <v>42.223333333333336</v>
      </c>
      <c r="AZ58" s="41">
        <v>2.48</v>
      </c>
      <c r="BA58" s="41">
        <v>0.95333333333333325</v>
      </c>
      <c r="BB58" s="41">
        <v>14.883333333333335</v>
      </c>
      <c r="BC58" s="41">
        <v>29.883333333333329</v>
      </c>
      <c r="BD58" s="41">
        <v>23.433333333333334</v>
      </c>
      <c r="BE58" s="41">
        <v>27.099999999999998</v>
      </c>
      <c r="BF58" s="41">
        <v>87.67</v>
      </c>
      <c r="BG58" s="41">
        <v>26.772222222222222</v>
      </c>
      <c r="BH58" s="41">
        <v>6.72</v>
      </c>
      <c r="BI58" s="41">
        <v>16.329999999999998</v>
      </c>
      <c r="BJ58" s="41">
        <v>2.5099999999999998</v>
      </c>
      <c r="BK58" s="41">
        <v>48.109999999999992</v>
      </c>
      <c r="BL58" s="41">
        <v>9.9633333333333329</v>
      </c>
      <c r="BM58" s="41">
        <v>7.416666666666667</v>
      </c>
    </row>
    <row r="59" spans="1:65" x14ac:dyDescent="0.35">
      <c r="A59" s="18">
        <v>1245220800</v>
      </c>
      <c r="B59" t="s">
        <v>209</v>
      </c>
      <c r="C59" t="s">
        <v>832</v>
      </c>
      <c r="D59" t="s">
        <v>833</v>
      </c>
      <c r="E59" s="41">
        <v>10.69</v>
      </c>
      <c r="F59" s="41">
        <v>4.3633333333333333</v>
      </c>
      <c r="G59" s="41">
        <v>4.3099999999999996</v>
      </c>
      <c r="H59" s="41">
        <v>1.5366666666666668</v>
      </c>
      <c r="I59" s="41">
        <v>0.98666666666666669</v>
      </c>
      <c r="J59" s="41">
        <v>2.4266666666666667</v>
      </c>
      <c r="K59" s="41">
        <v>2.3833333333333333</v>
      </c>
      <c r="L59" s="41">
        <v>1.0133333333333334</v>
      </c>
      <c r="M59" s="41">
        <v>4.1399999999999997</v>
      </c>
      <c r="N59" s="41">
        <v>3.89</v>
      </c>
      <c r="O59" s="41">
        <v>0.65</v>
      </c>
      <c r="P59" s="41">
        <v>1.92</v>
      </c>
      <c r="Q59" s="41">
        <v>3.91</v>
      </c>
      <c r="R59" s="41">
        <v>3.8166666666666664</v>
      </c>
      <c r="S59" s="41">
        <v>3.97</v>
      </c>
      <c r="T59" s="41">
        <v>2.456666666666667</v>
      </c>
      <c r="U59" s="41">
        <v>3.9800000000000004</v>
      </c>
      <c r="V59" s="41">
        <v>1.3499999999999999</v>
      </c>
      <c r="W59" s="41">
        <v>1.79</v>
      </c>
      <c r="X59" s="41">
        <v>1.8166666666666667</v>
      </c>
      <c r="Y59" s="41">
        <v>6.37</v>
      </c>
      <c r="Z59" s="41">
        <v>4.82</v>
      </c>
      <c r="AA59" s="41">
        <v>2.8833333333333333</v>
      </c>
      <c r="AB59" s="41">
        <v>1.58</v>
      </c>
      <c r="AC59" s="41">
        <v>3.93</v>
      </c>
      <c r="AD59" s="41">
        <v>1.91</v>
      </c>
      <c r="AE59" s="43">
        <v>1042.8666666666666</v>
      </c>
      <c r="AF59" s="43">
        <v>312353.33333333331</v>
      </c>
      <c r="AG59" s="39">
        <v>4.4736508824671413</v>
      </c>
      <c r="AH59" s="43">
        <v>1183.8017985019519</v>
      </c>
      <c r="AI59" s="41">
        <v>124.35000000000001</v>
      </c>
      <c r="AJ59" s="41" t="s">
        <v>783</v>
      </c>
      <c r="AK59" s="41" t="s">
        <v>783</v>
      </c>
      <c r="AL59" s="41">
        <v>124.35000000000001</v>
      </c>
      <c r="AM59" s="41">
        <v>184.33406666666667</v>
      </c>
      <c r="AN59" s="41">
        <v>43.50333333333333</v>
      </c>
      <c r="AO59" s="44">
        <v>2.5649999999999999</v>
      </c>
      <c r="AP59" s="41">
        <v>90.48</v>
      </c>
      <c r="AQ59" s="41">
        <v>98.8</v>
      </c>
      <c r="AR59" s="41">
        <v>97.056666666666672</v>
      </c>
      <c r="AS59" s="41">
        <v>10.51</v>
      </c>
      <c r="AT59" s="41">
        <v>457.78000000000003</v>
      </c>
      <c r="AU59" s="41">
        <v>4.1900000000000004</v>
      </c>
      <c r="AV59" s="41">
        <v>9.49</v>
      </c>
      <c r="AW59" s="41">
        <v>5</v>
      </c>
      <c r="AX59" s="41">
        <v>14.800000000000002</v>
      </c>
      <c r="AY59" s="41">
        <v>36.333333333333336</v>
      </c>
      <c r="AZ59" s="41">
        <v>2.6733333333333333</v>
      </c>
      <c r="BA59" s="41">
        <v>1.01</v>
      </c>
      <c r="BB59" s="41">
        <v>12.376666666666667</v>
      </c>
      <c r="BC59" s="41">
        <v>27.036666666666665</v>
      </c>
      <c r="BD59" s="41">
        <v>25.52333333333333</v>
      </c>
      <c r="BE59" s="41">
        <v>28.856666666666666</v>
      </c>
      <c r="BF59" s="41">
        <v>75.8</v>
      </c>
      <c r="BG59" s="41">
        <v>46</v>
      </c>
      <c r="BH59" s="41">
        <v>11.806666666666667</v>
      </c>
      <c r="BI59" s="41">
        <v>11.11</v>
      </c>
      <c r="BJ59" s="41">
        <v>2.2533333333333334</v>
      </c>
      <c r="BK59" s="41">
        <v>45.316666666666663</v>
      </c>
      <c r="BL59" s="41">
        <v>9.4566666666666688</v>
      </c>
      <c r="BM59" s="41">
        <v>7.376666666666666</v>
      </c>
    </row>
    <row r="60" spans="1:65" x14ac:dyDescent="0.35">
      <c r="A60" s="18">
        <v>1245300840</v>
      </c>
      <c r="B60" t="s">
        <v>209</v>
      </c>
      <c r="C60" t="s">
        <v>215</v>
      </c>
      <c r="D60" t="s">
        <v>216</v>
      </c>
      <c r="E60" s="41">
        <v>9.2266666666666666</v>
      </c>
      <c r="F60" s="41">
        <v>4.5766666666666671</v>
      </c>
      <c r="G60" s="41">
        <v>4.1766666666666667</v>
      </c>
      <c r="H60" s="41">
        <v>1.4066666666666665</v>
      </c>
      <c r="I60" s="41">
        <v>0.98</v>
      </c>
      <c r="J60" s="41">
        <v>2.543333333333333</v>
      </c>
      <c r="K60" s="41">
        <v>2.1566666666666667</v>
      </c>
      <c r="L60" s="41">
        <v>1.0366666666666668</v>
      </c>
      <c r="M60" s="41">
        <v>3.5766666666666667</v>
      </c>
      <c r="N60" s="41">
        <v>3.9333333333333336</v>
      </c>
      <c r="O60" s="41">
        <v>0.61</v>
      </c>
      <c r="P60" s="41">
        <v>1.9766666666666668</v>
      </c>
      <c r="Q60" s="41">
        <v>2.8733333333333335</v>
      </c>
      <c r="R60" s="41">
        <v>3.2166666666666663</v>
      </c>
      <c r="S60" s="41">
        <v>3.86</v>
      </c>
      <c r="T60" s="41">
        <v>2.6966666666666668</v>
      </c>
      <c r="U60" s="41">
        <v>4.3266666666666671</v>
      </c>
      <c r="V60" s="41">
        <v>1.1633333333333333</v>
      </c>
      <c r="W60" s="41">
        <v>1.8099999999999998</v>
      </c>
      <c r="X60" s="41">
        <v>1.7299999999999998</v>
      </c>
      <c r="Y60" s="41">
        <v>5.5566666666666675</v>
      </c>
      <c r="Z60" s="41">
        <v>4.9866666666666664</v>
      </c>
      <c r="AA60" s="41">
        <v>2.7766666666666668</v>
      </c>
      <c r="AB60" s="41">
        <v>2.0433333333333334</v>
      </c>
      <c r="AC60" s="41">
        <v>3.4299999999999997</v>
      </c>
      <c r="AD60" s="41">
        <v>1.8399999999999999</v>
      </c>
      <c r="AE60" s="43">
        <v>1032.29</v>
      </c>
      <c r="AF60" s="43">
        <v>215261</v>
      </c>
      <c r="AG60" s="39">
        <v>4.4839570308035031</v>
      </c>
      <c r="AH60" s="43">
        <v>816.40829297217203</v>
      </c>
      <c r="AI60" s="41">
        <v>127.65666666666665</v>
      </c>
      <c r="AJ60" s="41" t="s">
        <v>783</v>
      </c>
      <c r="AK60" s="41" t="s">
        <v>783</v>
      </c>
      <c r="AL60" s="41">
        <v>127.65666666666665</v>
      </c>
      <c r="AM60" s="41">
        <v>182.71406666666667</v>
      </c>
      <c r="AN60" s="41">
        <v>48.04999999999999</v>
      </c>
      <c r="AO60" s="44">
        <v>2.5726666666666667</v>
      </c>
      <c r="AP60" s="41">
        <v>87.923333333333332</v>
      </c>
      <c r="AQ60" s="41">
        <v>108.31</v>
      </c>
      <c r="AR60" s="41">
        <v>90.56</v>
      </c>
      <c r="AS60" s="41">
        <v>10.34</v>
      </c>
      <c r="AT60" s="41">
        <v>391.77666666666664</v>
      </c>
      <c r="AU60" s="41">
        <v>4.2966666666666669</v>
      </c>
      <c r="AV60" s="41">
        <v>9.99</v>
      </c>
      <c r="AW60" s="41">
        <v>4.1533333333333333</v>
      </c>
      <c r="AX60" s="41">
        <v>14.200000000000001</v>
      </c>
      <c r="AY60" s="41">
        <v>34.330000000000005</v>
      </c>
      <c r="AZ60" s="41">
        <v>2.7233333333333332</v>
      </c>
      <c r="BA60" s="41">
        <v>0.93666666666666665</v>
      </c>
      <c r="BB60" s="41">
        <v>11.83</v>
      </c>
      <c r="BC60" s="41">
        <v>23.676666666666666</v>
      </c>
      <c r="BD60" s="41">
        <v>21.383333333333336</v>
      </c>
      <c r="BE60" s="41">
        <v>26.08666666666667</v>
      </c>
      <c r="BF60" s="41">
        <v>62.733333333333327</v>
      </c>
      <c r="BG60" s="41">
        <v>7.4722222222222214</v>
      </c>
      <c r="BH60" s="41">
        <v>11.496666666666668</v>
      </c>
      <c r="BI60" s="41">
        <v>15.5</v>
      </c>
      <c r="BJ60" s="41">
        <v>2.3033333333333332</v>
      </c>
      <c r="BK60" s="41">
        <v>55.27</v>
      </c>
      <c r="BL60" s="41">
        <v>9.6199999999999992</v>
      </c>
      <c r="BM60" s="41">
        <v>8.6266666666666669</v>
      </c>
    </row>
    <row r="61" spans="1:65" x14ac:dyDescent="0.35">
      <c r="A61" s="18">
        <v>1310500070</v>
      </c>
      <c r="B61" t="s">
        <v>218</v>
      </c>
      <c r="C61" t="s">
        <v>4</v>
      </c>
      <c r="D61" t="s">
        <v>5</v>
      </c>
      <c r="E61" s="41">
        <v>9.9619615163272144</v>
      </c>
      <c r="F61" s="41">
        <v>4.6579738790967706</v>
      </c>
      <c r="G61" s="41">
        <v>4.2526640029775571</v>
      </c>
      <c r="H61" s="41">
        <v>1.3884704315911744</v>
      </c>
      <c r="I61" s="41">
        <v>1.0497162044344706</v>
      </c>
      <c r="J61" s="41">
        <v>2.2758859940024014</v>
      </c>
      <c r="K61" s="41">
        <v>2.1107313261447187</v>
      </c>
      <c r="L61" s="41">
        <v>0.99258696259061796</v>
      </c>
      <c r="M61" s="41">
        <v>4.0213271606549563</v>
      </c>
      <c r="N61" s="41">
        <v>3.3420696235917995</v>
      </c>
      <c r="O61" s="41">
        <v>0.59517876805459202</v>
      </c>
      <c r="P61" s="41">
        <v>1.4152068016976342</v>
      </c>
      <c r="Q61" s="41">
        <v>3.1021483863455752</v>
      </c>
      <c r="R61" s="41">
        <v>3.466608207478298</v>
      </c>
      <c r="S61" s="41">
        <v>3.639784258376165</v>
      </c>
      <c r="T61" s="41">
        <v>2.1583516283509288</v>
      </c>
      <c r="U61" s="41">
        <v>3.858380794917823</v>
      </c>
      <c r="V61" s="41">
        <v>1.2315140870272299</v>
      </c>
      <c r="W61" s="41">
        <v>1.9049953507414417</v>
      </c>
      <c r="X61" s="41">
        <v>1.747627345777184</v>
      </c>
      <c r="Y61" s="41">
        <v>5.8047050992635398</v>
      </c>
      <c r="Z61" s="41">
        <v>5.1725844174635611</v>
      </c>
      <c r="AA61" s="41">
        <v>2.4840756932510577</v>
      </c>
      <c r="AB61" s="41">
        <v>1.5065435699736938</v>
      </c>
      <c r="AC61" s="41">
        <v>3.6859032969959267</v>
      </c>
      <c r="AD61" s="41">
        <v>1.7302121364193119</v>
      </c>
      <c r="AE61" s="43">
        <v>803.60383339409179</v>
      </c>
      <c r="AF61" s="43">
        <v>251182.72234396148</v>
      </c>
      <c r="AG61" s="39">
        <v>4.6470852532098474</v>
      </c>
      <c r="AH61" s="43">
        <v>971.30100186513334</v>
      </c>
      <c r="AI61" s="41">
        <v>150.29281441080036</v>
      </c>
      <c r="AJ61" s="41" t="s">
        <v>783</v>
      </c>
      <c r="AK61" s="41" t="s">
        <v>783</v>
      </c>
      <c r="AL61" s="41">
        <v>150.29281441080036</v>
      </c>
      <c r="AM61" s="41">
        <v>176.54362871153276</v>
      </c>
      <c r="AN61" s="41">
        <v>57.459516671599438</v>
      </c>
      <c r="AO61" s="44">
        <v>2.5733849347843782</v>
      </c>
      <c r="AP61" s="41">
        <v>104.12266429022385</v>
      </c>
      <c r="AQ61" s="41">
        <v>92.755228412074828</v>
      </c>
      <c r="AR61" s="41">
        <v>105.1083341357993</v>
      </c>
      <c r="AS61" s="41">
        <v>10.216248014683169</v>
      </c>
      <c r="AT61" s="41">
        <v>458.02031965403211</v>
      </c>
      <c r="AU61" s="41">
        <v>4.4048619887165188</v>
      </c>
      <c r="AV61" s="41">
        <v>10.838957246091731</v>
      </c>
      <c r="AW61" s="41">
        <v>2.0450442015595534</v>
      </c>
      <c r="AX61" s="41">
        <v>15.680799730324422</v>
      </c>
      <c r="AY61" s="41">
        <v>31.951760705939861</v>
      </c>
      <c r="AZ61" s="41">
        <v>2.8471418724472848</v>
      </c>
      <c r="BA61" s="41">
        <v>0.92696077915411157</v>
      </c>
      <c r="BB61" s="41">
        <v>11.838929762145753</v>
      </c>
      <c r="BC61" s="41">
        <v>42.724947968316236</v>
      </c>
      <c r="BD61" s="41">
        <v>27.401233477109656</v>
      </c>
      <c r="BE61" s="41">
        <v>44.967729184944204</v>
      </c>
      <c r="BF61" s="41">
        <v>72.49437706474373</v>
      </c>
      <c r="BG61" s="41">
        <v>11.378905825324731</v>
      </c>
      <c r="BH61" s="41">
        <v>10.968486220701337</v>
      </c>
      <c r="BI61" s="41">
        <v>14.937318643192357</v>
      </c>
      <c r="BJ61" s="41">
        <v>2.1737963383414045</v>
      </c>
      <c r="BK61" s="41">
        <v>46.098764329811615</v>
      </c>
      <c r="BL61" s="41">
        <v>9.3478711280349405</v>
      </c>
      <c r="BM61" s="41">
        <v>7.7993865811034651</v>
      </c>
    </row>
    <row r="62" spans="1:65" x14ac:dyDescent="0.35">
      <c r="A62" s="18">
        <v>1312060150</v>
      </c>
      <c r="B62" t="s">
        <v>218</v>
      </c>
      <c r="C62" t="s">
        <v>725</v>
      </c>
      <c r="D62" t="s">
        <v>219</v>
      </c>
      <c r="E62" s="41">
        <v>12.209999999999999</v>
      </c>
      <c r="F62" s="41">
        <v>4.0133333333333328</v>
      </c>
      <c r="G62" s="41">
        <v>4.1166666666666663</v>
      </c>
      <c r="H62" s="41">
        <v>1.3866666666666667</v>
      </c>
      <c r="I62" s="41">
        <v>0.94333333333333336</v>
      </c>
      <c r="J62" s="41">
        <v>1.9033333333333333</v>
      </c>
      <c r="K62" s="41">
        <v>1.9799999999999998</v>
      </c>
      <c r="L62" s="41">
        <v>0.98</v>
      </c>
      <c r="M62" s="41">
        <v>4.0933333333333328</v>
      </c>
      <c r="N62" s="41">
        <v>2.9633333333333334</v>
      </c>
      <c r="O62" s="41">
        <v>0.58666666666666656</v>
      </c>
      <c r="P62" s="41">
        <v>0.98999999999999988</v>
      </c>
      <c r="Q62" s="41">
        <v>3.7233333333333332</v>
      </c>
      <c r="R62" s="41">
        <v>3.5</v>
      </c>
      <c r="S62" s="41">
        <v>4.7700000000000005</v>
      </c>
      <c r="T62" s="41">
        <v>1.8166666666666667</v>
      </c>
      <c r="U62" s="41">
        <v>3.59</v>
      </c>
      <c r="V62" s="41">
        <v>1.0766666666666667</v>
      </c>
      <c r="W62" s="41">
        <v>1.62</v>
      </c>
      <c r="X62" s="41">
        <v>2.0333333333333332</v>
      </c>
      <c r="Y62" s="41">
        <v>5.2533333333333339</v>
      </c>
      <c r="Z62" s="41">
        <v>3.9899999999999998</v>
      </c>
      <c r="AA62" s="41">
        <v>2.8066666666666666</v>
      </c>
      <c r="AB62" s="41">
        <v>1.3133333333333332</v>
      </c>
      <c r="AC62" s="41">
        <v>3.15</v>
      </c>
      <c r="AD62" s="41">
        <v>1.7333333333333334</v>
      </c>
      <c r="AE62" s="43">
        <v>1333.55</v>
      </c>
      <c r="AF62" s="43">
        <v>348121.33333333331</v>
      </c>
      <c r="AG62" s="39">
        <v>4.4290752712431747</v>
      </c>
      <c r="AH62" s="43">
        <v>1312.6880194210171</v>
      </c>
      <c r="AI62" s="41" t="s">
        <v>783</v>
      </c>
      <c r="AJ62" s="41">
        <v>91.356666666666669</v>
      </c>
      <c r="AK62" s="41">
        <v>36.830000000000005</v>
      </c>
      <c r="AL62" s="41">
        <v>128.18666666666667</v>
      </c>
      <c r="AM62" s="41">
        <v>179.47406666666666</v>
      </c>
      <c r="AN62" s="41">
        <v>46.346666666666664</v>
      </c>
      <c r="AO62" s="44">
        <v>2.6353333333333331</v>
      </c>
      <c r="AP62" s="41">
        <v>103.60000000000001</v>
      </c>
      <c r="AQ62" s="41">
        <v>110.08</v>
      </c>
      <c r="AR62" s="41">
        <v>120.36333333333334</v>
      </c>
      <c r="AS62" s="41">
        <v>8.3033333333333328</v>
      </c>
      <c r="AT62" s="41">
        <v>445.21333333333331</v>
      </c>
      <c r="AU62" s="41">
        <v>3.83</v>
      </c>
      <c r="AV62" s="41">
        <v>9.99</v>
      </c>
      <c r="AW62" s="41">
        <v>3.97</v>
      </c>
      <c r="AX62" s="41">
        <v>19.8</v>
      </c>
      <c r="AY62" s="41">
        <v>44.766666666666673</v>
      </c>
      <c r="AZ62" s="41">
        <v>2.3266666666666667</v>
      </c>
      <c r="BA62" s="41">
        <v>0.83000000000000007</v>
      </c>
      <c r="BB62" s="41">
        <v>9.93</v>
      </c>
      <c r="BC62" s="41">
        <v>28.679999999999996</v>
      </c>
      <c r="BD62" s="41">
        <v>27.656666666666666</v>
      </c>
      <c r="BE62" s="41">
        <v>27.893333333333331</v>
      </c>
      <c r="BF62" s="41">
        <v>69.413333333333327</v>
      </c>
      <c r="BG62" s="41">
        <v>46.02</v>
      </c>
      <c r="BH62" s="41">
        <v>14.219999999999999</v>
      </c>
      <c r="BI62" s="41">
        <v>16.466666666666669</v>
      </c>
      <c r="BJ62" s="41">
        <v>2.6300000000000003</v>
      </c>
      <c r="BK62" s="41">
        <v>52.576666666666675</v>
      </c>
      <c r="BL62" s="41">
        <v>9.4833333333333325</v>
      </c>
      <c r="BM62" s="41">
        <v>12.796666666666667</v>
      </c>
    </row>
    <row r="63" spans="1:65" x14ac:dyDescent="0.35">
      <c r="A63" s="18">
        <v>1312060740</v>
      </c>
      <c r="B63" t="s">
        <v>218</v>
      </c>
      <c r="C63" t="s">
        <v>725</v>
      </c>
      <c r="D63" t="s">
        <v>220</v>
      </c>
      <c r="E63" s="41">
        <v>11.606451942970494</v>
      </c>
      <c r="F63" s="41">
        <v>4.1630642427302869</v>
      </c>
      <c r="G63" s="41">
        <v>4.0560289737251276</v>
      </c>
      <c r="H63" s="41">
        <v>1.546578900867642</v>
      </c>
      <c r="I63" s="41">
        <v>1.6187070732893127</v>
      </c>
      <c r="J63" s="41">
        <v>1.8625459365105963</v>
      </c>
      <c r="K63" s="41">
        <v>1.7671308002601307</v>
      </c>
      <c r="L63" s="41">
        <v>0.98503690160452706</v>
      </c>
      <c r="M63" s="41">
        <v>3.9800603404415118</v>
      </c>
      <c r="N63" s="41">
        <v>3.2428772716880303</v>
      </c>
      <c r="O63" s="41">
        <v>0.60091617565959421</v>
      </c>
      <c r="P63" s="41">
        <v>0.99055494149202661</v>
      </c>
      <c r="Q63" s="41">
        <v>3.8544826038185929</v>
      </c>
      <c r="R63" s="41">
        <v>3.5694586991835173</v>
      </c>
      <c r="S63" s="41">
        <v>4.369007038457565</v>
      </c>
      <c r="T63" s="41">
        <v>1.9282740369345392</v>
      </c>
      <c r="U63" s="41">
        <v>3.2712235236352698</v>
      </c>
      <c r="V63" s="41">
        <v>1.1954664050042927</v>
      </c>
      <c r="W63" s="41">
        <v>1.6454337283948923</v>
      </c>
      <c r="X63" s="41">
        <v>1.9150306830255011</v>
      </c>
      <c r="Y63" s="41">
        <v>6.6296639358578808</v>
      </c>
      <c r="Z63" s="41">
        <v>4.2161168497683335</v>
      </c>
      <c r="AA63" s="41">
        <v>2.2633994722314026</v>
      </c>
      <c r="AB63" s="41">
        <v>1.1221609984358836</v>
      </c>
      <c r="AC63" s="41">
        <v>3.2758991635897559</v>
      </c>
      <c r="AD63" s="41">
        <v>1.6162851588795546</v>
      </c>
      <c r="AE63" s="43">
        <v>991.80100009758564</v>
      </c>
      <c r="AF63" s="43">
        <v>300091.96381475229</v>
      </c>
      <c r="AG63" s="39">
        <v>4.4473980070522083</v>
      </c>
      <c r="AH63" s="43">
        <v>1134.2562346571876</v>
      </c>
      <c r="AI63" s="41">
        <v>153.05151732954869</v>
      </c>
      <c r="AJ63" s="41" t="s">
        <v>783</v>
      </c>
      <c r="AK63" s="41" t="s">
        <v>783</v>
      </c>
      <c r="AL63" s="41">
        <v>153.05151732954869</v>
      </c>
      <c r="AM63" s="41">
        <v>175.01473382754682</v>
      </c>
      <c r="AN63" s="41">
        <v>48.168063397840207</v>
      </c>
      <c r="AO63" s="44">
        <v>2.6047461112677883</v>
      </c>
      <c r="AP63" s="41">
        <v>80.135247599995338</v>
      </c>
      <c r="AQ63" s="41">
        <v>88.960907272446846</v>
      </c>
      <c r="AR63" s="41">
        <v>102.34308378784438</v>
      </c>
      <c r="AS63" s="41">
        <v>8.195700627260921</v>
      </c>
      <c r="AT63" s="41">
        <v>467.59126065506933</v>
      </c>
      <c r="AU63" s="41">
        <v>4.0569815358121515</v>
      </c>
      <c r="AV63" s="41">
        <v>9.3437804816849592</v>
      </c>
      <c r="AW63" s="41">
        <v>4.9902026415153271</v>
      </c>
      <c r="AX63" s="41">
        <v>20.422347911536036</v>
      </c>
      <c r="AY63" s="41">
        <v>43.469944965863853</v>
      </c>
      <c r="AZ63" s="41">
        <v>2.7562695407884612</v>
      </c>
      <c r="BA63" s="41">
        <v>0.87153058921639781</v>
      </c>
      <c r="BB63" s="41">
        <v>13.119167333045146</v>
      </c>
      <c r="BC63" s="41">
        <v>31.830584712366655</v>
      </c>
      <c r="BD63" s="41">
        <v>32.933012595388568</v>
      </c>
      <c r="BE63" s="41">
        <v>29.308356615926112</v>
      </c>
      <c r="BF63" s="41">
        <v>59.577957430417541</v>
      </c>
      <c r="BG63" s="41">
        <v>15.559927320570543</v>
      </c>
      <c r="BH63" s="41">
        <v>12.490677010765049</v>
      </c>
      <c r="BI63" s="41">
        <v>15.226712128691844</v>
      </c>
      <c r="BJ63" s="41">
        <v>3.0654472308482723</v>
      </c>
      <c r="BK63" s="41">
        <v>56.474104662544363</v>
      </c>
      <c r="BL63" s="41">
        <v>9.3938319822625971</v>
      </c>
      <c r="BM63" s="41">
        <v>8.6356280326852275</v>
      </c>
    </row>
    <row r="64" spans="1:65" x14ac:dyDescent="0.35">
      <c r="A64" s="18">
        <v>1312260200</v>
      </c>
      <c r="B64" t="s">
        <v>218</v>
      </c>
      <c r="C64" t="s">
        <v>594</v>
      </c>
      <c r="D64" t="s">
        <v>595</v>
      </c>
      <c r="E64" s="41">
        <v>11.873981556735819</v>
      </c>
      <c r="F64" s="41">
        <v>4.3363027754337153</v>
      </c>
      <c r="G64" s="41">
        <v>3.8435303093420372</v>
      </c>
      <c r="H64" s="41">
        <v>2.7595294168079221</v>
      </c>
      <c r="I64" s="41">
        <v>1.613946732176667</v>
      </c>
      <c r="J64" s="41">
        <v>2.0818810202852163</v>
      </c>
      <c r="K64" s="41">
        <v>1.7705181503167691</v>
      </c>
      <c r="L64" s="41">
        <v>0.98170356827119376</v>
      </c>
      <c r="M64" s="41">
        <v>3.6291734086645526</v>
      </c>
      <c r="N64" s="41">
        <v>3.2749198533243256</v>
      </c>
      <c r="O64" s="41">
        <v>0.56755178552424079</v>
      </c>
      <c r="P64" s="41">
        <v>1.3085962507737199</v>
      </c>
      <c r="Q64" s="41">
        <v>3.2122197213401296</v>
      </c>
      <c r="R64" s="41">
        <v>3.4069256329166584</v>
      </c>
      <c r="S64" s="41">
        <v>4.1585109072919932</v>
      </c>
      <c r="T64" s="41">
        <v>2.1550787101393563</v>
      </c>
      <c r="U64" s="41">
        <v>3.3510124299443915</v>
      </c>
      <c r="V64" s="41">
        <v>1.2209371928533461</v>
      </c>
      <c r="W64" s="41">
        <v>1.6087360444132124</v>
      </c>
      <c r="X64" s="41">
        <v>1.7615241507439874</v>
      </c>
      <c r="Y64" s="41">
        <v>5.579620174983229</v>
      </c>
      <c r="Z64" s="41">
        <v>5.531180472365004</v>
      </c>
      <c r="AA64" s="41">
        <v>2.6543896097745292</v>
      </c>
      <c r="AB64" s="41">
        <v>1.2368090343028257</v>
      </c>
      <c r="AC64" s="41">
        <v>3.1711083375893168</v>
      </c>
      <c r="AD64" s="41">
        <v>1.6982333280385185</v>
      </c>
      <c r="AE64" s="43">
        <v>807.82647352029528</v>
      </c>
      <c r="AF64" s="43">
        <v>255051.07583298825</v>
      </c>
      <c r="AG64" s="39">
        <v>4.5884120313367553</v>
      </c>
      <c r="AH64" s="43">
        <v>979.94292778835131</v>
      </c>
      <c r="AI64" s="41" t="s">
        <v>783</v>
      </c>
      <c r="AJ64" s="41">
        <v>97.00772783485057</v>
      </c>
      <c r="AK64" s="41">
        <v>35.28783766608251</v>
      </c>
      <c r="AL64" s="41">
        <v>132.29556550093309</v>
      </c>
      <c r="AM64" s="41">
        <v>180.0205759737552</v>
      </c>
      <c r="AN64" s="41">
        <v>31.846653486175352</v>
      </c>
      <c r="AO64" s="44">
        <v>2.3111723871450658</v>
      </c>
      <c r="AP64" s="41">
        <v>173.66771925695582</v>
      </c>
      <c r="AQ64" s="41">
        <v>94.248758680522485</v>
      </c>
      <c r="AR64" s="41">
        <v>76.859188786190202</v>
      </c>
      <c r="AS64" s="41">
        <v>8.9114213909806921</v>
      </c>
      <c r="AT64" s="41">
        <v>448.28114679010849</v>
      </c>
      <c r="AU64" s="41">
        <v>3.7778771549700374</v>
      </c>
      <c r="AV64" s="41">
        <v>10.511470529150005</v>
      </c>
      <c r="AW64" s="41">
        <v>5.4792425003838297</v>
      </c>
      <c r="AX64" s="41">
        <v>17.129172737966314</v>
      </c>
      <c r="AY64" s="41">
        <v>34.22759657518592</v>
      </c>
      <c r="AZ64" s="41">
        <v>3.1093188945278363</v>
      </c>
      <c r="BA64" s="41">
        <v>0.84141285158436707</v>
      </c>
      <c r="BB64" s="41">
        <v>11.580790334068787</v>
      </c>
      <c r="BC64" s="41">
        <v>48.749238834178271</v>
      </c>
      <c r="BD64" s="41">
        <v>20.905666640413969</v>
      </c>
      <c r="BE64" s="41">
        <v>30.344740135615172</v>
      </c>
      <c r="BF64" s="41">
        <v>67.986257849780031</v>
      </c>
      <c r="BG64" s="41">
        <v>16.956331054467899</v>
      </c>
      <c r="BH64" s="41">
        <v>11.969216349503583</v>
      </c>
      <c r="BI64" s="41">
        <v>13.64831864684812</v>
      </c>
      <c r="BJ64" s="41">
        <v>1.9736500152282639</v>
      </c>
      <c r="BK64" s="41">
        <v>49.064381710366568</v>
      </c>
      <c r="BL64" s="41">
        <v>8.9727637397278812</v>
      </c>
      <c r="BM64" s="41">
        <v>9.7303082222130683</v>
      </c>
    </row>
    <row r="65" spans="1:65" x14ac:dyDescent="0.35">
      <c r="A65" s="18">
        <v>1319140375</v>
      </c>
      <c r="B65" t="s">
        <v>218</v>
      </c>
      <c r="C65" t="s">
        <v>708</v>
      </c>
      <c r="D65" t="s">
        <v>709</v>
      </c>
      <c r="E65" s="41">
        <v>9.43</v>
      </c>
      <c r="F65" s="41">
        <v>4.0233333333333334</v>
      </c>
      <c r="G65" s="41">
        <v>4.1900000000000004</v>
      </c>
      <c r="H65" s="41">
        <v>1.61</v>
      </c>
      <c r="I65" s="41">
        <v>1.1133333333333333</v>
      </c>
      <c r="J65" s="41">
        <v>1.3066666666666666</v>
      </c>
      <c r="K65" s="41">
        <v>1.5200000000000002</v>
      </c>
      <c r="L65" s="41">
        <v>0.98333333333333339</v>
      </c>
      <c r="M65" s="41">
        <v>3.0866666666666664</v>
      </c>
      <c r="N65" s="41">
        <v>3.2466666666666666</v>
      </c>
      <c r="O65" s="41">
        <v>0.56333333333333335</v>
      </c>
      <c r="P65" s="41">
        <v>1.02</v>
      </c>
      <c r="Q65" s="41">
        <v>3.1366666666666667</v>
      </c>
      <c r="R65" s="41">
        <v>3.5400000000000005</v>
      </c>
      <c r="S65" s="41">
        <v>4.2166666666666659</v>
      </c>
      <c r="T65" s="41">
        <v>1.93</v>
      </c>
      <c r="U65" s="41">
        <v>3.44</v>
      </c>
      <c r="V65" s="41">
        <v>0.97000000000000008</v>
      </c>
      <c r="W65" s="41">
        <v>1.5533333333333335</v>
      </c>
      <c r="X65" s="41">
        <v>1.8366666666666667</v>
      </c>
      <c r="Y65" s="41">
        <v>5.57</v>
      </c>
      <c r="Z65" s="41">
        <v>4.3966666666666674</v>
      </c>
      <c r="AA65" s="41">
        <v>2.75</v>
      </c>
      <c r="AB65" s="41">
        <v>1.3066666666666669</v>
      </c>
      <c r="AC65" s="41">
        <v>2.99</v>
      </c>
      <c r="AD65" s="41">
        <v>1.5899999999999999</v>
      </c>
      <c r="AE65" s="43">
        <v>757.39</v>
      </c>
      <c r="AF65" s="43">
        <v>241641.66666666666</v>
      </c>
      <c r="AG65" s="39">
        <v>4.4001400618243265</v>
      </c>
      <c r="AH65" s="43">
        <v>907.43279057514519</v>
      </c>
      <c r="AI65" s="41" t="s">
        <v>783</v>
      </c>
      <c r="AJ65" s="41">
        <v>118.36666666666667</v>
      </c>
      <c r="AK65" s="41">
        <v>54.109999999999992</v>
      </c>
      <c r="AL65" s="41">
        <v>172.47666666666666</v>
      </c>
      <c r="AM65" s="41">
        <v>176.62406666666666</v>
      </c>
      <c r="AN65" s="41">
        <v>32.39</v>
      </c>
      <c r="AO65" s="44">
        <v>2.6199999999999997</v>
      </c>
      <c r="AP65" s="41">
        <v>94</v>
      </c>
      <c r="AQ65" s="41">
        <v>93.89</v>
      </c>
      <c r="AR65" s="41">
        <v>93</v>
      </c>
      <c r="AS65" s="41">
        <v>8.1300000000000008</v>
      </c>
      <c r="AT65" s="41">
        <v>462.81666666666661</v>
      </c>
      <c r="AU65" s="41">
        <v>4.2566666666666668</v>
      </c>
      <c r="AV65" s="41">
        <v>9.99</v>
      </c>
      <c r="AW65" s="41">
        <v>5.2333333333333334</v>
      </c>
      <c r="AX65" s="41">
        <v>13.443333333333333</v>
      </c>
      <c r="AY65" s="41">
        <v>28.38</v>
      </c>
      <c r="AZ65" s="41">
        <v>2.3266666666666667</v>
      </c>
      <c r="BA65" s="41">
        <v>0.81333333333333335</v>
      </c>
      <c r="BB65" s="41">
        <v>9.706666666666667</v>
      </c>
      <c r="BC65" s="41">
        <v>23.16333333333333</v>
      </c>
      <c r="BD65" s="41">
        <v>21.493333333333329</v>
      </c>
      <c r="BE65" s="41">
        <v>29.783333333333335</v>
      </c>
      <c r="BF65" s="41">
        <v>77.333333333333329</v>
      </c>
      <c r="BG65" s="41">
        <v>14.99</v>
      </c>
      <c r="BH65" s="41">
        <v>11.550000000000002</v>
      </c>
      <c r="BI65" s="41">
        <v>15</v>
      </c>
      <c r="BJ65" s="41">
        <v>2.0033333333333334</v>
      </c>
      <c r="BK65" s="41">
        <v>76.61</v>
      </c>
      <c r="BL65" s="41">
        <v>8.99</v>
      </c>
      <c r="BM65" s="41">
        <v>10.436666666666667</v>
      </c>
    </row>
    <row r="66" spans="1:65" x14ac:dyDescent="0.35">
      <c r="A66" s="18">
        <v>1320140500</v>
      </c>
      <c r="B66" t="s">
        <v>218</v>
      </c>
      <c r="C66" t="s">
        <v>854</v>
      </c>
      <c r="D66" t="s">
        <v>855</v>
      </c>
      <c r="E66" s="41">
        <v>12.153333333333334</v>
      </c>
      <c r="F66" s="41">
        <v>4.0133333333333328</v>
      </c>
      <c r="G66" s="41">
        <v>4.0766666666666671</v>
      </c>
      <c r="H66" s="41">
        <v>1.2299999999999998</v>
      </c>
      <c r="I66" s="41">
        <v>1.2933333333333332</v>
      </c>
      <c r="J66" s="41">
        <v>1.7299999999999998</v>
      </c>
      <c r="K66" s="41">
        <v>1.843333333333333</v>
      </c>
      <c r="L66" s="41">
        <v>1.4866666666666666</v>
      </c>
      <c r="M66" s="41">
        <v>4.2166666666666668</v>
      </c>
      <c r="N66" s="41">
        <v>3.2633333333333332</v>
      </c>
      <c r="O66" s="41">
        <v>0.58666666666666656</v>
      </c>
      <c r="P66" s="41">
        <v>1.2733333333333334</v>
      </c>
      <c r="Q66" s="41">
        <v>3.4066666666666667</v>
      </c>
      <c r="R66" s="41">
        <v>3.7633333333333332</v>
      </c>
      <c r="S66" s="41">
        <v>4.583333333333333</v>
      </c>
      <c r="T66" s="41">
        <v>2.4633333333333334</v>
      </c>
      <c r="U66" s="41">
        <v>3.5666666666666664</v>
      </c>
      <c r="V66" s="41">
        <v>1.2566666666666666</v>
      </c>
      <c r="W66" s="41">
        <v>1.6500000000000001</v>
      </c>
      <c r="X66" s="41">
        <v>2.0100000000000002</v>
      </c>
      <c r="Y66" s="41">
        <v>6.0399999999999991</v>
      </c>
      <c r="Z66" s="41">
        <v>4.25</v>
      </c>
      <c r="AA66" s="41">
        <v>2.6733333333333333</v>
      </c>
      <c r="AB66" s="41">
        <v>1.3366666666666667</v>
      </c>
      <c r="AC66" s="41">
        <v>3.5366666666666666</v>
      </c>
      <c r="AD66" s="41">
        <v>1.7333333333333332</v>
      </c>
      <c r="AE66" s="43">
        <v>780.55666666666673</v>
      </c>
      <c r="AF66" s="43">
        <v>208422.33333333334</v>
      </c>
      <c r="AG66" s="39">
        <v>4.3865393050643169</v>
      </c>
      <c r="AH66" s="43">
        <v>781.53836450957408</v>
      </c>
      <c r="AI66" s="41" t="s">
        <v>783</v>
      </c>
      <c r="AJ66" s="41">
        <v>85.98</v>
      </c>
      <c r="AK66" s="41">
        <v>74.850000000000009</v>
      </c>
      <c r="AL66" s="41">
        <v>160.83000000000001</v>
      </c>
      <c r="AM66" s="41">
        <v>178.12406666666666</v>
      </c>
      <c r="AN66" s="41">
        <v>39.723333333333336</v>
      </c>
      <c r="AO66" s="44">
        <v>2.4913333333333334</v>
      </c>
      <c r="AP66" s="41">
        <v>101.89</v>
      </c>
      <c r="AQ66" s="41">
        <v>73.89</v>
      </c>
      <c r="AR66" s="41">
        <v>108</v>
      </c>
      <c r="AS66" s="41">
        <v>8.3833333333333329</v>
      </c>
      <c r="AT66" s="41">
        <v>417.33333333333331</v>
      </c>
      <c r="AU66" s="41">
        <v>3.706666666666667</v>
      </c>
      <c r="AV66" s="41">
        <v>11.549999999999999</v>
      </c>
      <c r="AW66" s="41">
        <v>4.63</v>
      </c>
      <c r="AX66" s="41">
        <v>16.776666666666667</v>
      </c>
      <c r="AY66" s="41">
        <v>27.22</v>
      </c>
      <c r="AZ66" s="41">
        <v>2.46</v>
      </c>
      <c r="BA66" s="41">
        <v>1.24</v>
      </c>
      <c r="BB66" s="41">
        <v>12.083333333333334</v>
      </c>
      <c r="BC66" s="41">
        <v>28.540000000000003</v>
      </c>
      <c r="BD66" s="41">
        <v>20.633333333333336</v>
      </c>
      <c r="BE66" s="41">
        <v>24.11</v>
      </c>
      <c r="BF66" s="41">
        <v>65</v>
      </c>
      <c r="BG66" s="41">
        <v>9.3333333333333339</v>
      </c>
      <c r="BH66" s="41">
        <v>10.976666666666667</v>
      </c>
      <c r="BI66" s="41">
        <v>5</v>
      </c>
      <c r="BJ66" s="41">
        <v>2.6066666666666669</v>
      </c>
      <c r="BK66" s="41">
        <v>56.666666666666664</v>
      </c>
      <c r="BL66" s="41">
        <v>9.3233333333333324</v>
      </c>
      <c r="BM66" s="41">
        <v>11.42</v>
      </c>
    </row>
    <row r="67" spans="1:65" x14ac:dyDescent="0.35">
      <c r="A67" s="18">
        <v>1342340800</v>
      </c>
      <c r="B67" t="s">
        <v>218</v>
      </c>
      <c r="C67" t="s">
        <v>563</v>
      </c>
      <c r="D67" t="s">
        <v>564</v>
      </c>
      <c r="E67" s="41">
        <v>11.113333333333332</v>
      </c>
      <c r="F67" s="41">
        <v>3.69</v>
      </c>
      <c r="G67" s="41">
        <v>3.83</v>
      </c>
      <c r="H67" s="41">
        <v>1.32</v>
      </c>
      <c r="I67" s="41">
        <v>1.1200000000000001</v>
      </c>
      <c r="J67" s="41">
        <v>2.0033333333333334</v>
      </c>
      <c r="K67" s="41">
        <v>1.7566666666666666</v>
      </c>
      <c r="L67" s="41">
        <v>0.98333333333333339</v>
      </c>
      <c r="M67" s="41">
        <v>3.7466666666666661</v>
      </c>
      <c r="N67" s="41">
        <v>3.2433333333333336</v>
      </c>
      <c r="O67" s="41">
        <v>0.55666666666666675</v>
      </c>
      <c r="P67" s="41">
        <v>1.04</v>
      </c>
      <c r="Q67" s="41">
        <v>3.1266666666666669</v>
      </c>
      <c r="R67" s="41">
        <v>3.1833333333333331</v>
      </c>
      <c r="S67" s="41">
        <v>4.083333333333333</v>
      </c>
      <c r="T67" s="41">
        <v>1.89</v>
      </c>
      <c r="U67" s="41">
        <v>3.28</v>
      </c>
      <c r="V67" s="41">
        <v>1.0466666666666666</v>
      </c>
      <c r="W67" s="41">
        <v>1.4033333333333333</v>
      </c>
      <c r="X67" s="41">
        <v>1.7233333333333334</v>
      </c>
      <c r="Y67" s="41">
        <v>5.8566666666666665</v>
      </c>
      <c r="Z67" s="41">
        <v>3.81</v>
      </c>
      <c r="AA67" s="41">
        <v>2.3799999999999994</v>
      </c>
      <c r="AB67" s="41">
        <v>1.7433333333333334</v>
      </c>
      <c r="AC67" s="41">
        <v>2.91</v>
      </c>
      <c r="AD67" s="41">
        <v>1.8033333333333335</v>
      </c>
      <c r="AE67" s="43">
        <v>850.24000000000012</v>
      </c>
      <c r="AF67" s="43">
        <v>206878.33333333334</v>
      </c>
      <c r="AG67" s="39">
        <v>4.4022333912698635</v>
      </c>
      <c r="AH67" s="43">
        <v>777.28403300110085</v>
      </c>
      <c r="AI67" s="41">
        <v>158.72666666666669</v>
      </c>
      <c r="AJ67" s="41" t="s">
        <v>783</v>
      </c>
      <c r="AK67" s="41" t="s">
        <v>783</v>
      </c>
      <c r="AL67" s="41">
        <v>158.72666666666669</v>
      </c>
      <c r="AM67" s="41">
        <v>176.62406666666666</v>
      </c>
      <c r="AN67" s="41">
        <v>49.526666666666664</v>
      </c>
      <c r="AO67" s="44">
        <v>2.4149999999999996</v>
      </c>
      <c r="AP67" s="41">
        <v>82.126666666666665</v>
      </c>
      <c r="AQ67" s="41">
        <v>115.87666666666667</v>
      </c>
      <c r="AR67" s="41">
        <v>94.743333333333325</v>
      </c>
      <c r="AS67" s="41">
        <v>8.4833333333333343</v>
      </c>
      <c r="AT67" s="41">
        <v>452.49666666666667</v>
      </c>
      <c r="AU67" s="41">
        <v>3.83</v>
      </c>
      <c r="AV67" s="41">
        <v>9.9466666666666672</v>
      </c>
      <c r="AW67" s="41">
        <v>4.5266666666666664</v>
      </c>
      <c r="AX67" s="41">
        <v>16.14</v>
      </c>
      <c r="AY67" s="41">
        <v>35.616666666666667</v>
      </c>
      <c r="AZ67" s="41">
        <v>1.9366666666666668</v>
      </c>
      <c r="BA67" s="41">
        <v>0.81666666666666676</v>
      </c>
      <c r="BB67" s="41">
        <v>16.13</v>
      </c>
      <c r="BC67" s="41">
        <v>26.38</v>
      </c>
      <c r="BD67" s="41">
        <v>23.156666666666666</v>
      </c>
      <c r="BE67" s="41">
        <v>28.076666666666668</v>
      </c>
      <c r="BF67" s="41">
        <v>74.133333333333326</v>
      </c>
      <c r="BG67" s="41">
        <v>34.176666666666669</v>
      </c>
      <c r="BH67" s="41">
        <v>11.01</v>
      </c>
      <c r="BI67" s="41">
        <v>17</v>
      </c>
      <c r="BJ67" s="41">
        <v>2.67</v>
      </c>
      <c r="BK67" s="41">
        <v>49.23</v>
      </c>
      <c r="BL67" s="41">
        <v>9.2266666666666666</v>
      </c>
      <c r="BM67" s="41">
        <v>8.07</v>
      </c>
    </row>
    <row r="68" spans="1:65" x14ac:dyDescent="0.35">
      <c r="A68" s="18">
        <v>1344340820</v>
      </c>
      <c r="B68" t="s">
        <v>218</v>
      </c>
      <c r="C68" t="s">
        <v>786</v>
      </c>
      <c r="D68" t="s">
        <v>787</v>
      </c>
      <c r="E68" s="41">
        <v>9.07</v>
      </c>
      <c r="F68" s="41">
        <v>3.5466666666666669</v>
      </c>
      <c r="G68" s="41">
        <v>4.2333333333333334</v>
      </c>
      <c r="H68" s="41">
        <v>1.2366666666666666</v>
      </c>
      <c r="I68" s="41">
        <v>0.96</v>
      </c>
      <c r="J68" s="41">
        <v>1.8999999999999997</v>
      </c>
      <c r="K68" s="41">
        <v>1.9333333333333333</v>
      </c>
      <c r="L68" s="41">
        <v>0.96666666666666667</v>
      </c>
      <c r="M68" s="41">
        <v>4.2333333333333334</v>
      </c>
      <c r="N68" s="41">
        <v>2.6566666666666667</v>
      </c>
      <c r="O68" s="41">
        <v>0.57666666666666666</v>
      </c>
      <c r="P68" s="41">
        <v>1.1866666666666665</v>
      </c>
      <c r="Q68" s="41">
        <v>2.8766666666666665</v>
      </c>
      <c r="R68" s="41">
        <v>3.3633333333333333</v>
      </c>
      <c r="S68" s="41">
        <v>3.6766666666666663</v>
      </c>
      <c r="T68" s="41">
        <v>1.7599999999999998</v>
      </c>
      <c r="U68" s="41">
        <v>3.3833333333333333</v>
      </c>
      <c r="V68" s="41">
        <v>0.96666666666666679</v>
      </c>
      <c r="W68" s="41">
        <v>1.7</v>
      </c>
      <c r="X68" s="41">
        <v>1.6733333333333331</v>
      </c>
      <c r="Y68" s="41">
        <v>5.6766666666666667</v>
      </c>
      <c r="Z68" s="41">
        <v>4.2866666666666662</v>
      </c>
      <c r="AA68" s="41">
        <v>2.3666666666666667</v>
      </c>
      <c r="AB68" s="41">
        <v>1.03</v>
      </c>
      <c r="AC68" s="41">
        <v>3.4</v>
      </c>
      <c r="AD68" s="41">
        <v>1.7766666666666666</v>
      </c>
      <c r="AE68" s="43">
        <v>784.62</v>
      </c>
      <c r="AF68" s="43">
        <v>242122.66666666666</v>
      </c>
      <c r="AG68" s="39">
        <v>4.5297298277637479</v>
      </c>
      <c r="AH68" s="43">
        <v>923.79141705832524</v>
      </c>
      <c r="AI68" s="41">
        <v>158.72666666666669</v>
      </c>
      <c r="AJ68" s="41" t="s">
        <v>783</v>
      </c>
      <c r="AK68" s="41" t="s">
        <v>783</v>
      </c>
      <c r="AL68" s="41">
        <v>158.72666666666669</v>
      </c>
      <c r="AM68" s="41">
        <v>176.62406666666666</v>
      </c>
      <c r="AN68" s="41">
        <v>30.723333333333329</v>
      </c>
      <c r="AO68" s="44">
        <v>2.5213333333333332</v>
      </c>
      <c r="AP68" s="41">
        <v>78.67</v>
      </c>
      <c r="AQ68" s="41">
        <v>72.8</v>
      </c>
      <c r="AR68" s="41">
        <v>74.5</v>
      </c>
      <c r="AS68" s="41">
        <v>9.3366666666666678</v>
      </c>
      <c r="AT68" s="41">
        <v>428.90000000000003</v>
      </c>
      <c r="AU68" s="41">
        <v>4.1933333333333342</v>
      </c>
      <c r="AV68" s="41">
        <v>8.3233333333333324</v>
      </c>
      <c r="AW68" s="41">
        <v>4.58</v>
      </c>
      <c r="AX68" s="41">
        <v>16.790000000000003</v>
      </c>
      <c r="AY68" s="41">
        <v>38.303333333333335</v>
      </c>
      <c r="AZ68" s="41">
        <v>1.8966666666666665</v>
      </c>
      <c r="BA68" s="41">
        <v>0.97000000000000008</v>
      </c>
      <c r="BB68" s="41">
        <v>12.5</v>
      </c>
      <c r="BC68" s="41">
        <v>27.786666666666665</v>
      </c>
      <c r="BD68" s="41">
        <v>23.49</v>
      </c>
      <c r="BE68" s="41">
        <v>32.973333333333336</v>
      </c>
      <c r="BF68" s="41">
        <v>50</v>
      </c>
      <c r="BG68" s="41">
        <v>15</v>
      </c>
      <c r="BH68" s="41">
        <v>11.79</v>
      </c>
      <c r="BI68" s="41">
        <v>12.333333333333334</v>
      </c>
      <c r="BJ68" s="41">
        <v>1.92</v>
      </c>
      <c r="BK68" s="41">
        <v>33.83</v>
      </c>
      <c r="BL68" s="41">
        <v>9.4666666666666668</v>
      </c>
      <c r="BM68" s="41">
        <v>8.7366666666666664</v>
      </c>
    </row>
    <row r="69" spans="1:65" x14ac:dyDescent="0.35">
      <c r="A69" s="18">
        <v>1346660850</v>
      </c>
      <c r="B69" t="s">
        <v>218</v>
      </c>
      <c r="C69" t="s">
        <v>221</v>
      </c>
      <c r="D69" t="s">
        <v>222</v>
      </c>
      <c r="E69" s="41">
        <v>11.163333333333334</v>
      </c>
      <c r="F69" s="41">
        <v>3.8766666666666665</v>
      </c>
      <c r="G69" s="41">
        <v>4.456666666666667</v>
      </c>
      <c r="H69" s="41">
        <v>1.4033333333333333</v>
      </c>
      <c r="I69" s="41">
        <v>1.0166666666666666</v>
      </c>
      <c r="J69" s="41">
        <v>2.35</v>
      </c>
      <c r="K69" s="41">
        <v>2.25</v>
      </c>
      <c r="L69" s="41">
        <v>0.98666666666666669</v>
      </c>
      <c r="M69" s="41">
        <v>4.166666666666667</v>
      </c>
      <c r="N69" s="41">
        <v>3.6933333333333334</v>
      </c>
      <c r="O69" s="41">
        <v>0.61</v>
      </c>
      <c r="P69" s="41">
        <v>1.8533333333333335</v>
      </c>
      <c r="Q69" s="41">
        <v>3.4766666666666666</v>
      </c>
      <c r="R69" s="41">
        <v>3.2966666666666669</v>
      </c>
      <c r="S69" s="41">
        <v>4.1133333333333333</v>
      </c>
      <c r="T69" s="41">
        <v>2.16</v>
      </c>
      <c r="U69" s="41">
        <v>3.5866666666666664</v>
      </c>
      <c r="V69" s="41">
        <v>1.1833333333333333</v>
      </c>
      <c r="W69" s="41">
        <v>1.7</v>
      </c>
      <c r="X69" s="41">
        <v>1.5733333333333333</v>
      </c>
      <c r="Y69" s="41">
        <v>5.9666666666666659</v>
      </c>
      <c r="Z69" s="41">
        <v>4.546666666666666</v>
      </c>
      <c r="AA69" s="41">
        <v>3.0166666666666671</v>
      </c>
      <c r="AB69" s="41">
        <v>1.57</v>
      </c>
      <c r="AC69" s="41">
        <v>3.1633333333333336</v>
      </c>
      <c r="AD69" s="41">
        <v>1.6833333333333336</v>
      </c>
      <c r="AE69" s="43">
        <v>791.44333333333327</v>
      </c>
      <c r="AF69" s="43">
        <v>279901.33333333331</v>
      </c>
      <c r="AG69" s="39">
        <v>4.3643683475145876</v>
      </c>
      <c r="AH69" s="43">
        <v>1047.1191165520288</v>
      </c>
      <c r="AI69" s="41">
        <v>159.54999999999998</v>
      </c>
      <c r="AJ69" s="41" t="s">
        <v>783</v>
      </c>
      <c r="AK69" s="41" t="s">
        <v>783</v>
      </c>
      <c r="AL69" s="41">
        <v>159.54999999999998</v>
      </c>
      <c r="AM69" s="41">
        <v>176.62406666666666</v>
      </c>
      <c r="AN69" s="41">
        <v>47.993333333333332</v>
      </c>
      <c r="AO69" s="44">
        <v>2.9033333333333338</v>
      </c>
      <c r="AP69" s="41">
        <v>94.61</v>
      </c>
      <c r="AQ69" s="41">
        <v>117.55666666666667</v>
      </c>
      <c r="AR69" s="41">
        <v>85.386666666666656</v>
      </c>
      <c r="AS69" s="41">
        <v>11.393333333333333</v>
      </c>
      <c r="AT69" s="41">
        <v>477.74666666666667</v>
      </c>
      <c r="AU69" s="41">
        <v>4.3733333333333322</v>
      </c>
      <c r="AV69" s="41">
        <v>9.9</v>
      </c>
      <c r="AW69" s="41">
        <v>2.6799999999999997</v>
      </c>
      <c r="AX69" s="41">
        <v>13.666666666666666</v>
      </c>
      <c r="AY69" s="41">
        <v>39.556666666666665</v>
      </c>
      <c r="AZ69" s="41">
        <v>2.2966666666666669</v>
      </c>
      <c r="BA69" s="41">
        <v>0.91</v>
      </c>
      <c r="BB69" s="41">
        <v>11.473333333333334</v>
      </c>
      <c r="BC69" s="41">
        <v>36.666666666666664</v>
      </c>
      <c r="BD69" s="41">
        <v>23.049999999999997</v>
      </c>
      <c r="BE69" s="41">
        <v>35.729999999999997</v>
      </c>
      <c r="BF69" s="41">
        <v>75</v>
      </c>
      <c r="BG69" s="41">
        <v>19.552777777777777</v>
      </c>
      <c r="BH69" s="41">
        <v>11.333333333333334</v>
      </c>
      <c r="BI69" s="41">
        <v>11.333333333333334</v>
      </c>
      <c r="BJ69" s="41">
        <v>3.0133333333333332</v>
      </c>
      <c r="BK69" s="41">
        <v>45.609999999999992</v>
      </c>
      <c r="BL69" s="41">
        <v>9.0166666666666675</v>
      </c>
      <c r="BM69" s="41">
        <v>8.6166666666666671</v>
      </c>
    </row>
    <row r="70" spans="1:65" x14ac:dyDescent="0.35">
      <c r="A70" s="18">
        <v>1546520500</v>
      </c>
      <c r="B70" t="s">
        <v>223</v>
      </c>
      <c r="C70" t="s">
        <v>726</v>
      </c>
      <c r="D70" t="s">
        <v>224</v>
      </c>
      <c r="E70" s="41">
        <v>10.496666666666668</v>
      </c>
      <c r="F70" s="41">
        <v>4.583333333333333</v>
      </c>
      <c r="G70" s="41">
        <v>6.0566666666666675</v>
      </c>
      <c r="H70" s="41">
        <v>2.3566666666666669</v>
      </c>
      <c r="I70" s="41">
        <v>1.5666666666666667</v>
      </c>
      <c r="J70" s="41">
        <v>4.1766666666666667</v>
      </c>
      <c r="K70" s="41">
        <v>4.0000000000000009</v>
      </c>
      <c r="L70" s="41">
        <v>2.4133333333333336</v>
      </c>
      <c r="M70" s="41">
        <v>6.543333333333333</v>
      </c>
      <c r="N70" s="41">
        <v>8.7366666666666664</v>
      </c>
      <c r="O70" s="41">
        <v>1.2166666666666666</v>
      </c>
      <c r="P70" s="41">
        <v>3.16</v>
      </c>
      <c r="Q70" s="41">
        <v>4.8233333333333333</v>
      </c>
      <c r="R70" s="41">
        <v>5.3566666666666665</v>
      </c>
      <c r="S70" s="41">
        <v>8.1966666666666672</v>
      </c>
      <c r="T70" s="41">
        <v>4.6166666666666663</v>
      </c>
      <c r="U70" s="41">
        <v>6.37</v>
      </c>
      <c r="V70" s="41">
        <v>2.11</v>
      </c>
      <c r="W70" s="41">
        <v>3.4966666666666666</v>
      </c>
      <c r="X70" s="41">
        <v>2.9500000000000006</v>
      </c>
      <c r="Y70" s="41">
        <v>8.2433333333333341</v>
      </c>
      <c r="Z70" s="41">
        <v>8.1033333333333335</v>
      </c>
      <c r="AA70" s="41">
        <v>3.9133333333333336</v>
      </c>
      <c r="AB70" s="41">
        <v>2.6966666666666668</v>
      </c>
      <c r="AC70" s="41">
        <v>3.7099999999999995</v>
      </c>
      <c r="AD70" s="41">
        <v>2.2233333333333332</v>
      </c>
      <c r="AE70" s="43">
        <v>2968.5333333333333</v>
      </c>
      <c r="AF70" s="43">
        <v>1158492.3333333333</v>
      </c>
      <c r="AG70" s="39">
        <v>4.297463331668502</v>
      </c>
      <c r="AH70" s="43">
        <v>4302.6981448271354</v>
      </c>
      <c r="AI70" s="41">
        <v>388.65000000000003</v>
      </c>
      <c r="AJ70" s="41" t="s">
        <v>783</v>
      </c>
      <c r="AK70" s="41" t="s">
        <v>783</v>
      </c>
      <c r="AL70" s="41">
        <v>388.65000000000003</v>
      </c>
      <c r="AM70" s="41">
        <v>172.66151666666667</v>
      </c>
      <c r="AN70" s="41">
        <v>70.86</v>
      </c>
      <c r="AO70" s="44">
        <v>3.5353333333333334</v>
      </c>
      <c r="AP70" s="41">
        <v>172.55666666666664</v>
      </c>
      <c r="AQ70" s="41">
        <v>129.38</v>
      </c>
      <c r="AR70" s="41">
        <v>101.17</v>
      </c>
      <c r="AS70" s="41">
        <v>12.950000000000001</v>
      </c>
      <c r="AT70" s="41">
        <v>464.49</v>
      </c>
      <c r="AU70" s="41">
        <v>5.083333333333333</v>
      </c>
      <c r="AV70" s="41">
        <v>14.256666666666668</v>
      </c>
      <c r="AW70" s="41">
        <v>5.2733333333333334</v>
      </c>
      <c r="AX70" s="41">
        <v>16.333333333333332</v>
      </c>
      <c r="AY70" s="41">
        <v>62.333333333333336</v>
      </c>
      <c r="AZ70" s="41">
        <v>3.7833333333333337</v>
      </c>
      <c r="BA70" s="41">
        <v>1.6633333333333333</v>
      </c>
      <c r="BB70" s="41">
        <v>20.026666666666667</v>
      </c>
      <c r="BC70" s="41">
        <v>51.71</v>
      </c>
      <c r="BD70" s="41">
        <v>26.793333333333333</v>
      </c>
      <c r="BE70" s="41">
        <v>49.843333333333334</v>
      </c>
      <c r="BF70" s="41">
        <v>78.13333333333334</v>
      </c>
      <c r="BG70" s="41">
        <v>12.950000000000001</v>
      </c>
      <c r="BH70" s="41">
        <v>12.743333333333334</v>
      </c>
      <c r="BI70" s="41">
        <v>18.266666666666666</v>
      </c>
      <c r="BJ70" s="41">
        <v>2.7900000000000005</v>
      </c>
      <c r="BK70" s="41">
        <v>57.4</v>
      </c>
      <c r="BL70" s="41">
        <v>9.3433333333333337</v>
      </c>
      <c r="BM70" s="41">
        <v>8.4700000000000006</v>
      </c>
    </row>
    <row r="71" spans="1:65" x14ac:dyDescent="0.35">
      <c r="A71" s="18">
        <v>1614260200</v>
      </c>
      <c r="B71" t="s">
        <v>225</v>
      </c>
      <c r="C71" t="s">
        <v>727</v>
      </c>
      <c r="D71" t="s">
        <v>642</v>
      </c>
      <c r="E71" s="41">
        <v>11.85</v>
      </c>
      <c r="F71" s="41">
        <v>3.9966666666666666</v>
      </c>
      <c r="G71" s="41">
        <v>4.2266666666666666</v>
      </c>
      <c r="H71" s="41">
        <v>1.24</v>
      </c>
      <c r="I71" s="41">
        <v>1.1599999999999999</v>
      </c>
      <c r="J71" s="41">
        <v>1.4633333333333332</v>
      </c>
      <c r="K71" s="41">
        <v>1.2966666666666666</v>
      </c>
      <c r="L71" s="41">
        <v>0.94333333333333336</v>
      </c>
      <c r="M71" s="41">
        <v>4.24</v>
      </c>
      <c r="N71" s="41">
        <v>2.66</v>
      </c>
      <c r="O71" s="41">
        <v>0.57666666666666666</v>
      </c>
      <c r="P71" s="41">
        <v>1.0933333333333335</v>
      </c>
      <c r="Q71" s="41">
        <v>3.186666666666667</v>
      </c>
      <c r="R71" s="41">
        <v>3.7433333333333336</v>
      </c>
      <c r="S71" s="41">
        <v>4.7766666666666664</v>
      </c>
      <c r="T71" s="41">
        <v>2.0699999999999998</v>
      </c>
      <c r="U71" s="41">
        <v>3.3000000000000003</v>
      </c>
      <c r="V71" s="41">
        <v>1.1366666666666665</v>
      </c>
      <c r="W71" s="41">
        <v>1.6300000000000001</v>
      </c>
      <c r="X71" s="41">
        <v>1.6633333333333333</v>
      </c>
      <c r="Y71" s="41">
        <v>5.7766666666666664</v>
      </c>
      <c r="Z71" s="41">
        <v>4.6366666666666667</v>
      </c>
      <c r="AA71" s="41">
        <v>2.4133333333333331</v>
      </c>
      <c r="AB71" s="41">
        <v>1.3566666666666667</v>
      </c>
      <c r="AC71" s="41">
        <v>3.0833333333333335</v>
      </c>
      <c r="AD71" s="41">
        <v>1.7966666666666666</v>
      </c>
      <c r="AE71" s="43">
        <v>957.87666666666667</v>
      </c>
      <c r="AF71" s="43">
        <v>320087</v>
      </c>
      <c r="AG71" s="39">
        <v>4.5937561939274607</v>
      </c>
      <c r="AH71" s="43">
        <v>1229.9694361319716</v>
      </c>
      <c r="AI71" s="41" t="s">
        <v>783</v>
      </c>
      <c r="AJ71" s="41">
        <v>69.52</v>
      </c>
      <c r="AK71" s="41">
        <v>70.973333333333343</v>
      </c>
      <c r="AL71" s="41">
        <v>140.49333333333334</v>
      </c>
      <c r="AM71" s="41">
        <v>164.62406666666666</v>
      </c>
      <c r="AN71" s="41">
        <v>55.24</v>
      </c>
      <c r="AO71" s="44">
        <v>2.8863333333333334</v>
      </c>
      <c r="AP71" s="41">
        <v>117.18333333333334</v>
      </c>
      <c r="AQ71" s="41">
        <v>124.59333333333332</v>
      </c>
      <c r="AR71" s="41">
        <v>91.266666666666652</v>
      </c>
      <c r="AS71" s="41">
        <v>9.8933333333333326</v>
      </c>
      <c r="AT71" s="41">
        <v>452.24333333333334</v>
      </c>
      <c r="AU71" s="41">
        <v>4.09</v>
      </c>
      <c r="AV71" s="41">
        <v>10.033333333333333</v>
      </c>
      <c r="AW71" s="41">
        <v>3.9966666666666666</v>
      </c>
      <c r="AX71" s="41">
        <v>19.666666666666668</v>
      </c>
      <c r="AY71" s="41">
        <v>34.866666666666667</v>
      </c>
      <c r="AZ71" s="41">
        <v>2.4433333333333334</v>
      </c>
      <c r="BA71" s="41">
        <v>0.87</v>
      </c>
      <c r="BB71" s="41">
        <v>14.31</v>
      </c>
      <c r="BC71" s="41">
        <v>31.833333333333332</v>
      </c>
      <c r="BD71" s="41">
        <v>25.47666666666667</v>
      </c>
      <c r="BE71" s="41">
        <v>31.629999999999995</v>
      </c>
      <c r="BF71" s="41">
        <v>79.78</v>
      </c>
      <c r="BG71" s="41">
        <v>13.17138888888889</v>
      </c>
      <c r="BH71" s="41">
        <v>10.89</v>
      </c>
      <c r="BI71" s="41">
        <v>13.983333333333334</v>
      </c>
      <c r="BJ71" s="41">
        <v>2.77</v>
      </c>
      <c r="BK71" s="41">
        <v>52.94</v>
      </c>
      <c r="BL71" s="41">
        <v>8.7800000000000011</v>
      </c>
      <c r="BM71" s="41">
        <v>7.6733333333333347</v>
      </c>
    </row>
    <row r="72" spans="1:65" x14ac:dyDescent="0.35">
      <c r="A72" s="18">
        <v>1646300800</v>
      </c>
      <c r="B72" t="s">
        <v>225</v>
      </c>
      <c r="C72" t="s">
        <v>226</v>
      </c>
      <c r="D72" t="s">
        <v>227</v>
      </c>
      <c r="E72" s="41">
        <v>10.959999999999999</v>
      </c>
      <c r="F72" s="41">
        <v>3.8433333333333337</v>
      </c>
      <c r="G72" s="41">
        <v>3.6233333333333331</v>
      </c>
      <c r="H72" s="41">
        <v>1.1133333333333333</v>
      </c>
      <c r="I72" s="41">
        <v>0.86</v>
      </c>
      <c r="J72" s="41">
        <v>1.5766666666666669</v>
      </c>
      <c r="K72" s="41">
        <v>1.6666666666666667</v>
      </c>
      <c r="L72" s="41">
        <v>0.84</v>
      </c>
      <c r="M72" s="41">
        <v>4.0233333333333334</v>
      </c>
      <c r="N72" s="41">
        <v>1.843333333333333</v>
      </c>
      <c r="O72" s="41">
        <v>0.57666666666666666</v>
      </c>
      <c r="P72" s="41">
        <v>1.3266666666666669</v>
      </c>
      <c r="Q72" s="41">
        <v>2.8433333333333337</v>
      </c>
      <c r="R72" s="41">
        <v>3.0766666666666667</v>
      </c>
      <c r="S72" s="41">
        <v>4.0533333333333337</v>
      </c>
      <c r="T72" s="41">
        <v>2.6066666666666669</v>
      </c>
      <c r="U72" s="41">
        <v>3.1233333333333331</v>
      </c>
      <c r="V72" s="41">
        <v>0.96666666666666679</v>
      </c>
      <c r="W72" s="41">
        <v>1.32</v>
      </c>
      <c r="X72" s="41">
        <v>1.59</v>
      </c>
      <c r="Y72" s="41">
        <v>5.876666666666666</v>
      </c>
      <c r="Z72" s="41">
        <v>4.0066666666666668</v>
      </c>
      <c r="AA72" s="41">
        <v>2.4866666666666664</v>
      </c>
      <c r="AB72" s="41">
        <v>1.25</v>
      </c>
      <c r="AC72" s="41">
        <v>2.84</v>
      </c>
      <c r="AD72" s="41">
        <v>1.6633333333333333</v>
      </c>
      <c r="AE72" s="43">
        <v>760.55666666666673</v>
      </c>
      <c r="AF72" s="43">
        <v>297555.66666666669</v>
      </c>
      <c r="AG72" s="39">
        <v>4.5993762065194987</v>
      </c>
      <c r="AH72" s="43">
        <v>1143.2660472142334</v>
      </c>
      <c r="AI72" s="41" t="s">
        <v>783</v>
      </c>
      <c r="AJ72" s="41">
        <v>70.923333333333332</v>
      </c>
      <c r="AK72" s="41">
        <v>69.550000000000011</v>
      </c>
      <c r="AL72" s="41">
        <v>140.47333333333336</v>
      </c>
      <c r="AM72" s="41">
        <v>165.37406666666666</v>
      </c>
      <c r="AN72" s="41">
        <v>46.943333333333328</v>
      </c>
      <c r="AO72" s="44">
        <v>2.7436666666666665</v>
      </c>
      <c r="AP72" s="41">
        <v>111.91666666666667</v>
      </c>
      <c r="AQ72" s="41">
        <v>98.973333333333343</v>
      </c>
      <c r="AR72" s="41">
        <v>93.25</v>
      </c>
      <c r="AS72" s="41">
        <v>9.2033333333333331</v>
      </c>
      <c r="AT72" s="41">
        <v>432.48</v>
      </c>
      <c r="AU72" s="41">
        <v>4.1899999999999995</v>
      </c>
      <c r="AV72" s="41">
        <v>9.99</v>
      </c>
      <c r="AW72" s="41">
        <v>4.5566666666666658</v>
      </c>
      <c r="AX72" s="41">
        <v>12.693333333333333</v>
      </c>
      <c r="AY72" s="41">
        <v>27.083333333333332</v>
      </c>
      <c r="AZ72" s="41">
        <v>2.5299999999999998</v>
      </c>
      <c r="BA72" s="41">
        <v>0.89666666666666661</v>
      </c>
      <c r="BB72" s="41">
        <v>11.416666666666666</v>
      </c>
      <c r="BC72" s="41">
        <v>33.99</v>
      </c>
      <c r="BD72" s="41">
        <v>20.656666666666666</v>
      </c>
      <c r="BE72" s="41">
        <v>29.49</v>
      </c>
      <c r="BF72" s="41">
        <v>66.033333333333331</v>
      </c>
      <c r="BG72" s="41">
        <v>15</v>
      </c>
      <c r="BH72" s="41">
        <v>10</v>
      </c>
      <c r="BI72" s="41">
        <v>12.166666666666666</v>
      </c>
      <c r="BJ72" s="41">
        <v>2.9166666666666665</v>
      </c>
      <c r="BK72" s="41">
        <v>49.166666666666664</v>
      </c>
      <c r="BL72" s="41">
        <v>8.086666666666666</v>
      </c>
      <c r="BM72" s="41">
        <v>8.7766666666666655</v>
      </c>
    </row>
    <row r="73" spans="1:65" x14ac:dyDescent="0.35">
      <c r="A73" s="18">
        <v>1716580200</v>
      </c>
      <c r="B73" t="s">
        <v>228</v>
      </c>
      <c r="C73" t="s">
        <v>229</v>
      </c>
      <c r="D73" t="s">
        <v>230</v>
      </c>
      <c r="E73" s="41">
        <v>13.103333333333333</v>
      </c>
      <c r="F73" s="41">
        <v>4.5133333333333328</v>
      </c>
      <c r="G73" s="41">
        <v>3.7833333333333332</v>
      </c>
      <c r="H73" s="41">
        <v>1.3133333333333332</v>
      </c>
      <c r="I73" s="41">
        <v>1.0033333333333332</v>
      </c>
      <c r="J73" s="41">
        <v>1.3233333333333335</v>
      </c>
      <c r="K73" s="41">
        <v>1.1599999999999999</v>
      </c>
      <c r="L73" s="41">
        <v>1.0466666666666666</v>
      </c>
      <c r="M73" s="41">
        <v>3.9599999999999995</v>
      </c>
      <c r="N73" s="41">
        <v>3.0966666666666671</v>
      </c>
      <c r="O73" s="41">
        <v>0.50666666666666671</v>
      </c>
      <c r="P73" s="41">
        <v>1.3766666666666667</v>
      </c>
      <c r="Q73" s="41">
        <v>1.8466666666666667</v>
      </c>
      <c r="R73" s="41">
        <v>3.706666666666667</v>
      </c>
      <c r="S73" s="41">
        <v>4.2700000000000005</v>
      </c>
      <c r="T73" s="41">
        <v>2.31</v>
      </c>
      <c r="U73" s="41">
        <v>3.2633333333333332</v>
      </c>
      <c r="V73" s="41">
        <v>0.95000000000000007</v>
      </c>
      <c r="W73" s="41">
        <v>1.61</v>
      </c>
      <c r="X73" s="41">
        <v>1.5166666666666668</v>
      </c>
      <c r="Y73" s="41">
        <v>5.57</v>
      </c>
      <c r="Z73" s="41">
        <v>4.8966666666666665</v>
      </c>
      <c r="AA73" s="41">
        <v>1.9866666666666666</v>
      </c>
      <c r="AB73" s="41">
        <v>1.4000000000000001</v>
      </c>
      <c r="AC73" s="41">
        <v>4.03</v>
      </c>
      <c r="AD73" s="41">
        <v>1.5433333333333332</v>
      </c>
      <c r="AE73" s="43">
        <v>685.84666666666669</v>
      </c>
      <c r="AF73" s="43">
        <v>284671.33333333331</v>
      </c>
      <c r="AG73" s="39">
        <v>4.342638888888847</v>
      </c>
      <c r="AH73" s="43">
        <v>1062.348053795899</v>
      </c>
      <c r="AI73" s="41" t="s">
        <v>783</v>
      </c>
      <c r="AJ73" s="41">
        <v>113.37333333333333</v>
      </c>
      <c r="AK73" s="41">
        <v>68.166666666666671</v>
      </c>
      <c r="AL73" s="41">
        <v>181.54000000000002</v>
      </c>
      <c r="AM73" s="41">
        <v>185.74406666666667</v>
      </c>
      <c r="AN73" s="41">
        <v>48.443333333333328</v>
      </c>
      <c r="AO73" s="44">
        <v>2.6483333333333334</v>
      </c>
      <c r="AP73" s="41">
        <v>75.933333333333337</v>
      </c>
      <c r="AQ73" s="41">
        <v>90.39</v>
      </c>
      <c r="AR73" s="41">
        <v>97.223333333333343</v>
      </c>
      <c r="AS73" s="41">
        <v>12</v>
      </c>
      <c r="AT73" s="41">
        <v>440.26666666666671</v>
      </c>
      <c r="AU73" s="41">
        <v>4.373333333333334</v>
      </c>
      <c r="AV73" s="41">
        <v>10.483333333333334</v>
      </c>
      <c r="AW73" s="41">
        <v>3.6833333333333336</v>
      </c>
      <c r="AX73" s="41">
        <v>21.166666666666668</v>
      </c>
      <c r="AY73" s="41">
        <v>39.973333333333336</v>
      </c>
      <c r="AZ73" s="41">
        <v>1.9466666666666665</v>
      </c>
      <c r="BA73" s="41">
        <v>0.83333333333333337</v>
      </c>
      <c r="BB73" s="41">
        <v>13.326666666666668</v>
      </c>
      <c r="BC73" s="41">
        <v>24.310000000000002</v>
      </c>
      <c r="BD73" s="41">
        <v>17.956666666666667</v>
      </c>
      <c r="BE73" s="41">
        <v>21.52</v>
      </c>
      <c r="BF73" s="41">
        <v>55.609999999999992</v>
      </c>
      <c r="BG73" s="41">
        <v>18.131388888888889</v>
      </c>
      <c r="BH73" s="41">
        <v>10</v>
      </c>
      <c r="BI73" s="41">
        <v>14.25</v>
      </c>
      <c r="BJ73" s="41">
        <v>2.1833333333333336</v>
      </c>
      <c r="BK73" s="41">
        <v>46.826666666666661</v>
      </c>
      <c r="BL73" s="41">
        <v>8.3466666666666658</v>
      </c>
      <c r="BM73" s="41">
        <v>7.53</v>
      </c>
    </row>
    <row r="74" spans="1:65" x14ac:dyDescent="0.35">
      <c r="A74" s="18">
        <v>1716974280</v>
      </c>
      <c r="B74" t="s">
        <v>228</v>
      </c>
      <c r="C74" t="s">
        <v>728</v>
      </c>
      <c r="D74" t="s">
        <v>630</v>
      </c>
      <c r="E74" s="41">
        <v>12.25</v>
      </c>
      <c r="F74" s="41">
        <v>4.34</v>
      </c>
      <c r="G74" s="41">
        <v>4.34</v>
      </c>
      <c r="H74" s="41">
        <v>1.36</v>
      </c>
      <c r="I74" s="41">
        <v>1.18</v>
      </c>
      <c r="J74" s="41">
        <v>2.09</v>
      </c>
      <c r="K74" s="41">
        <v>1.82</v>
      </c>
      <c r="L74" s="41">
        <v>0.98999999999999988</v>
      </c>
      <c r="M74" s="41">
        <v>4.75</v>
      </c>
      <c r="N74" s="41">
        <v>3.6666666666666665</v>
      </c>
      <c r="O74" s="41">
        <v>0.46666666666666662</v>
      </c>
      <c r="P74" s="41">
        <v>1.6566666666666665</v>
      </c>
      <c r="Q74" s="41">
        <v>3.0366666666666666</v>
      </c>
      <c r="R74" s="41">
        <v>4.3966666666666674</v>
      </c>
      <c r="S74" s="41">
        <v>4.59</v>
      </c>
      <c r="T74" s="41">
        <v>2.1633333333333336</v>
      </c>
      <c r="U74" s="41">
        <v>3.9766666666666666</v>
      </c>
      <c r="V74" s="41">
        <v>1.24</v>
      </c>
      <c r="W74" s="41">
        <v>1.7533333333333332</v>
      </c>
      <c r="X74" s="41">
        <v>1.8233333333333333</v>
      </c>
      <c r="Y74" s="41">
        <v>5.4733333333333327</v>
      </c>
      <c r="Z74" s="41">
        <v>5.1833333333333327</v>
      </c>
      <c r="AA74" s="41">
        <v>2.6133333333333333</v>
      </c>
      <c r="AB74" s="41">
        <v>1.2133333333333334</v>
      </c>
      <c r="AC74" s="41">
        <v>3.6500000000000004</v>
      </c>
      <c r="AD74" s="41">
        <v>1.6233333333333333</v>
      </c>
      <c r="AE74" s="43">
        <v>2050.5966666666668</v>
      </c>
      <c r="AF74" s="43">
        <v>500332</v>
      </c>
      <c r="AG74" s="39">
        <v>4.4869112498778998</v>
      </c>
      <c r="AH74" s="43">
        <v>1898.6157598974171</v>
      </c>
      <c r="AI74" s="41" t="s">
        <v>783</v>
      </c>
      <c r="AJ74" s="41">
        <v>83.926666666666662</v>
      </c>
      <c r="AK74" s="41">
        <v>48.573333333333331</v>
      </c>
      <c r="AL74" s="41">
        <v>132.5</v>
      </c>
      <c r="AM74" s="41">
        <v>197.74406666666667</v>
      </c>
      <c r="AN74" s="41">
        <v>57</v>
      </c>
      <c r="AO74" s="44">
        <v>3.3443333333333336</v>
      </c>
      <c r="AP74" s="41">
        <v>97</v>
      </c>
      <c r="AQ74" s="41">
        <v>105</v>
      </c>
      <c r="AR74" s="41">
        <v>102</v>
      </c>
      <c r="AS74" s="41">
        <v>9.7766666666666655</v>
      </c>
      <c r="AT74" s="41">
        <v>446.89999999999992</v>
      </c>
      <c r="AU74" s="41">
        <v>4.333333333333333</v>
      </c>
      <c r="AV74" s="41">
        <v>9.99</v>
      </c>
      <c r="AW74" s="41">
        <v>3.89</v>
      </c>
      <c r="AX74" s="41">
        <v>22</v>
      </c>
      <c r="AY74" s="41">
        <v>69.903333333333322</v>
      </c>
      <c r="AZ74" s="41">
        <v>2.8433333333333337</v>
      </c>
      <c r="BA74" s="41">
        <v>0.92</v>
      </c>
      <c r="BB74" s="41">
        <v>17</v>
      </c>
      <c r="BC74" s="41">
        <v>32</v>
      </c>
      <c r="BD74" s="41">
        <v>24.99</v>
      </c>
      <c r="BE74" s="41">
        <v>39</v>
      </c>
      <c r="BF74" s="41">
        <v>74.680000000000007</v>
      </c>
      <c r="BG74" s="41">
        <v>19.941111111111113</v>
      </c>
      <c r="BH74" s="41">
        <v>14.11</v>
      </c>
      <c r="BI74" s="41">
        <v>20.886666666666667</v>
      </c>
      <c r="BJ74" s="41">
        <v>3.07</v>
      </c>
      <c r="BK74" s="41">
        <v>60.77</v>
      </c>
      <c r="BL74" s="41">
        <v>8.3166666666666664</v>
      </c>
      <c r="BM74" s="41">
        <v>9.99</v>
      </c>
    </row>
    <row r="75" spans="1:65" x14ac:dyDescent="0.35">
      <c r="A75" s="18">
        <v>1716974520</v>
      </c>
      <c r="B75" t="s">
        <v>228</v>
      </c>
      <c r="C75" t="s">
        <v>728</v>
      </c>
      <c r="D75" t="s">
        <v>231</v>
      </c>
      <c r="E75" s="41">
        <v>11.233333333333334</v>
      </c>
      <c r="F75" s="41">
        <v>3.78</v>
      </c>
      <c r="G75" s="41">
        <v>3.8533333333333331</v>
      </c>
      <c r="H75" s="41">
        <v>1.46</v>
      </c>
      <c r="I75" s="41">
        <v>1.3733333333333333</v>
      </c>
      <c r="J75" s="41">
        <v>2.3533333333333331</v>
      </c>
      <c r="K75" s="41">
        <v>1.6966666666666665</v>
      </c>
      <c r="L75" s="41">
        <v>1.05</v>
      </c>
      <c r="M75" s="41">
        <v>4.3099999999999996</v>
      </c>
      <c r="N75" s="41">
        <v>2.9633333333333334</v>
      </c>
      <c r="O75" s="41">
        <v>0.49</v>
      </c>
      <c r="P75" s="41">
        <v>1.4799999999999998</v>
      </c>
      <c r="Q75" s="41">
        <v>2.2799999999999998</v>
      </c>
      <c r="R75" s="41">
        <v>3.6133333333333333</v>
      </c>
      <c r="S75" s="41">
        <v>6.5266666666666664</v>
      </c>
      <c r="T75" s="41">
        <v>2.3566666666666669</v>
      </c>
      <c r="U75" s="41">
        <v>3.75</v>
      </c>
      <c r="V75" s="41">
        <v>1.1633333333333333</v>
      </c>
      <c r="W75" s="41">
        <v>1.7566666666666666</v>
      </c>
      <c r="X75" s="41">
        <v>1.8066666666666666</v>
      </c>
      <c r="Y75" s="41">
        <v>6.3133333333333326</v>
      </c>
      <c r="Z75" s="41">
        <v>6.6166666666666671</v>
      </c>
      <c r="AA75" s="41">
        <v>2.3133333333333335</v>
      </c>
      <c r="AB75" s="41">
        <v>1.3933333333333333</v>
      </c>
      <c r="AC75" s="41">
        <v>3.206666666666667</v>
      </c>
      <c r="AD75" s="41">
        <v>1.62</v>
      </c>
      <c r="AE75" s="43">
        <v>1467.45</v>
      </c>
      <c r="AF75" s="43">
        <v>289541</v>
      </c>
      <c r="AG75" s="39">
        <v>4.4870923116987953</v>
      </c>
      <c r="AH75" s="43">
        <v>1099.0630323987334</v>
      </c>
      <c r="AI75" s="41" t="s">
        <v>783</v>
      </c>
      <c r="AJ75" s="41">
        <v>83.969999999999985</v>
      </c>
      <c r="AK75" s="41">
        <v>48.533333333333331</v>
      </c>
      <c r="AL75" s="41">
        <v>132.50333333333333</v>
      </c>
      <c r="AM75" s="41">
        <v>185.74406666666667</v>
      </c>
      <c r="AN75" s="41">
        <v>53.609999999999992</v>
      </c>
      <c r="AO75" s="44">
        <v>2.7959999999999998</v>
      </c>
      <c r="AP75" s="41">
        <v>99.06</v>
      </c>
      <c r="AQ75" s="41">
        <v>149.50666666666666</v>
      </c>
      <c r="AR75" s="41">
        <v>96.3</v>
      </c>
      <c r="AS75" s="41">
        <v>9.15</v>
      </c>
      <c r="AT75" s="41">
        <v>438.3966666666667</v>
      </c>
      <c r="AU75" s="41">
        <v>4.17</v>
      </c>
      <c r="AV75" s="41">
        <v>10.209999999999999</v>
      </c>
      <c r="AW75" s="41">
        <v>4.1400000000000006</v>
      </c>
      <c r="AX75" s="41">
        <v>18.13</v>
      </c>
      <c r="AY75" s="41">
        <v>37.299999999999997</v>
      </c>
      <c r="AZ75" s="41">
        <v>3.2066666666666666</v>
      </c>
      <c r="BA75" s="41">
        <v>0.94666666666666666</v>
      </c>
      <c r="BB75" s="41">
        <v>10.926666666666668</v>
      </c>
      <c r="BC75" s="41">
        <v>32.67</v>
      </c>
      <c r="BD75" s="41">
        <v>29.853333333333335</v>
      </c>
      <c r="BE75" s="41">
        <v>34.033333333333331</v>
      </c>
      <c r="BF75" s="41">
        <v>69.559999999999988</v>
      </c>
      <c r="BG75" s="41">
        <v>12.956666666666665</v>
      </c>
      <c r="BH75" s="41">
        <v>10.256666666666666</v>
      </c>
      <c r="BI75" s="41">
        <v>15.786666666666667</v>
      </c>
      <c r="BJ75" s="41">
        <v>2.6966666666666668</v>
      </c>
      <c r="BK75" s="41">
        <v>43.419999999999995</v>
      </c>
      <c r="BL75" s="41">
        <v>8.3933333333333326</v>
      </c>
      <c r="BM75" s="41">
        <v>9.4</v>
      </c>
    </row>
    <row r="76" spans="1:65" x14ac:dyDescent="0.35">
      <c r="A76" s="18">
        <v>1719180325</v>
      </c>
      <c r="B76" t="s">
        <v>228</v>
      </c>
      <c r="C76" t="s">
        <v>232</v>
      </c>
      <c r="D76" t="s">
        <v>233</v>
      </c>
      <c r="E76" s="41">
        <v>13.410000000000002</v>
      </c>
      <c r="F76" s="41">
        <v>3.5533333333333332</v>
      </c>
      <c r="G76" s="41">
        <v>3.81</v>
      </c>
      <c r="H76" s="41">
        <v>1.2466666666666668</v>
      </c>
      <c r="I76" s="41">
        <v>0.95333333333333325</v>
      </c>
      <c r="J76" s="41">
        <v>1.1399999999999999</v>
      </c>
      <c r="K76" s="41">
        <v>0.85666666666666658</v>
      </c>
      <c r="L76" s="41">
        <v>0.98</v>
      </c>
      <c r="M76" s="41">
        <v>3.7966666666666669</v>
      </c>
      <c r="N76" s="41">
        <v>2.793333333333333</v>
      </c>
      <c r="O76" s="41">
        <v>0.47666666666666663</v>
      </c>
      <c r="P76" s="41">
        <v>1.2266666666666668</v>
      </c>
      <c r="Q76" s="41">
        <v>3.186666666666667</v>
      </c>
      <c r="R76" s="41">
        <v>3.2966666666666669</v>
      </c>
      <c r="S76" s="41">
        <v>4.28</v>
      </c>
      <c r="T76" s="41">
        <v>2.11</v>
      </c>
      <c r="U76" s="41">
        <v>3.53</v>
      </c>
      <c r="V76" s="41">
        <v>0.97000000000000008</v>
      </c>
      <c r="W76" s="41">
        <v>1.6600000000000001</v>
      </c>
      <c r="X76" s="41">
        <v>1.5366666666666664</v>
      </c>
      <c r="Y76" s="41">
        <v>5.9933333333333332</v>
      </c>
      <c r="Z76" s="41">
        <v>4.6433333333333335</v>
      </c>
      <c r="AA76" s="41">
        <v>2.3799999999999994</v>
      </c>
      <c r="AB76" s="41">
        <v>0.97666666666666657</v>
      </c>
      <c r="AC76" s="41">
        <v>2.9133333333333327</v>
      </c>
      <c r="AD76" s="41">
        <v>1.4133333333333333</v>
      </c>
      <c r="AE76" s="43">
        <v>702.78000000000009</v>
      </c>
      <c r="AF76" s="43">
        <v>216209</v>
      </c>
      <c r="AG76" s="39">
        <v>4.5389522877162767</v>
      </c>
      <c r="AH76" s="43">
        <v>825.85943999635435</v>
      </c>
      <c r="AI76" s="41" t="s">
        <v>783</v>
      </c>
      <c r="AJ76" s="41">
        <v>113.87666666666667</v>
      </c>
      <c r="AK76" s="41">
        <v>68.14</v>
      </c>
      <c r="AL76" s="41">
        <v>182.01666666666665</v>
      </c>
      <c r="AM76" s="41">
        <v>185.74406666666667</v>
      </c>
      <c r="AN76" s="41">
        <v>41</v>
      </c>
      <c r="AO76" s="44">
        <v>2.6999999999999997</v>
      </c>
      <c r="AP76" s="41">
        <v>107</v>
      </c>
      <c r="AQ76" s="41">
        <v>110.55333333333333</v>
      </c>
      <c r="AR76" s="41">
        <v>75.89</v>
      </c>
      <c r="AS76" s="41">
        <v>8.83</v>
      </c>
      <c r="AT76" s="41">
        <v>433.54333333333335</v>
      </c>
      <c r="AU76" s="41">
        <v>3.9366666666666661</v>
      </c>
      <c r="AV76" s="41">
        <v>10.49</v>
      </c>
      <c r="AW76" s="41">
        <v>4.28</v>
      </c>
      <c r="AX76" s="41">
        <v>11.996666666666668</v>
      </c>
      <c r="AY76" s="41">
        <v>30.833333333333332</v>
      </c>
      <c r="AZ76" s="41">
        <v>2.1666666666666665</v>
      </c>
      <c r="BA76" s="41">
        <v>0.89</v>
      </c>
      <c r="BB76" s="41">
        <v>12.959999999999999</v>
      </c>
      <c r="BC76" s="41">
        <v>36.666666666666664</v>
      </c>
      <c r="BD76" s="41">
        <v>24.5</v>
      </c>
      <c r="BE76" s="41">
        <v>26.493333333333336</v>
      </c>
      <c r="BF76" s="41">
        <v>79.99666666666667</v>
      </c>
      <c r="BG76" s="41">
        <v>17.78</v>
      </c>
      <c r="BH76" s="41">
        <v>6.9899999999999993</v>
      </c>
      <c r="BI76" s="41">
        <v>11.5</v>
      </c>
      <c r="BJ76" s="41">
        <v>2.3433333333333333</v>
      </c>
      <c r="BK76" s="41">
        <v>53.330000000000005</v>
      </c>
      <c r="BL76" s="41">
        <v>8.1666666666666661</v>
      </c>
      <c r="BM76" s="41">
        <v>8.31</v>
      </c>
    </row>
    <row r="77" spans="1:65" x14ac:dyDescent="0.35">
      <c r="A77" s="18">
        <v>1719500370</v>
      </c>
      <c r="B77" t="s">
        <v>228</v>
      </c>
      <c r="C77" t="s">
        <v>643</v>
      </c>
      <c r="D77" t="s">
        <v>644</v>
      </c>
      <c r="E77" s="41">
        <v>13.103333333333333</v>
      </c>
      <c r="F77" s="41">
        <v>4.03</v>
      </c>
      <c r="G77" s="41">
        <v>3.9633333333333334</v>
      </c>
      <c r="H77" s="41">
        <v>1.3500000000000003</v>
      </c>
      <c r="I77" s="41">
        <v>1.0566666666666666</v>
      </c>
      <c r="J77" s="41">
        <v>0.85333333333333339</v>
      </c>
      <c r="K77" s="41">
        <v>1.29</v>
      </c>
      <c r="L77" s="41">
        <v>0.98666666666666669</v>
      </c>
      <c r="M77" s="41">
        <v>3.7166666666666668</v>
      </c>
      <c r="N77" s="41">
        <v>3.94</v>
      </c>
      <c r="O77" s="41">
        <v>0.50333333333333341</v>
      </c>
      <c r="P77" s="41">
        <v>1.0233333333333334</v>
      </c>
      <c r="Q77" s="41">
        <v>3.3000000000000003</v>
      </c>
      <c r="R77" s="41">
        <v>3.9200000000000004</v>
      </c>
      <c r="S77" s="41">
        <v>4.4433333333333325</v>
      </c>
      <c r="T77" s="41">
        <v>1.5766666666666669</v>
      </c>
      <c r="U77" s="41">
        <v>4.0966666666666676</v>
      </c>
      <c r="V77" s="41">
        <v>0.94333333333333336</v>
      </c>
      <c r="W77" s="41">
        <v>1.4633333333333332</v>
      </c>
      <c r="X77" s="41">
        <v>1.82</v>
      </c>
      <c r="Y77" s="41">
        <v>6.25</v>
      </c>
      <c r="Z77" s="41">
        <v>3.97</v>
      </c>
      <c r="AA77" s="41">
        <v>2.3199999999999998</v>
      </c>
      <c r="AB77" s="41">
        <v>1.03</v>
      </c>
      <c r="AC77" s="41">
        <v>2.9266666666666672</v>
      </c>
      <c r="AD77" s="41">
        <v>1.55</v>
      </c>
      <c r="AE77" s="43">
        <v>651.94666666666672</v>
      </c>
      <c r="AF77" s="43">
        <v>274072</v>
      </c>
      <c r="AG77" s="39">
        <v>4.6975852337568833</v>
      </c>
      <c r="AH77" s="43">
        <v>1065.3791600795359</v>
      </c>
      <c r="AI77" s="41" t="s">
        <v>783</v>
      </c>
      <c r="AJ77" s="41">
        <v>113.81666666666668</v>
      </c>
      <c r="AK77" s="41">
        <v>68.166666666666671</v>
      </c>
      <c r="AL77" s="41">
        <v>181.98333333333335</v>
      </c>
      <c r="AM77" s="41">
        <v>185.74406666666667</v>
      </c>
      <c r="AN77" s="41">
        <v>39.396666666666668</v>
      </c>
      <c r="AO77" s="44">
        <v>2.625</v>
      </c>
      <c r="AP77" s="41">
        <v>77.556666666666672</v>
      </c>
      <c r="AQ77" s="41">
        <v>101.89</v>
      </c>
      <c r="AR77" s="41">
        <v>71.333333333333329</v>
      </c>
      <c r="AS77" s="41">
        <v>8.9233333333333338</v>
      </c>
      <c r="AT77" s="41">
        <v>447.05333333333334</v>
      </c>
      <c r="AU77" s="41">
        <v>3.99</v>
      </c>
      <c r="AV77" s="41">
        <v>9.49</v>
      </c>
      <c r="AW77" s="41">
        <v>4.1900000000000004</v>
      </c>
      <c r="AX77" s="41">
        <v>15.223333333333334</v>
      </c>
      <c r="AY77" s="41">
        <v>34.14</v>
      </c>
      <c r="AZ77" s="41">
        <v>2.52</v>
      </c>
      <c r="BA77" s="41">
        <v>0.78666666666666674</v>
      </c>
      <c r="BB77" s="41">
        <v>14.5</v>
      </c>
      <c r="BC77" s="41">
        <v>24.66333333333333</v>
      </c>
      <c r="BD77" s="41">
        <v>22.216666666666665</v>
      </c>
      <c r="BE77" s="41">
        <v>31.386666666666667</v>
      </c>
      <c r="BF77" s="41">
        <v>52</v>
      </c>
      <c r="BG77" s="41">
        <v>37.5</v>
      </c>
      <c r="BH77" s="41">
        <v>9.6566666666666663</v>
      </c>
      <c r="BI77" s="41">
        <v>15</v>
      </c>
      <c r="BJ77" s="41">
        <v>1.8</v>
      </c>
      <c r="BK77" s="41">
        <v>56.776666666666664</v>
      </c>
      <c r="BL77" s="41">
        <v>8.82</v>
      </c>
      <c r="BM77" s="41">
        <v>8.19</v>
      </c>
    </row>
    <row r="78" spans="1:65" x14ac:dyDescent="0.35">
      <c r="A78" s="18">
        <v>1737900700</v>
      </c>
      <c r="B78" t="s">
        <v>228</v>
      </c>
      <c r="C78" t="s">
        <v>234</v>
      </c>
      <c r="D78" t="s">
        <v>235</v>
      </c>
      <c r="E78" s="41">
        <v>12.160000000000002</v>
      </c>
      <c r="F78" s="41">
        <v>3.8933333333333331</v>
      </c>
      <c r="G78" s="41">
        <v>3.3633333333333333</v>
      </c>
      <c r="H78" s="41">
        <v>1.78</v>
      </c>
      <c r="I78" s="41">
        <v>1.57</v>
      </c>
      <c r="J78" s="41">
        <v>0.80333333333333334</v>
      </c>
      <c r="K78" s="41">
        <v>1.53</v>
      </c>
      <c r="L78" s="41">
        <v>1.2766666666666666</v>
      </c>
      <c r="M78" s="41">
        <v>3.9866666666666668</v>
      </c>
      <c r="N78" s="41">
        <v>3.6833333333333336</v>
      </c>
      <c r="O78" s="41">
        <v>0.55666666666666664</v>
      </c>
      <c r="P78" s="41">
        <v>1.4766666666666666</v>
      </c>
      <c r="Q78" s="41">
        <v>2.8433333333333337</v>
      </c>
      <c r="R78" s="41">
        <v>3.86</v>
      </c>
      <c r="S78" s="41">
        <v>4.166666666666667</v>
      </c>
      <c r="T78" s="41">
        <v>1.9366666666666665</v>
      </c>
      <c r="U78" s="41">
        <v>3.186666666666667</v>
      </c>
      <c r="V78" s="41">
        <v>0.86666666666666659</v>
      </c>
      <c r="W78" s="41">
        <v>1.39</v>
      </c>
      <c r="X78" s="41">
        <v>1.78</v>
      </c>
      <c r="Y78" s="41">
        <v>5.8966666666666674</v>
      </c>
      <c r="Z78" s="41">
        <v>4.1899999999999995</v>
      </c>
      <c r="AA78" s="41">
        <v>2.5466666666666669</v>
      </c>
      <c r="AB78" s="41">
        <v>1.0633333333333332</v>
      </c>
      <c r="AC78" s="41">
        <v>2.8566666666666669</v>
      </c>
      <c r="AD78" s="41">
        <v>1.5</v>
      </c>
      <c r="AE78" s="43">
        <v>769.20333333333338</v>
      </c>
      <c r="AF78" s="43">
        <v>308294.33333333331</v>
      </c>
      <c r="AG78" s="39">
        <v>4.3981440355697545</v>
      </c>
      <c r="AH78" s="43">
        <v>1156.8524501557113</v>
      </c>
      <c r="AI78" s="41" t="s">
        <v>783</v>
      </c>
      <c r="AJ78" s="41">
        <v>75.05</v>
      </c>
      <c r="AK78" s="41">
        <v>65.306666666666672</v>
      </c>
      <c r="AL78" s="41">
        <v>140.35666666666668</v>
      </c>
      <c r="AM78" s="41">
        <v>185.74406666666667</v>
      </c>
      <c r="AN78" s="41">
        <v>45.54</v>
      </c>
      <c r="AO78" s="44">
        <v>2.6679999999999997</v>
      </c>
      <c r="AP78" s="41">
        <v>119.16333333333334</v>
      </c>
      <c r="AQ78" s="41">
        <v>103.07333333333334</v>
      </c>
      <c r="AR78" s="41">
        <v>93.470000000000013</v>
      </c>
      <c r="AS78" s="41">
        <v>8.7833333333333332</v>
      </c>
      <c r="AT78" s="41">
        <v>439.72666666666669</v>
      </c>
      <c r="AU78" s="41">
        <v>3.7900000000000005</v>
      </c>
      <c r="AV78" s="41">
        <v>11.99</v>
      </c>
      <c r="AW78" s="41">
        <v>5.9899999999999993</v>
      </c>
      <c r="AX78" s="41">
        <v>13.996666666666664</v>
      </c>
      <c r="AY78" s="41">
        <v>28.803333333333338</v>
      </c>
      <c r="AZ78" s="41">
        <v>2.1333333333333333</v>
      </c>
      <c r="BA78" s="41">
        <v>1.4833333333333334</v>
      </c>
      <c r="BB78" s="41">
        <v>15.143333333333336</v>
      </c>
      <c r="BC78" s="41">
        <v>34.576666666666661</v>
      </c>
      <c r="BD78" s="41">
        <v>29.743333333333329</v>
      </c>
      <c r="BE78" s="41">
        <v>29.186666666666667</v>
      </c>
      <c r="BF78" s="41">
        <v>80</v>
      </c>
      <c r="BG78" s="41">
        <v>25.62222222222222</v>
      </c>
      <c r="BH78" s="41">
        <v>8.7133333333333329</v>
      </c>
      <c r="BI78" s="41">
        <v>15.886666666666665</v>
      </c>
      <c r="BJ78" s="41">
        <v>2.3133333333333339</v>
      </c>
      <c r="BK78" s="41">
        <v>52.32</v>
      </c>
      <c r="BL78" s="41">
        <v>8.1033333333333335</v>
      </c>
      <c r="BM78" s="41">
        <v>8.84</v>
      </c>
    </row>
    <row r="79" spans="1:65" x14ac:dyDescent="0.35">
      <c r="A79" s="18">
        <v>1740420800</v>
      </c>
      <c r="B79" t="s">
        <v>228</v>
      </c>
      <c r="C79" t="s">
        <v>614</v>
      </c>
      <c r="D79" t="s">
        <v>615</v>
      </c>
      <c r="E79" s="41">
        <v>11.796666666666667</v>
      </c>
      <c r="F79" s="41">
        <v>3.3166666666666664</v>
      </c>
      <c r="G79" s="41">
        <v>3.6166666666666667</v>
      </c>
      <c r="H79" s="41">
        <v>1.3499999999999999</v>
      </c>
      <c r="I79" s="41">
        <v>0.91666666666666663</v>
      </c>
      <c r="J79" s="41">
        <v>1.75</v>
      </c>
      <c r="K79" s="41">
        <v>1.74</v>
      </c>
      <c r="L79" s="41">
        <v>1.01</v>
      </c>
      <c r="M79" s="41">
        <v>4.1999999999999993</v>
      </c>
      <c r="N79" s="41">
        <v>3.11</v>
      </c>
      <c r="O79" s="41">
        <v>0.48</v>
      </c>
      <c r="P79" s="41">
        <v>1.1166666666666667</v>
      </c>
      <c r="Q79" s="41">
        <v>3.4433333333333334</v>
      </c>
      <c r="R79" s="41">
        <v>3.16</v>
      </c>
      <c r="S79" s="41">
        <v>4.1166666666666671</v>
      </c>
      <c r="T79" s="41">
        <v>2.0566666666666666</v>
      </c>
      <c r="U79" s="41">
        <v>2.8866666666666667</v>
      </c>
      <c r="V79" s="41">
        <v>0.96666666666666667</v>
      </c>
      <c r="W79" s="41">
        <v>1.5766666666666669</v>
      </c>
      <c r="X79" s="41">
        <v>1.6233333333333333</v>
      </c>
      <c r="Y79" s="41">
        <v>5.379999999999999</v>
      </c>
      <c r="Z79" s="41">
        <v>4.5366666666666662</v>
      </c>
      <c r="AA79" s="41">
        <v>2.5533333333333332</v>
      </c>
      <c r="AB79" s="41">
        <v>1.3766666666666667</v>
      </c>
      <c r="AC79" s="41">
        <v>3.36</v>
      </c>
      <c r="AD79" s="41">
        <v>1.6500000000000001</v>
      </c>
      <c r="AE79" s="43">
        <v>977.29333333333341</v>
      </c>
      <c r="AF79" s="43">
        <v>247807</v>
      </c>
      <c r="AG79" s="39">
        <v>4.5046611348112124</v>
      </c>
      <c r="AH79" s="43">
        <v>942.68917465309539</v>
      </c>
      <c r="AI79" s="41" t="s">
        <v>783</v>
      </c>
      <c r="AJ79" s="41">
        <v>83.63000000000001</v>
      </c>
      <c r="AK79" s="41">
        <v>46.75</v>
      </c>
      <c r="AL79" s="41">
        <v>130.38</v>
      </c>
      <c r="AM79" s="41">
        <v>185.74406666666667</v>
      </c>
      <c r="AN79" s="41">
        <v>50.376666666666665</v>
      </c>
      <c r="AO79" s="44">
        <v>2.6306666666666665</v>
      </c>
      <c r="AP79" s="41">
        <v>70.023333333333326</v>
      </c>
      <c r="AQ79" s="41">
        <v>139.84</v>
      </c>
      <c r="AR79" s="41">
        <v>98.356666666666669</v>
      </c>
      <c r="AS79" s="41">
        <v>9.6800000000000015</v>
      </c>
      <c r="AT79" s="41">
        <v>456.45666666666671</v>
      </c>
      <c r="AU79" s="41">
        <v>4.2733333333333334</v>
      </c>
      <c r="AV79" s="41">
        <v>9.89</v>
      </c>
      <c r="AW79" s="41">
        <v>4.3833333333333337</v>
      </c>
      <c r="AX79" s="41">
        <v>14.92</v>
      </c>
      <c r="AY79" s="41">
        <v>33.396666666666668</v>
      </c>
      <c r="AZ79" s="41">
        <v>1.93</v>
      </c>
      <c r="BA79" s="41">
        <v>0.90333333333333332</v>
      </c>
      <c r="BB79" s="41">
        <v>11.506666666666668</v>
      </c>
      <c r="BC79" s="41">
        <v>27.83666666666667</v>
      </c>
      <c r="BD79" s="41">
        <v>23.819999999999997</v>
      </c>
      <c r="BE79" s="41">
        <v>31</v>
      </c>
      <c r="BF79" s="41">
        <v>73.540000000000006</v>
      </c>
      <c r="BG79" s="41">
        <v>28.75888888888889</v>
      </c>
      <c r="BH79" s="41">
        <v>11.589999999999998</v>
      </c>
      <c r="BI79" s="41">
        <v>12.83</v>
      </c>
      <c r="BJ79" s="41">
        <v>2.69</v>
      </c>
      <c r="BK79" s="41">
        <v>44.333333333333336</v>
      </c>
      <c r="BL79" s="41">
        <v>7.9000000000000012</v>
      </c>
      <c r="BM79" s="41">
        <v>7.2166666666666659</v>
      </c>
    </row>
    <row r="80" spans="1:65" x14ac:dyDescent="0.35">
      <c r="A80" s="18">
        <v>1814020100</v>
      </c>
      <c r="B80" t="s">
        <v>236</v>
      </c>
      <c r="C80" t="s">
        <v>826</v>
      </c>
      <c r="D80" t="s">
        <v>827</v>
      </c>
      <c r="E80" s="41">
        <v>12.789214318472352</v>
      </c>
      <c r="F80" s="41">
        <v>3.8198100072832415</v>
      </c>
      <c r="G80" s="41">
        <v>3.9377986352202061</v>
      </c>
      <c r="H80" s="41">
        <v>1.059457107306975</v>
      </c>
      <c r="I80" s="41">
        <v>1.1401437097290223</v>
      </c>
      <c r="J80" s="41">
        <v>1.3281595173258092</v>
      </c>
      <c r="K80" s="41">
        <v>1.1934755041261103</v>
      </c>
      <c r="L80" s="41">
        <v>0.98586109296471169</v>
      </c>
      <c r="M80" s="41">
        <v>4.1146389732951256</v>
      </c>
      <c r="N80" s="41">
        <v>2.461851413564601</v>
      </c>
      <c r="O80" s="41">
        <v>0.55875316298519584</v>
      </c>
      <c r="P80" s="41">
        <v>1.0064051012732256</v>
      </c>
      <c r="Q80" s="41">
        <v>2.8788110088245698</v>
      </c>
      <c r="R80" s="41">
        <v>3.5089380332603288</v>
      </c>
      <c r="S80" s="41">
        <v>4.271511035307392</v>
      </c>
      <c r="T80" s="41">
        <v>2.2444598079119449</v>
      </c>
      <c r="U80" s="41">
        <v>3.5561059440616565</v>
      </c>
      <c r="V80" s="41">
        <v>0.98161451431431157</v>
      </c>
      <c r="W80" s="41">
        <v>1.5286447611161205</v>
      </c>
      <c r="X80" s="41">
        <v>1.4003340350830742</v>
      </c>
      <c r="Y80" s="41">
        <v>6.466321072826827</v>
      </c>
      <c r="Z80" s="41">
        <v>3.9306288432362759</v>
      </c>
      <c r="AA80" s="41">
        <v>2.2845277487861178</v>
      </c>
      <c r="AB80" s="41">
        <v>0.93637883338578842</v>
      </c>
      <c r="AC80" s="41">
        <v>3.1130695615899193</v>
      </c>
      <c r="AD80" s="41">
        <v>1.6735668280041673</v>
      </c>
      <c r="AE80" s="43">
        <v>905.21677895291975</v>
      </c>
      <c r="AF80" s="43">
        <v>280078.10645324114</v>
      </c>
      <c r="AG80" s="39">
        <v>4.4065664834962037</v>
      </c>
      <c r="AH80" s="43">
        <v>1053.8579081034857</v>
      </c>
      <c r="AI80" s="41" t="s">
        <v>783</v>
      </c>
      <c r="AJ80" s="41">
        <v>92.154280280236264</v>
      </c>
      <c r="AK80" s="41">
        <v>54.321145976380507</v>
      </c>
      <c r="AL80" s="41">
        <v>146.47542625661677</v>
      </c>
      <c r="AM80" s="41">
        <v>178.49359577688054</v>
      </c>
      <c r="AN80" s="41">
        <v>41.892614199615487</v>
      </c>
      <c r="AO80" s="44">
        <v>2.6997620444667025</v>
      </c>
      <c r="AP80" s="41">
        <v>110.45256329173726</v>
      </c>
      <c r="AQ80" s="41">
        <v>75.206941955736355</v>
      </c>
      <c r="AR80" s="41">
        <v>81.58408792445374</v>
      </c>
      <c r="AS80" s="41">
        <v>8.3141432686231642</v>
      </c>
      <c r="AT80" s="41">
        <v>441.82730611041688</v>
      </c>
      <c r="AU80" s="41">
        <v>3.9934739669912864</v>
      </c>
      <c r="AV80" s="41">
        <v>10.704536085934487</v>
      </c>
      <c r="AW80" s="41">
        <v>4.4863575658345303</v>
      </c>
      <c r="AX80" s="41">
        <v>15.86050823588648</v>
      </c>
      <c r="AY80" s="41">
        <v>39.040831490879356</v>
      </c>
      <c r="AZ80" s="41">
        <v>2.1844503642485962</v>
      </c>
      <c r="BA80" s="41">
        <v>0.77544729972938242</v>
      </c>
      <c r="BB80" s="41">
        <v>12.689315257873885</v>
      </c>
      <c r="BC80" s="41">
        <v>29.153493907792253</v>
      </c>
      <c r="BD80" s="41">
        <v>15.336105302141414</v>
      </c>
      <c r="BE80" s="41">
        <v>39.835927850125806</v>
      </c>
      <c r="BF80" s="41">
        <v>81.879909548627879</v>
      </c>
      <c r="BG80" s="41">
        <v>19.487230033661522</v>
      </c>
      <c r="BH80" s="41">
        <v>11.78241227854015</v>
      </c>
      <c r="BI80" s="41">
        <v>15.186273953912229</v>
      </c>
      <c r="BJ80" s="41">
        <v>2.4571471663214726</v>
      </c>
      <c r="BK80" s="41">
        <v>43.336624485601952</v>
      </c>
      <c r="BL80" s="41">
        <v>8.6013772594173847</v>
      </c>
      <c r="BM80" s="41">
        <v>6.9269084902439602</v>
      </c>
    </row>
    <row r="81" spans="1:65" x14ac:dyDescent="0.35">
      <c r="A81" s="18">
        <v>1821140320</v>
      </c>
      <c r="B81" t="s">
        <v>236</v>
      </c>
      <c r="C81" t="s">
        <v>812</v>
      </c>
      <c r="D81" t="s">
        <v>813</v>
      </c>
      <c r="E81" s="41">
        <v>12.193333333333333</v>
      </c>
      <c r="F81" s="41">
        <v>3.5333333333333337</v>
      </c>
      <c r="G81" s="41">
        <v>3.7999999999999994</v>
      </c>
      <c r="H81" s="41">
        <v>1.47</v>
      </c>
      <c r="I81" s="41">
        <v>1.86</v>
      </c>
      <c r="J81" s="41">
        <v>1.6766666666666667</v>
      </c>
      <c r="K81" s="41">
        <v>1.4600000000000002</v>
      </c>
      <c r="L81" s="41">
        <v>1.1833333333333333</v>
      </c>
      <c r="M81" s="41">
        <v>4.5633333333333335</v>
      </c>
      <c r="N81" s="41">
        <v>3.2633333333333332</v>
      </c>
      <c r="O81" s="41">
        <v>0.56999999999999995</v>
      </c>
      <c r="P81" s="41">
        <v>1.06</v>
      </c>
      <c r="Q81" s="41">
        <v>3.0400000000000005</v>
      </c>
      <c r="R81" s="41">
        <v>3.6433333333333331</v>
      </c>
      <c r="S81" s="41">
        <v>4.47</v>
      </c>
      <c r="T81" s="41">
        <v>1.9799999999999998</v>
      </c>
      <c r="U81" s="41">
        <v>3.7099999999999995</v>
      </c>
      <c r="V81" s="41">
        <v>0.98</v>
      </c>
      <c r="W81" s="41">
        <v>1.51</v>
      </c>
      <c r="X81" s="41">
        <v>1.7233333333333334</v>
      </c>
      <c r="Y81" s="41">
        <v>5.913333333333334</v>
      </c>
      <c r="Z81" s="41">
        <v>4.3299999999999992</v>
      </c>
      <c r="AA81" s="41">
        <v>2.4866666666666668</v>
      </c>
      <c r="AB81" s="41">
        <v>1.17</v>
      </c>
      <c r="AC81" s="41">
        <v>3.0166666666666671</v>
      </c>
      <c r="AD81" s="41">
        <v>1.7066666666666668</v>
      </c>
      <c r="AE81" s="43">
        <v>851.9666666666667</v>
      </c>
      <c r="AF81" s="43">
        <v>265947.33333333331</v>
      </c>
      <c r="AG81" s="39">
        <v>4.5269693694051183</v>
      </c>
      <c r="AH81" s="43">
        <v>1013.9549481264199</v>
      </c>
      <c r="AI81" s="41" t="s">
        <v>783</v>
      </c>
      <c r="AJ81" s="41">
        <v>98.46</v>
      </c>
      <c r="AK81" s="41">
        <v>53.486666666666657</v>
      </c>
      <c r="AL81" s="41">
        <v>151.94666666666666</v>
      </c>
      <c r="AM81" s="41">
        <v>178.67141666666666</v>
      </c>
      <c r="AN81" s="41">
        <v>38.006666666666668</v>
      </c>
      <c r="AO81" s="44">
        <v>2.750666666666667</v>
      </c>
      <c r="AP81" s="41">
        <v>100.67</v>
      </c>
      <c r="AQ81" s="41">
        <v>116.19333333333333</v>
      </c>
      <c r="AR81" s="41">
        <v>126.76666666666667</v>
      </c>
      <c r="AS81" s="41">
        <v>8.7200000000000006</v>
      </c>
      <c r="AT81" s="41">
        <v>446.73666666666668</v>
      </c>
      <c r="AU81" s="41">
        <v>4.2633333333333328</v>
      </c>
      <c r="AV81" s="41">
        <v>10.746666666666668</v>
      </c>
      <c r="AW81" s="41">
        <v>4.5733333333333333</v>
      </c>
      <c r="AX81" s="41">
        <v>14.466666666666667</v>
      </c>
      <c r="AY81" s="41">
        <v>28.73</v>
      </c>
      <c r="AZ81" s="41">
        <v>2.81</v>
      </c>
      <c r="BA81" s="41">
        <v>0.82</v>
      </c>
      <c r="BB81" s="41">
        <v>11.966666666666667</v>
      </c>
      <c r="BC81" s="41">
        <v>26.64</v>
      </c>
      <c r="BD81" s="41">
        <v>20.253333333333334</v>
      </c>
      <c r="BE81" s="41">
        <v>25.790000000000003</v>
      </c>
      <c r="BF81" s="41">
        <v>79.526666666666657</v>
      </c>
      <c r="BG81" s="41">
        <v>17.496666666666666</v>
      </c>
      <c r="BH81" s="41">
        <v>9</v>
      </c>
      <c r="BI81" s="41">
        <v>14.583333333333334</v>
      </c>
      <c r="BJ81" s="41">
        <v>2.7766666666666668</v>
      </c>
      <c r="BK81" s="41">
        <v>50.273333333333333</v>
      </c>
      <c r="BL81" s="41">
        <v>9.0266666666666673</v>
      </c>
      <c r="BM81" s="41">
        <v>7.9233333333333329</v>
      </c>
    </row>
    <row r="82" spans="1:65" x14ac:dyDescent="0.35">
      <c r="A82" s="18">
        <v>1821780340</v>
      </c>
      <c r="B82" t="s">
        <v>236</v>
      </c>
      <c r="C82" t="s">
        <v>588</v>
      </c>
      <c r="D82" t="s">
        <v>589</v>
      </c>
      <c r="E82" s="41">
        <v>11.676666666666668</v>
      </c>
      <c r="F82" s="41">
        <v>3.8900000000000006</v>
      </c>
      <c r="G82" s="41">
        <v>4.3</v>
      </c>
      <c r="H82" s="41">
        <v>1.2466666666666666</v>
      </c>
      <c r="I82" s="41">
        <v>0.9966666666666667</v>
      </c>
      <c r="J82" s="41">
        <v>0.96333333333333326</v>
      </c>
      <c r="K82" s="41">
        <v>1.2066666666666668</v>
      </c>
      <c r="L82" s="41">
        <v>0.97000000000000008</v>
      </c>
      <c r="M82" s="41">
        <v>3.8800000000000003</v>
      </c>
      <c r="N82" s="41">
        <v>2.686666666666667</v>
      </c>
      <c r="O82" s="41">
        <v>0.53666666666666674</v>
      </c>
      <c r="P82" s="41">
        <v>1.2533333333333332</v>
      </c>
      <c r="Q82" s="41">
        <v>3.44</v>
      </c>
      <c r="R82" s="41">
        <v>3.3566666666666669</v>
      </c>
      <c r="S82" s="41">
        <v>3.27</v>
      </c>
      <c r="T82" s="41">
        <v>1.8566666666666667</v>
      </c>
      <c r="U82" s="41">
        <v>3.2900000000000005</v>
      </c>
      <c r="V82" s="41">
        <v>0.95000000000000007</v>
      </c>
      <c r="W82" s="41">
        <v>1.4000000000000001</v>
      </c>
      <c r="X82" s="41">
        <v>1.62</v>
      </c>
      <c r="Y82" s="41">
        <v>5.416666666666667</v>
      </c>
      <c r="Z82" s="41">
        <v>3.7533333333333334</v>
      </c>
      <c r="AA82" s="41">
        <v>2.1666666666666665</v>
      </c>
      <c r="AB82" s="41">
        <v>1</v>
      </c>
      <c r="AC82" s="41">
        <v>3.2000000000000006</v>
      </c>
      <c r="AD82" s="41">
        <v>1.4933333333333332</v>
      </c>
      <c r="AE82" s="43">
        <v>861.01333333333332</v>
      </c>
      <c r="AF82" s="43">
        <v>287646.33333333331</v>
      </c>
      <c r="AG82" s="39">
        <v>4.5345696458035869</v>
      </c>
      <c r="AH82" s="43">
        <v>1097.9726645680312</v>
      </c>
      <c r="AI82" s="41" t="s">
        <v>783</v>
      </c>
      <c r="AJ82" s="41">
        <v>121.89333333333333</v>
      </c>
      <c r="AK82" s="41">
        <v>73.703333333333333</v>
      </c>
      <c r="AL82" s="41">
        <v>195.59666666666666</v>
      </c>
      <c r="AM82" s="41">
        <v>178.57396666666668</v>
      </c>
      <c r="AN82" s="41">
        <v>38.666666666666664</v>
      </c>
      <c r="AO82" s="44">
        <v>2.593</v>
      </c>
      <c r="AP82" s="41">
        <v>119.52666666666666</v>
      </c>
      <c r="AQ82" s="41">
        <v>106.37666666666667</v>
      </c>
      <c r="AR82" s="41">
        <v>92.083333333333329</v>
      </c>
      <c r="AS82" s="41">
        <v>8.44</v>
      </c>
      <c r="AT82" s="41">
        <v>449.57666666666665</v>
      </c>
      <c r="AU82" s="41">
        <v>3.9</v>
      </c>
      <c r="AV82" s="41">
        <v>9.663333333333334</v>
      </c>
      <c r="AW82" s="41">
        <v>4.5199999999999996</v>
      </c>
      <c r="AX82" s="41">
        <v>20.75</v>
      </c>
      <c r="AY82" s="41">
        <v>33.286666666666669</v>
      </c>
      <c r="AZ82" s="41">
        <v>1.8066666666666666</v>
      </c>
      <c r="BA82" s="41">
        <v>0.93</v>
      </c>
      <c r="BB82" s="41">
        <v>13.386666666666665</v>
      </c>
      <c r="BC82" s="41">
        <v>28.606666666666666</v>
      </c>
      <c r="BD82" s="41">
        <v>29.213333333333328</v>
      </c>
      <c r="BE82" s="41">
        <v>29.913333333333338</v>
      </c>
      <c r="BF82" s="41">
        <v>86.61</v>
      </c>
      <c r="BG82" s="41">
        <v>18</v>
      </c>
      <c r="BH82" s="41">
        <v>9.0266666666666673</v>
      </c>
      <c r="BI82" s="41">
        <v>13</v>
      </c>
      <c r="BJ82" s="41">
        <v>1.9466666666666665</v>
      </c>
      <c r="BK82" s="41">
        <v>52.636666666666663</v>
      </c>
      <c r="BL82" s="41">
        <v>8.0366666666666671</v>
      </c>
      <c r="BM82" s="41">
        <v>7.1066666666666665</v>
      </c>
    </row>
    <row r="83" spans="1:65" x14ac:dyDescent="0.35">
      <c r="A83" s="18">
        <v>1823060400</v>
      </c>
      <c r="B83" t="s">
        <v>236</v>
      </c>
      <c r="C83" t="s">
        <v>237</v>
      </c>
      <c r="D83" t="s">
        <v>238</v>
      </c>
      <c r="E83" s="41">
        <v>11.93</v>
      </c>
      <c r="F83" s="41">
        <v>3.5033333333333334</v>
      </c>
      <c r="G83" s="41">
        <v>3.84</v>
      </c>
      <c r="H83" s="41">
        <v>1.03</v>
      </c>
      <c r="I83" s="41">
        <v>0.98333333333333339</v>
      </c>
      <c r="J83" s="41">
        <v>1.47</v>
      </c>
      <c r="K83" s="41">
        <v>1.0166666666666668</v>
      </c>
      <c r="L83" s="41">
        <v>0.98666666666666669</v>
      </c>
      <c r="M83" s="41">
        <v>4.0166666666666666</v>
      </c>
      <c r="N83" s="41">
        <v>2.7366666666666668</v>
      </c>
      <c r="O83" s="41">
        <v>0.46666666666666662</v>
      </c>
      <c r="P83" s="41">
        <v>0.9966666666666667</v>
      </c>
      <c r="Q83" s="41">
        <v>2.89</v>
      </c>
      <c r="R83" s="41">
        <v>3.2766666666666668</v>
      </c>
      <c r="S83" s="41">
        <v>4.2866666666666662</v>
      </c>
      <c r="T83" s="41">
        <v>1.83</v>
      </c>
      <c r="U83" s="41">
        <v>3.456666666666667</v>
      </c>
      <c r="V83" s="41">
        <v>0.92333333333333323</v>
      </c>
      <c r="W83" s="41">
        <v>1.5199999999999998</v>
      </c>
      <c r="X83" s="41">
        <v>1.6533333333333333</v>
      </c>
      <c r="Y83" s="41">
        <v>6.29</v>
      </c>
      <c r="Z83" s="41">
        <v>4.0633333333333335</v>
      </c>
      <c r="AA83" s="41">
        <v>2.0699999999999998</v>
      </c>
      <c r="AB83" s="41">
        <v>0.94999999999999984</v>
      </c>
      <c r="AC83" s="41">
        <v>2.8266666666666667</v>
      </c>
      <c r="AD83" s="41">
        <v>1.5466666666666666</v>
      </c>
      <c r="AE83" s="43">
        <v>673.95666666666659</v>
      </c>
      <c r="AF83" s="43">
        <v>237439.33333333334</v>
      </c>
      <c r="AG83" s="39">
        <v>4.5743020129186904</v>
      </c>
      <c r="AH83" s="43">
        <v>909.43698013775168</v>
      </c>
      <c r="AI83" s="41" t="s">
        <v>783</v>
      </c>
      <c r="AJ83" s="41">
        <v>87.68</v>
      </c>
      <c r="AK83" s="41">
        <v>53.383333333333333</v>
      </c>
      <c r="AL83" s="41">
        <v>141.06333333333333</v>
      </c>
      <c r="AM83" s="41">
        <v>178.57581666666667</v>
      </c>
      <c r="AN83" s="41">
        <v>48.493333333333339</v>
      </c>
      <c r="AO83" s="44">
        <v>2.6443333333333334</v>
      </c>
      <c r="AP83" s="41">
        <v>94.166666666666671</v>
      </c>
      <c r="AQ83" s="41">
        <v>126.33333333333333</v>
      </c>
      <c r="AR83" s="41">
        <v>90.67</v>
      </c>
      <c r="AS83" s="41">
        <v>8.4066666666666663</v>
      </c>
      <c r="AT83" s="41">
        <v>445.62000000000006</v>
      </c>
      <c r="AU83" s="41">
        <v>4.1000000000000005</v>
      </c>
      <c r="AV83" s="41">
        <v>9.49</v>
      </c>
      <c r="AW83" s="41">
        <v>3.98</v>
      </c>
      <c r="AX83" s="41">
        <v>18.64</v>
      </c>
      <c r="AY83" s="41">
        <v>31.5</v>
      </c>
      <c r="AZ83" s="41">
        <v>1.8833333333333335</v>
      </c>
      <c r="BA83" s="41">
        <v>0.80000000000000016</v>
      </c>
      <c r="BB83" s="41">
        <v>12.040000000000001</v>
      </c>
      <c r="BC83" s="41">
        <v>49.306666666666672</v>
      </c>
      <c r="BD83" s="41">
        <v>34.396666666666668</v>
      </c>
      <c r="BE83" s="41">
        <v>42.626666666666665</v>
      </c>
      <c r="BF83" s="41">
        <v>67</v>
      </c>
      <c r="BG83" s="41">
        <v>23.400000000000002</v>
      </c>
      <c r="BH83" s="41">
        <v>11.246666666666668</v>
      </c>
      <c r="BI83" s="41">
        <v>15</v>
      </c>
      <c r="BJ83" s="41">
        <v>2.3866666666666667</v>
      </c>
      <c r="BK83" s="41">
        <v>45</v>
      </c>
      <c r="BL83" s="41">
        <v>8.8266666666666662</v>
      </c>
      <c r="BM83" s="41">
        <v>8.3800000000000008</v>
      </c>
    </row>
    <row r="84" spans="1:65" x14ac:dyDescent="0.35">
      <c r="A84" s="18">
        <v>1826900550</v>
      </c>
      <c r="B84" t="s">
        <v>236</v>
      </c>
      <c r="C84" t="s">
        <v>730</v>
      </c>
      <c r="D84" t="s">
        <v>711</v>
      </c>
      <c r="E84" s="41">
        <v>11.799999999999999</v>
      </c>
      <c r="F84" s="41">
        <v>4.0766666666666671</v>
      </c>
      <c r="G84" s="41">
        <v>4.1366666666666667</v>
      </c>
      <c r="H84" s="41">
        <v>1.3833333333333335</v>
      </c>
      <c r="I84" s="41">
        <v>1.07</v>
      </c>
      <c r="J84" s="41">
        <v>1.51</v>
      </c>
      <c r="K84" s="41">
        <v>1.4400000000000002</v>
      </c>
      <c r="L84" s="41">
        <v>1.0066666666666666</v>
      </c>
      <c r="M84" s="41">
        <v>4.123333333333334</v>
      </c>
      <c r="N84" s="41">
        <v>2.5933333333333333</v>
      </c>
      <c r="O84" s="41">
        <v>0.50666666666666671</v>
      </c>
      <c r="P84" s="41">
        <v>1.1233333333333333</v>
      </c>
      <c r="Q84" s="41">
        <v>3.34</v>
      </c>
      <c r="R84" s="41">
        <v>3.4</v>
      </c>
      <c r="S84" s="41">
        <v>4.3066666666666666</v>
      </c>
      <c r="T84" s="41">
        <v>1.7933333333333332</v>
      </c>
      <c r="U84" s="41">
        <v>3.6433333333333331</v>
      </c>
      <c r="V84" s="41">
        <v>1.0033333333333332</v>
      </c>
      <c r="W84" s="41">
        <v>1.6000000000000003</v>
      </c>
      <c r="X84" s="41">
        <v>1.8500000000000003</v>
      </c>
      <c r="Y84" s="41">
        <v>5.956666666666667</v>
      </c>
      <c r="Z84" s="41">
        <v>4.3866666666666667</v>
      </c>
      <c r="AA84" s="41">
        <v>2.2899999999999996</v>
      </c>
      <c r="AB84" s="41">
        <v>1.1133333333333333</v>
      </c>
      <c r="AC84" s="41">
        <v>3.1833333333333336</v>
      </c>
      <c r="AD84" s="41">
        <v>1.6466666666666667</v>
      </c>
      <c r="AE84" s="43">
        <v>1051.7</v>
      </c>
      <c r="AF84" s="43">
        <v>250625.33333333334</v>
      </c>
      <c r="AG84" s="39">
        <v>4.4695222663722589</v>
      </c>
      <c r="AH84" s="43">
        <v>949.14804606554844</v>
      </c>
      <c r="AI84" s="41" t="s">
        <v>783</v>
      </c>
      <c r="AJ84" s="41">
        <v>105.37666666666667</v>
      </c>
      <c r="AK84" s="41">
        <v>79.02</v>
      </c>
      <c r="AL84" s="41">
        <v>184.39666666666665</v>
      </c>
      <c r="AM84" s="41">
        <v>178.57581666666667</v>
      </c>
      <c r="AN84" s="41">
        <v>38.866666666666667</v>
      </c>
      <c r="AO84" s="44">
        <v>2.6426666666666665</v>
      </c>
      <c r="AP84" s="41">
        <v>60.20333333333334</v>
      </c>
      <c r="AQ84" s="41">
        <v>93.913333333333341</v>
      </c>
      <c r="AR84" s="41">
        <v>92.233333333333348</v>
      </c>
      <c r="AS84" s="41">
        <v>8.8166666666666682</v>
      </c>
      <c r="AT84" s="41">
        <v>444.27666666666664</v>
      </c>
      <c r="AU84" s="41">
        <v>4.043333333333333</v>
      </c>
      <c r="AV84" s="41">
        <v>9.99</v>
      </c>
      <c r="AW84" s="41">
        <v>4.22</v>
      </c>
      <c r="AX84" s="41">
        <v>16.8</v>
      </c>
      <c r="AY84" s="41">
        <v>39.633333333333333</v>
      </c>
      <c r="AZ84" s="41">
        <v>2.2733333333333334</v>
      </c>
      <c r="BA84" s="41">
        <v>0.95000000000000007</v>
      </c>
      <c r="BB84" s="41">
        <v>13.456666666666669</v>
      </c>
      <c r="BC84" s="41">
        <v>39.873333333333335</v>
      </c>
      <c r="BD84" s="41">
        <v>23.853333333333335</v>
      </c>
      <c r="BE84" s="41">
        <v>33.69</v>
      </c>
      <c r="BF84" s="41">
        <v>60.48</v>
      </c>
      <c r="BG84" s="41">
        <v>28</v>
      </c>
      <c r="BH84" s="41">
        <v>11.136666666666665</v>
      </c>
      <c r="BI84" s="41">
        <v>16.133333333333333</v>
      </c>
      <c r="BJ84" s="41">
        <v>3.3433333333333337</v>
      </c>
      <c r="BK84" s="41">
        <v>49.853333333333332</v>
      </c>
      <c r="BL84" s="41">
        <v>9.0666666666666647</v>
      </c>
      <c r="BM84" s="41">
        <v>3.7900000000000005</v>
      </c>
    </row>
    <row r="85" spans="1:65" x14ac:dyDescent="0.35">
      <c r="A85" s="18">
        <v>1829200720</v>
      </c>
      <c r="B85" t="s">
        <v>236</v>
      </c>
      <c r="C85" t="s">
        <v>731</v>
      </c>
      <c r="D85" t="s">
        <v>239</v>
      </c>
      <c r="E85" s="41">
        <v>12.186782888088509</v>
      </c>
      <c r="F85" s="41">
        <v>3.4111765840354411</v>
      </c>
      <c r="G85" s="41">
        <v>3.6701279768694506</v>
      </c>
      <c r="H85" s="41">
        <v>1.0571085151165946</v>
      </c>
      <c r="I85" s="41">
        <v>1.0038407928896818</v>
      </c>
      <c r="J85" s="41">
        <v>1.1653833279295733</v>
      </c>
      <c r="K85" s="41">
        <v>1.1244376578849284</v>
      </c>
      <c r="L85" s="41">
        <v>0.97429935844933668</v>
      </c>
      <c r="M85" s="41">
        <v>3.781001163821498</v>
      </c>
      <c r="N85" s="41">
        <v>2.9170677741880175</v>
      </c>
      <c r="O85" s="41">
        <v>0.38596817290102486</v>
      </c>
      <c r="P85" s="41">
        <v>1.0691441548769056</v>
      </c>
      <c r="Q85" s="41">
        <v>2.744410394004607</v>
      </c>
      <c r="R85" s="41">
        <v>4.0540832399210567</v>
      </c>
      <c r="S85" s="41">
        <v>4.4317134894682866</v>
      </c>
      <c r="T85" s="41">
        <v>2.1083036697730333</v>
      </c>
      <c r="U85" s="41">
        <v>3.2851881528088875</v>
      </c>
      <c r="V85" s="41">
        <v>0.95223714445891039</v>
      </c>
      <c r="W85" s="41">
        <v>1.4497126111433607</v>
      </c>
      <c r="X85" s="41">
        <v>1.5678314964815501</v>
      </c>
      <c r="Y85" s="41">
        <v>5.7520772658651182</v>
      </c>
      <c r="Z85" s="41">
        <v>3.922710417561305</v>
      </c>
      <c r="AA85" s="41">
        <v>2.4453917741999862</v>
      </c>
      <c r="AB85" s="41">
        <v>0.94354815661462643</v>
      </c>
      <c r="AC85" s="41">
        <v>2.8766751165018039</v>
      </c>
      <c r="AD85" s="41">
        <v>1.5197892141856204</v>
      </c>
      <c r="AE85" s="43">
        <v>733.70789520933761</v>
      </c>
      <c r="AF85" s="43">
        <v>243323.64719268377</v>
      </c>
      <c r="AG85" s="39">
        <v>4.4374116936201036</v>
      </c>
      <c r="AH85" s="43">
        <v>917.90533468381966</v>
      </c>
      <c r="AI85" s="41" t="s">
        <v>783</v>
      </c>
      <c r="AJ85" s="41">
        <v>92.186994516795494</v>
      </c>
      <c r="AK85" s="41">
        <v>74.057463089543887</v>
      </c>
      <c r="AL85" s="41">
        <v>166.24445760633938</v>
      </c>
      <c r="AM85" s="41">
        <v>178.7538529252887</v>
      </c>
      <c r="AN85" s="41">
        <v>45.074218997350641</v>
      </c>
      <c r="AO85" s="44">
        <v>2.6380345971100425</v>
      </c>
      <c r="AP85" s="41">
        <v>100.04298450639585</v>
      </c>
      <c r="AQ85" s="41">
        <v>89.753708375931026</v>
      </c>
      <c r="AR85" s="41">
        <v>89.907428701646509</v>
      </c>
      <c r="AS85" s="41">
        <v>8.2456591644166881</v>
      </c>
      <c r="AT85" s="41">
        <v>425.89382532953931</v>
      </c>
      <c r="AU85" s="41">
        <v>3.577968540941685</v>
      </c>
      <c r="AV85" s="41">
        <v>10.975116693232783</v>
      </c>
      <c r="AW85" s="41">
        <v>3.7230251473933662</v>
      </c>
      <c r="AX85" s="41">
        <v>14.737005516664292</v>
      </c>
      <c r="AY85" s="41">
        <v>24.415404950769375</v>
      </c>
      <c r="AZ85" s="41">
        <v>3.3536010432848471</v>
      </c>
      <c r="BA85" s="41">
        <v>0.94167457013369127</v>
      </c>
      <c r="BB85" s="41">
        <v>15.27669596944137</v>
      </c>
      <c r="BC85" s="41">
        <v>39.781645587120813</v>
      </c>
      <c r="BD85" s="41">
        <v>24.788389660725937</v>
      </c>
      <c r="BE85" s="41">
        <v>30.114545680181038</v>
      </c>
      <c r="BF85" s="41">
        <v>88.133224764741229</v>
      </c>
      <c r="BG85" s="41">
        <v>10.397732680988314</v>
      </c>
      <c r="BH85" s="41">
        <v>9.5187068488068345</v>
      </c>
      <c r="BI85" s="41">
        <v>16.740544242971783</v>
      </c>
      <c r="BJ85" s="41">
        <v>2.1163104988480526</v>
      </c>
      <c r="BK85" s="41">
        <v>48.27069448599611</v>
      </c>
      <c r="BL85" s="41">
        <v>8.7220104549284319</v>
      </c>
      <c r="BM85" s="41">
        <v>8.2516015811133574</v>
      </c>
    </row>
    <row r="86" spans="1:65" x14ac:dyDescent="0.35">
      <c r="A86" s="18">
        <v>1839980840</v>
      </c>
      <c r="B86" t="s">
        <v>236</v>
      </c>
      <c r="C86" t="s">
        <v>665</v>
      </c>
      <c r="D86" t="s">
        <v>666</v>
      </c>
      <c r="E86" s="41">
        <v>11.873332947709427</v>
      </c>
      <c r="F86" s="41">
        <v>4.0930211515348756</v>
      </c>
      <c r="G86" s="41">
        <v>3.6095345833161461</v>
      </c>
      <c r="H86" s="41">
        <v>2.1795748093608496</v>
      </c>
      <c r="I86" s="41">
        <v>1.022798376324271</v>
      </c>
      <c r="J86" s="41">
        <v>1.4253700825418101</v>
      </c>
      <c r="K86" s="41">
        <v>1.4085095486637365</v>
      </c>
      <c r="L86" s="41">
        <v>1.1889091187787484</v>
      </c>
      <c r="M86" s="41">
        <v>3.8529375374324086</v>
      </c>
      <c r="N86" s="41">
        <v>4.4210651365099229</v>
      </c>
      <c r="O86" s="41">
        <v>0.62107145966969501</v>
      </c>
      <c r="P86" s="41">
        <v>0.98384899932207359</v>
      </c>
      <c r="Q86" s="41">
        <v>2.4254920642891009</v>
      </c>
      <c r="R86" s="41">
        <v>3.2151261447940676</v>
      </c>
      <c r="S86" s="41">
        <v>4.2554320001974135</v>
      </c>
      <c r="T86" s="41">
        <v>2.1285175778842169</v>
      </c>
      <c r="U86" s="41">
        <v>2.9036683164843704</v>
      </c>
      <c r="V86" s="41">
        <v>0.78410062553661197</v>
      </c>
      <c r="W86" s="41">
        <v>1.2891004978646174</v>
      </c>
      <c r="X86" s="41">
        <v>1.7449094437617749</v>
      </c>
      <c r="Y86" s="41">
        <v>5.9031929600725741</v>
      </c>
      <c r="Z86" s="41">
        <v>4.0592311336014193</v>
      </c>
      <c r="AA86" s="41">
        <v>2.22384503412581</v>
      </c>
      <c r="AB86" s="41">
        <v>1.0213940886246116</v>
      </c>
      <c r="AC86" s="41">
        <v>2.5272048197545565</v>
      </c>
      <c r="AD86" s="41">
        <v>1.4420691672906187</v>
      </c>
      <c r="AE86" s="43">
        <v>523.17798008834359</v>
      </c>
      <c r="AF86" s="43">
        <v>255019.79121450425</v>
      </c>
      <c r="AG86" s="39">
        <v>4.3818794365327962</v>
      </c>
      <c r="AH86" s="43">
        <v>956.30600916385981</v>
      </c>
      <c r="AI86" s="41" t="s">
        <v>783</v>
      </c>
      <c r="AJ86" s="41">
        <v>80.289950829611357</v>
      </c>
      <c r="AK86" s="41">
        <v>54.81068221537263</v>
      </c>
      <c r="AL86" s="41">
        <v>135.10063304498399</v>
      </c>
      <c r="AM86" s="41">
        <v>178.56232630329393</v>
      </c>
      <c r="AN86" s="41">
        <v>35.827485171947266</v>
      </c>
      <c r="AO86" s="44">
        <v>2.757065350707677</v>
      </c>
      <c r="AP86" s="41">
        <v>61.171819533535974</v>
      </c>
      <c r="AQ86" s="41">
        <v>87.800159402381453</v>
      </c>
      <c r="AR86" s="41">
        <v>72.876707948156366</v>
      </c>
      <c r="AS86" s="41">
        <v>8.0378598145025659</v>
      </c>
      <c r="AT86" s="41">
        <v>421.43539728357064</v>
      </c>
      <c r="AU86" s="41">
        <v>4.0470135222106469</v>
      </c>
      <c r="AV86" s="41">
        <v>8.0063536251581073</v>
      </c>
      <c r="AW86" s="41">
        <v>4.9902026415153271</v>
      </c>
      <c r="AX86" s="41">
        <v>11.012169654796852</v>
      </c>
      <c r="AY86" s="41">
        <v>26.584636541924834</v>
      </c>
      <c r="AZ86" s="41">
        <v>2.3333363605193416</v>
      </c>
      <c r="BA86" s="41">
        <v>1.0285841081025933</v>
      </c>
      <c r="BB86" s="41">
        <v>12.618173792073227</v>
      </c>
      <c r="BC86" s="41">
        <v>27.290269027279468</v>
      </c>
      <c r="BD86" s="41">
        <v>23.80456078832005</v>
      </c>
      <c r="BE86" s="41">
        <v>34.425495194222123</v>
      </c>
      <c r="BF86" s="41">
        <v>34.992926834445605</v>
      </c>
      <c r="BG86" s="41">
        <v>25.345636426409616</v>
      </c>
      <c r="BH86" s="41">
        <v>5.9779671611272063</v>
      </c>
      <c r="BI86" s="41">
        <v>4.9929430693005585</v>
      </c>
      <c r="BJ86" s="41">
        <v>2.3007984097930767</v>
      </c>
      <c r="BK86" s="41">
        <v>23.366181144744843</v>
      </c>
      <c r="BL86" s="41">
        <v>8.4514411537325191</v>
      </c>
      <c r="BM86" s="41">
        <v>7.7314462860010265</v>
      </c>
    </row>
    <row r="87" spans="1:65" x14ac:dyDescent="0.35">
      <c r="A87" s="18">
        <v>1843780870</v>
      </c>
      <c r="B87" t="s">
        <v>236</v>
      </c>
      <c r="C87" t="s">
        <v>240</v>
      </c>
      <c r="D87" t="s">
        <v>241</v>
      </c>
      <c r="E87" s="41">
        <v>11.926666666666668</v>
      </c>
      <c r="F87" s="41">
        <v>3.0766666666666667</v>
      </c>
      <c r="G87" s="41">
        <v>3.7366666666666668</v>
      </c>
      <c r="H87" s="41">
        <v>1.2366666666666666</v>
      </c>
      <c r="I87" s="41">
        <v>1.01</v>
      </c>
      <c r="J87" s="41">
        <v>1.2766666666666666</v>
      </c>
      <c r="K87" s="41">
        <v>1.1833333333333333</v>
      </c>
      <c r="L87" s="41">
        <v>0.92666666666666664</v>
      </c>
      <c r="M87" s="41">
        <v>4.13</v>
      </c>
      <c r="N87" s="41">
        <v>2.98</v>
      </c>
      <c r="O87" s="41">
        <v>0.47333333333333333</v>
      </c>
      <c r="P87" s="41">
        <v>1.0866666666666667</v>
      </c>
      <c r="Q87" s="41">
        <v>3.47</v>
      </c>
      <c r="R87" s="41">
        <v>3.5066666666666664</v>
      </c>
      <c r="S87" s="41">
        <v>4.3133333333333335</v>
      </c>
      <c r="T87" s="41">
        <v>1.9433333333333334</v>
      </c>
      <c r="U87" s="41">
        <v>3.3933333333333331</v>
      </c>
      <c r="V87" s="41">
        <v>0.96</v>
      </c>
      <c r="W87" s="41">
        <v>1.51</v>
      </c>
      <c r="X87" s="41">
        <v>1.6633333333333333</v>
      </c>
      <c r="Y87" s="41">
        <v>6.48</v>
      </c>
      <c r="Z87" s="41">
        <v>4.87</v>
      </c>
      <c r="AA87" s="41">
        <v>2.0666666666666669</v>
      </c>
      <c r="AB87" s="41">
        <v>1.1100000000000001</v>
      </c>
      <c r="AC87" s="41">
        <v>2.92</v>
      </c>
      <c r="AD87" s="41">
        <v>1.4400000000000002</v>
      </c>
      <c r="AE87" s="43">
        <v>842.22333333333336</v>
      </c>
      <c r="AF87" s="43">
        <v>383235.66666666669</v>
      </c>
      <c r="AG87" s="39">
        <v>4.4759560485937859</v>
      </c>
      <c r="AH87" s="43">
        <v>1451.4394279408737</v>
      </c>
      <c r="AI87" s="41" t="s">
        <v>783</v>
      </c>
      <c r="AJ87" s="41">
        <v>87.993333333333339</v>
      </c>
      <c r="AK87" s="41">
        <v>53.486666666666657</v>
      </c>
      <c r="AL87" s="41">
        <v>141.47999999999999</v>
      </c>
      <c r="AM87" s="41">
        <v>178.57581666666667</v>
      </c>
      <c r="AN87" s="41">
        <v>49.94</v>
      </c>
      <c r="AO87" s="44">
        <v>2.6799999999999997</v>
      </c>
      <c r="AP87" s="41">
        <v>104.16666666666667</v>
      </c>
      <c r="AQ87" s="41">
        <v>114.94333333333333</v>
      </c>
      <c r="AR87" s="41">
        <v>88.886666666666656</v>
      </c>
      <c r="AS87" s="41">
        <v>8.3933333333333326</v>
      </c>
      <c r="AT87" s="41">
        <v>425.16333333333336</v>
      </c>
      <c r="AU87" s="41">
        <v>4.1900000000000004</v>
      </c>
      <c r="AV87" s="41">
        <v>11.11</v>
      </c>
      <c r="AW87" s="41">
        <v>3.8800000000000003</v>
      </c>
      <c r="AX87" s="41">
        <v>13.67</v>
      </c>
      <c r="AY87" s="41">
        <v>30.223333333333333</v>
      </c>
      <c r="AZ87" s="41">
        <v>1.8133333333333332</v>
      </c>
      <c r="BA87" s="41">
        <v>0.81666666666666654</v>
      </c>
      <c r="BB87" s="41">
        <v>11.343333333333334</v>
      </c>
      <c r="BC87" s="41">
        <v>36.33</v>
      </c>
      <c r="BD87" s="41">
        <v>29.106666666666666</v>
      </c>
      <c r="BE87" s="41">
        <v>37.413333333333334</v>
      </c>
      <c r="BF87" s="41">
        <v>74.243333333333325</v>
      </c>
      <c r="BG87" s="41">
        <v>15.873333333333335</v>
      </c>
      <c r="BH87" s="41">
        <v>8.0833333333333339</v>
      </c>
      <c r="BI87" s="41">
        <v>16.223333333333333</v>
      </c>
      <c r="BJ87" s="41">
        <v>2.0333333333333332</v>
      </c>
      <c r="BK87" s="41">
        <v>60.356666666666662</v>
      </c>
      <c r="BL87" s="41">
        <v>8.7499999999999982</v>
      </c>
      <c r="BM87" s="41">
        <v>6.9633333333333338</v>
      </c>
    </row>
    <row r="88" spans="1:65" x14ac:dyDescent="0.35">
      <c r="A88" s="18">
        <v>1845460920</v>
      </c>
      <c r="B88" t="s">
        <v>236</v>
      </c>
      <c r="C88" t="s">
        <v>874</v>
      </c>
      <c r="D88" t="s">
        <v>875</v>
      </c>
      <c r="E88" s="41">
        <v>11.483186325788187</v>
      </c>
      <c r="F88" s="41">
        <v>3.4405324056316027</v>
      </c>
      <c r="G88" s="41">
        <v>3.9437807100271094</v>
      </c>
      <c r="H88" s="41">
        <v>1.0456937460855578</v>
      </c>
      <c r="I88" s="41">
        <v>1.049264377143146</v>
      </c>
      <c r="J88" s="41">
        <v>1.1962484721358269</v>
      </c>
      <c r="K88" s="41">
        <v>1.249780263620732</v>
      </c>
      <c r="L88" s="41">
        <v>1.5125379690570846</v>
      </c>
      <c r="M88" s="41">
        <v>4.0103644313364688</v>
      </c>
      <c r="N88" s="41">
        <v>3.8234857509501201</v>
      </c>
      <c r="O88" s="41">
        <v>0.47079194845151368</v>
      </c>
      <c r="P88" s="41">
        <v>0.98384899932207359</v>
      </c>
      <c r="Q88" s="41">
        <v>3.5360789755868165</v>
      </c>
      <c r="R88" s="41">
        <v>3.3672590775276894</v>
      </c>
      <c r="S88" s="41">
        <v>4.686246164161429</v>
      </c>
      <c r="T88" s="41">
        <v>2.2253709592789694</v>
      </c>
      <c r="U88" s="41">
        <v>3.5890512056017676</v>
      </c>
      <c r="V88" s="41">
        <v>0.96837334314567214</v>
      </c>
      <c r="W88" s="41">
        <v>1.5421391667053255</v>
      </c>
      <c r="X88" s="41">
        <v>1.6247535647084126</v>
      </c>
      <c r="Y88" s="41">
        <v>6.7360721595176969</v>
      </c>
      <c r="Z88" s="41">
        <v>5.7500354408864363</v>
      </c>
      <c r="AA88" s="41">
        <v>2.8344886235288427</v>
      </c>
      <c r="AB88" s="41">
        <v>1.0446178634134773</v>
      </c>
      <c r="AC88" s="41">
        <v>3.398841696784292</v>
      </c>
      <c r="AD88" s="41">
        <v>1.6190857367612075</v>
      </c>
      <c r="AE88" s="43">
        <v>789.69527785909929</v>
      </c>
      <c r="AF88" s="43">
        <v>227583.46762034638</v>
      </c>
      <c r="AG88" s="39">
        <v>4.5050786980033237</v>
      </c>
      <c r="AH88" s="43">
        <v>866.17493393658708</v>
      </c>
      <c r="AI88" s="41" t="s">
        <v>783</v>
      </c>
      <c r="AJ88" s="41">
        <v>77.020963148081435</v>
      </c>
      <c r="AK88" s="41">
        <v>77.357619807340441</v>
      </c>
      <c r="AL88" s="41">
        <v>154.37858295542188</v>
      </c>
      <c r="AM88" s="41">
        <v>178.56232630329393</v>
      </c>
      <c r="AN88" s="41">
        <v>41.106432502897775</v>
      </c>
      <c r="AO88" s="44">
        <v>2.5956515910586471</v>
      </c>
      <c r="AP88" s="41">
        <v>111.54429511132476</v>
      </c>
      <c r="AQ88" s="41">
        <v>96.828198391778869</v>
      </c>
      <c r="AR88" s="41">
        <v>99.589948485403582</v>
      </c>
      <c r="AS88" s="41">
        <v>8.8178923666320745</v>
      </c>
      <c r="AT88" s="41">
        <v>440.44392333859452</v>
      </c>
      <c r="AU88" s="41">
        <v>3.7778771549700374</v>
      </c>
      <c r="AV88" s="41">
        <v>9.0084003867548663</v>
      </c>
      <c r="AW88" s="41">
        <v>4.7905945358547148</v>
      </c>
      <c r="AX88" s="41">
        <v>9.410399523190037</v>
      </c>
      <c r="AY88" s="41">
        <v>26.187917746914508</v>
      </c>
      <c r="AZ88" s="41">
        <v>1.9907129761709028</v>
      </c>
      <c r="BA88" s="41">
        <v>1.1853685124012907</v>
      </c>
      <c r="BB88" s="41">
        <v>11.444501053266867</v>
      </c>
      <c r="BC88" s="41">
        <v>39.022277695792731</v>
      </c>
      <c r="BD88" s="41">
        <v>34.068704531590463</v>
      </c>
      <c r="BE88" s="41">
        <v>43.140865524468438</v>
      </c>
      <c r="BF88" s="41">
        <v>68.656122449182291</v>
      </c>
      <c r="BG88" s="41">
        <v>18.778405694665306</v>
      </c>
      <c r="BH88" s="41">
        <v>11.161294245912091</v>
      </c>
      <c r="BI88" s="41">
        <v>11.317525808566586</v>
      </c>
      <c r="BJ88" s="41">
        <v>3.0423918174561773</v>
      </c>
      <c r="BK88" s="41">
        <v>42.355578496908272</v>
      </c>
      <c r="BL88" s="41">
        <v>9.0799390933158417</v>
      </c>
      <c r="BM88" s="41">
        <v>8.0119341236777739</v>
      </c>
    </row>
    <row r="89" spans="1:65" x14ac:dyDescent="0.35">
      <c r="A89" s="18">
        <v>1911180100</v>
      </c>
      <c r="B89" t="s">
        <v>242</v>
      </c>
      <c r="C89" t="s">
        <v>243</v>
      </c>
      <c r="D89" t="s">
        <v>244</v>
      </c>
      <c r="E89" s="41">
        <v>11.336666666666666</v>
      </c>
      <c r="F89" s="41">
        <v>3.7366666666666668</v>
      </c>
      <c r="G89" s="41">
        <v>4.0533333333333337</v>
      </c>
      <c r="H89" s="41">
        <v>1.58</v>
      </c>
      <c r="I89" s="41">
        <v>0.98666666666666669</v>
      </c>
      <c r="J89" s="41">
        <v>1.8566666666666667</v>
      </c>
      <c r="K89" s="41">
        <v>1.7666666666666666</v>
      </c>
      <c r="L89" s="41">
        <v>0.8833333333333333</v>
      </c>
      <c r="M89" s="41">
        <v>4.0566666666666666</v>
      </c>
      <c r="N89" s="41">
        <v>2.9133333333333336</v>
      </c>
      <c r="O89" s="41">
        <v>0.54666666666666675</v>
      </c>
      <c r="P89" s="41">
        <v>1.1333333333333335</v>
      </c>
      <c r="Q89" s="41">
        <v>3.0733333333333328</v>
      </c>
      <c r="R89" s="41">
        <v>3.063333333333333</v>
      </c>
      <c r="S89" s="41">
        <v>4.0866666666666669</v>
      </c>
      <c r="T89" s="41">
        <v>1.8666666666666665</v>
      </c>
      <c r="U89" s="41">
        <v>3</v>
      </c>
      <c r="V89" s="41">
        <v>0.93333333333333324</v>
      </c>
      <c r="W89" s="41">
        <v>1.46</v>
      </c>
      <c r="X89" s="41">
        <v>1.5333333333333332</v>
      </c>
      <c r="Y89" s="41">
        <v>5.88</v>
      </c>
      <c r="Z89" s="41">
        <v>4.6366666666666667</v>
      </c>
      <c r="AA89" s="41">
        <v>2.76</v>
      </c>
      <c r="AB89" s="41">
        <v>1.1133333333333335</v>
      </c>
      <c r="AC89" s="41">
        <v>3.5766666666666667</v>
      </c>
      <c r="AD89" s="41">
        <v>1.76</v>
      </c>
      <c r="AE89" s="43">
        <v>1024.1166666666666</v>
      </c>
      <c r="AF89" s="43">
        <v>342676.33333333331</v>
      </c>
      <c r="AG89" s="39">
        <v>4.3786838950302291</v>
      </c>
      <c r="AH89" s="43">
        <v>1285.1366045630709</v>
      </c>
      <c r="AI89" s="41" t="s">
        <v>783</v>
      </c>
      <c r="AJ89" s="41">
        <v>82.666666666666671</v>
      </c>
      <c r="AK89" s="41">
        <v>58.213333333333331</v>
      </c>
      <c r="AL89" s="41">
        <v>140.88</v>
      </c>
      <c r="AM89" s="41">
        <v>175.21406666666667</v>
      </c>
      <c r="AN89" s="41">
        <v>51.78</v>
      </c>
      <c r="AO89" s="44">
        <v>2.6183333333333336</v>
      </c>
      <c r="AP89" s="41">
        <v>97.780000000000015</v>
      </c>
      <c r="AQ89" s="41">
        <v>124.66666666666667</v>
      </c>
      <c r="AR89" s="41">
        <v>88.686666666666667</v>
      </c>
      <c r="AS89" s="41">
        <v>9.3733333333333331</v>
      </c>
      <c r="AT89" s="41">
        <v>431.16</v>
      </c>
      <c r="AU89" s="41">
        <v>4.1733333333333329</v>
      </c>
      <c r="AV89" s="41">
        <v>9.7899999999999991</v>
      </c>
      <c r="AW89" s="41">
        <v>5.18</v>
      </c>
      <c r="AX89" s="41">
        <v>18.466666666666669</v>
      </c>
      <c r="AY89" s="41">
        <v>34.423333333333339</v>
      </c>
      <c r="AZ89" s="41">
        <v>2.5933333333333333</v>
      </c>
      <c r="BA89" s="41">
        <v>0.84</v>
      </c>
      <c r="BB89" s="41">
        <v>13.5</v>
      </c>
      <c r="BC89" s="41">
        <v>48.916666666666664</v>
      </c>
      <c r="BD89" s="41">
        <v>26.663333333333338</v>
      </c>
      <c r="BE89" s="41">
        <v>35.68</v>
      </c>
      <c r="BF89" s="41">
        <v>69.88333333333334</v>
      </c>
      <c r="BG89" s="41">
        <v>16.583333333333332</v>
      </c>
      <c r="BH89" s="41">
        <v>8.7433333333333341</v>
      </c>
      <c r="BI89" s="41">
        <v>14.806666666666667</v>
      </c>
      <c r="BJ89" s="41">
        <v>2.0533333333333332</v>
      </c>
      <c r="BK89" s="41">
        <v>42.75</v>
      </c>
      <c r="BL89" s="41">
        <v>8.7733333333333334</v>
      </c>
      <c r="BM89" s="41">
        <v>9.2866666666666671</v>
      </c>
    </row>
    <row r="90" spans="1:65" x14ac:dyDescent="0.35">
      <c r="A90" s="18">
        <v>1915460177</v>
      </c>
      <c r="B90" t="s">
        <v>242</v>
      </c>
      <c r="C90" t="s">
        <v>565</v>
      </c>
      <c r="D90" t="s">
        <v>566</v>
      </c>
      <c r="E90" s="41">
        <v>11.363333333333335</v>
      </c>
      <c r="F90" s="41">
        <v>3.7366666666666668</v>
      </c>
      <c r="G90" s="41">
        <v>4.1500000000000004</v>
      </c>
      <c r="H90" s="41">
        <v>1.46</v>
      </c>
      <c r="I90" s="41">
        <v>1.1900000000000002</v>
      </c>
      <c r="J90" s="41">
        <v>2.0133333333333332</v>
      </c>
      <c r="K90" s="41">
        <v>1.4900000000000002</v>
      </c>
      <c r="L90" s="41">
        <v>0.92</v>
      </c>
      <c r="M90" s="41">
        <v>4.0599999999999996</v>
      </c>
      <c r="N90" s="41">
        <v>2.3266666666666667</v>
      </c>
      <c r="O90" s="41">
        <v>0.48</v>
      </c>
      <c r="P90" s="41">
        <v>1.2433333333333334</v>
      </c>
      <c r="Q90" s="41">
        <v>3.0233333333333334</v>
      </c>
      <c r="R90" s="41">
        <v>2.99</v>
      </c>
      <c r="S90" s="41">
        <v>4.5533333333333337</v>
      </c>
      <c r="T90" s="41">
        <v>1.9333333333333336</v>
      </c>
      <c r="U90" s="41">
        <v>2.956666666666667</v>
      </c>
      <c r="V90" s="41">
        <v>0.94333333333333336</v>
      </c>
      <c r="W90" s="41">
        <v>1.47</v>
      </c>
      <c r="X90" s="41">
        <v>1.6933333333333334</v>
      </c>
      <c r="Y90" s="41">
        <v>5.89</v>
      </c>
      <c r="Z90" s="41">
        <v>4.8566666666666665</v>
      </c>
      <c r="AA90" s="41">
        <v>2.7533333333333334</v>
      </c>
      <c r="AB90" s="41">
        <v>1.1833333333333333</v>
      </c>
      <c r="AC90" s="41">
        <v>3.11</v>
      </c>
      <c r="AD90" s="41">
        <v>1.71</v>
      </c>
      <c r="AE90" s="43">
        <v>603.61</v>
      </c>
      <c r="AF90" s="43">
        <v>232349</v>
      </c>
      <c r="AG90" s="39">
        <v>4.4332488270430721</v>
      </c>
      <c r="AH90" s="43">
        <v>876.4050191762359</v>
      </c>
      <c r="AI90" s="41" t="s">
        <v>783</v>
      </c>
      <c r="AJ90" s="41">
        <v>130.6866666666667</v>
      </c>
      <c r="AK90" s="41">
        <v>57.4</v>
      </c>
      <c r="AL90" s="41">
        <v>188.0866666666667</v>
      </c>
      <c r="AM90" s="41">
        <v>175.21406666666667</v>
      </c>
      <c r="AN90" s="41">
        <v>35.333333333333336</v>
      </c>
      <c r="AO90" s="44">
        <v>2.48</v>
      </c>
      <c r="AP90" s="41">
        <v>99.446666666666673</v>
      </c>
      <c r="AQ90" s="41">
        <v>121</v>
      </c>
      <c r="AR90" s="41">
        <v>83</v>
      </c>
      <c r="AS90" s="41">
        <v>8.9866666666666664</v>
      </c>
      <c r="AT90" s="41">
        <v>468.22333333333336</v>
      </c>
      <c r="AU90" s="41">
        <v>4.3233333333333333</v>
      </c>
      <c r="AV90" s="41">
        <v>10</v>
      </c>
      <c r="AW90" s="41">
        <v>4.3866666666666658</v>
      </c>
      <c r="AX90" s="41">
        <v>12</v>
      </c>
      <c r="AY90" s="41">
        <v>20.74</v>
      </c>
      <c r="AZ90" s="41">
        <v>2.2599999999999998</v>
      </c>
      <c r="BA90" s="41">
        <v>0.94333333333333325</v>
      </c>
      <c r="BB90" s="41">
        <v>16.463333333333335</v>
      </c>
      <c r="BC90" s="41">
        <v>21.946666666666669</v>
      </c>
      <c r="BD90" s="41">
        <v>16.973333333333333</v>
      </c>
      <c r="BE90" s="41">
        <v>23.599999999999998</v>
      </c>
      <c r="BF90" s="41">
        <v>50</v>
      </c>
      <c r="BG90" s="41">
        <v>12.25</v>
      </c>
      <c r="BH90" s="41">
        <v>9</v>
      </c>
      <c r="BI90" s="41">
        <v>8.3333333333333339</v>
      </c>
      <c r="BJ90" s="41">
        <v>2.1766666666666663</v>
      </c>
      <c r="BK90" s="41">
        <v>47.25</v>
      </c>
      <c r="BL90" s="41">
        <v>9.456666666666667</v>
      </c>
      <c r="BM90" s="41">
        <v>5.7100000000000009</v>
      </c>
    </row>
    <row r="91" spans="1:65" x14ac:dyDescent="0.35">
      <c r="A91" s="18">
        <v>1916300200</v>
      </c>
      <c r="B91" t="s">
        <v>242</v>
      </c>
      <c r="C91" t="s">
        <v>245</v>
      </c>
      <c r="D91" t="s">
        <v>246</v>
      </c>
      <c r="E91" s="41">
        <v>10.863333333333332</v>
      </c>
      <c r="F91" s="41">
        <v>3.5866666666666664</v>
      </c>
      <c r="G91" s="41">
        <v>4.333333333333333</v>
      </c>
      <c r="H91" s="41">
        <v>1.4200000000000002</v>
      </c>
      <c r="I91" s="41">
        <v>0.96</v>
      </c>
      <c r="J91" s="41">
        <v>1.9800000000000002</v>
      </c>
      <c r="K91" s="41">
        <v>1.3233333333333333</v>
      </c>
      <c r="L91" s="41">
        <v>0.92666666666666664</v>
      </c>
      <c r="M91" s="41">
        <v>3.9766666666666666</v>
      </c>
      <c r="N91" s="41">
        <v>2.4700000000000002</v>
      </c>
      <c r="O91" s="41">
        <v>0.56000000000000005</v>
      </c>
      <c r="P91" s="41">
        <v>1.3066666666666666</v>
      </c>
      <c r="Q91" s="41">
        <v>3.0566666666666666</v>
      </c>
      <c r="R91" s="41">
        <v>2.9966666666666666</v>
      </c>
      <c r="S91" s="41">
        <v>4.1966666666666663</v>
      </c>
      <c r="T91" s="41">
        <v>1.9533333333333334</v>
      </c>
      <c r="U91" s="41">
        <v>2.9866666666666668</v>
      </c>
      <c r="V91" s="41">
        <v>0.92666666666666675</v>
      </c>
      <c r="W91" s="41">
        <v>1.5033333333333332</v>
      </c>
      <c r="X91" s="41">
        <v>1.7566666666666666</v>
      </c>
      <c r="Y91" s="41">
        <v>5.8533333333333326</v>
      </c>
      <c r="Z91" s="41">
        <v>5.0533333333333337</v>
      </c>
      <c r="AA91" s="41">
        <v>2.5566666666666666</v>
      </c>
      <c r="AB91" s="41">
        <v>1.1933333333333331</v>
      </c>
      <c r="AC91" s="41">
        <v>3.4333333333333336</v>
      </c>
      <c r="AD91" s="41">
        <v>1.86</v>
      </c>
      <c r="AE91" s="43">
        <v>731.4</v>
      </c>
      <c r="AF91" s="43">
        <v>326278.33333333331</v>
      </c>
      <c r="AG91" s="39">
        <v>4.31545554400941</v>
      </c>
      <c r="AH91" s="43">
        <v>1214.4156737925096</v>
      </c>
      <c r="AI91" s="41" t="s">
        <v>783</v>
      </c>
      <c r="AJ91" s="41">
        <v>138.06666666666669</v>
      </c>
      <c r="AK91" s="41">
        <v>59.226666666666667</v>
      </c>
      <c r="AL91" s="41">
        <v>197.29333333333335</v>
      </c>
      <c r="AM91" s="41">
        <v>175.21406666666667</v>
      </c>
      <c r="AN91" s="41">
        <v>46.363333333333337</v>
      </c>
      <c r="AO91" s="44">
        <v>2.5236666666666667</v>
      </c>
      <c r="AP91" s="41">
        <v>104.10333333333334</v>
      </c>
      <c r="AQ91" s="41">
        <v>112.26333333333334</v>
      </c>
      <c r="AR91" s="41">
        <v>79.296666666666667</v>
      </c>
      <c r="AS91" s="41">
        <v>9.3566666666666674</v>
      </c>
      <c r="AT91" s="41">
        <v>465.41666666666669</v>
      </c>
      <c r="AU91" s="41">
        <v>3.9633333333333334</v>
      </c>
      <c r="AV91" s="41">
        <v>9.1966666666666672</v>
      </c>
      <c r="AW91" s="41">
        <v>3.7899999999999996</v>
      </c>
      <c r="AX91" s="41">
        <v>15.82</v>
      </c>
      <c r="AY91" s="41">
        <v>32.486666666666672</v>
      </c>
      <c r="AZ91" s="41">
        <v>2.2833333333333332</v>
      </c>
      <c r="BA91" s="41">
        <v>0.83</v>
      </c>
      <c r="BB91" s="41">
        <v>12.413333333333334</v>
      </c>
      <c r="BC91" s="41">
        <v>40.596666666666664</v>
      </c>
      <c r="BD91" s="41">
        <v>26.189999999999998</v>
      </c>
      <c r="BE91" s="41">
        <v>33.513333333333335</v>
      </c>
      <c r="BF91" s="41">
        <v>69.436666666666667</v>
      </c>
      <c r="BG91" s="41">
        <v>24.266666666666666</v>
      </c>
      <c r="BH91" s="41">
        <v>10.706666666666669</v>
      </c>
      <c r="BI91" s="41">
        <v>15.9</v>
      </c>
      <c r="BJ91" s="41">
        <v>2.0666666666666669</v>
      </c>
      <c r="BK91" s="41">
        <v>52.536666666666662</v>
      </c>
      <c r="BL91" s="41">
        <v>8.83</v>
      </c>
      <c r="BM91" s="41">
        <v>7.68</v>
      </c>
    </row>
    <row r="92" spans="1:65" x14ac:dyDescent="0.35">
      <c r="A92" s="18">
        <v>1919340300</v>
      </c>
      <c r="B92" t="s">
        <v>242</v>
      </c>
      <c r="C92" t="s">
        <v>247</v>
      </c>
      <c r="D92" t="s">
        <v>248</v>
      </c>
      <c r="E92" s="41">
        <v>10.796666666666667</v>
      </c>
      <c r="F92" s="41">
        <v>4.0699999999999994</v>
      </c>
      <c r="G92" s="41">
        <v>4.5966666666666667</v>
      </c>
      <c r="H92" s="41">
        <v>1.4100000000000001</v>
      </c>
      <c r="I92" s="41">
        <v>1.0066666666666668</v>
      </c>
      <c r="J92" s="41">
        <v>2.4233333333333333</v>
      </c>
      <c r="K92" s="41">
        <v>2.1800000000000002</v>
      </c>
      <c r="L92" s="41">
        <v>1.1166666666666665</v>
      </c>
      <c r="M92" s="41">
        <v>4.6433333333333335</v>
      </c>
      <c r="N92" s="41">
        <v>2.6066666666666669</v>
      </c>
      <c r="O92" s="41">
        <v>0.5</v>
      </c>
      <c r="P92" s="41">
        <v>1.6866666666666668</v>
      </c>
      <c r="Q92" s="41">
        <v>3.2466666666666666</v>
      </c>
      <c r="R92" s="41">
        <v>3.2666666666666671</v>
      </c>
      <c r="S92" s="41">
        <v>4.6133333333333333</v>
      </c>
      <c r="T92" s="41">
        <v>2.0366666666666666</v>
      </c>
      <c r="U92" s="41">
        <v>3.2433333333333336</v>
      </c>
      <c r="V92" s="41">
        <v>1.04</v>
      </c>
      <c r="W92" s="41">
        <v>1.5933333333333335</v>
      </c>
      <c r="X92" s="41">
        <v>1.7933333333333332</v>
      </c>
      <c r="Y92" s="41">
        <v>5.6099999999999994</v>
      </c>
      <c r="Z92" s="41">
        <v>5.5333333333333341</v>
      </c>
      <c r="AA92" s="41">
        <v>2.8866666666666667</v>
      </c>
      <c r="AB92" s="41">
        <v>1.2633333333333334</v>
      </c>
      <c r="AC92" s="41">
        <v>3.31</v>
      </c>
      <c r="AD92" s="41">
        <v>1.9100000000000001</v>
      </c>
      <c r="AE92" s="43">
        <v>793.53666666666675</v>
      </c>
      <c r="AF92" s="43">
        <v>305949</v>
      </c>
      <c r="AG92" s="39">
        <v>4.4307638635740929</v>
      </c>
      <c r="AH92" s="43">
        <v>1153.4560082668856</v>
      </c>
      <c r="AI92" s="41" t="s">
        <v>783</v>
      </c>
      <c r="AJ92" s="41">
        <v>111.79333333333334</v>
      </c>
      <c r="AK92" s="41">
        <v>81.296666666666667</v>
      </c>
      <c r="AL92" s="41">
        <v>193.09</v>
      </c>
      <c r="AM92" s="41">
        <v>175.21406666666667</v>
      </c>
      <c r="AN92" s="41">
        <v>53.99666666666667</v>
      </c>
      <c r="AO92" s="44">
        <v>2.5886666666666667</v>
      </c>
      <c r="AP92" s="41">
        <v>90.333333333333329</v>
      </c>
      <c r="AQ92" s="41">
        <v>135</v>
      </c>
      <c r="AR92" s="41">
        <v>96.5</v>
      </c>
      <c r="AS92" s="41">
        <v>9.9033333333333342</v>
      </c>
      <c r="AT92" s="41">
        <v>475.57666666666665</v>
      </c>
      <c r="AU92" s="41">
        <v>3.8933333333333331</v>
      </c>
      <c r="AV92" s="41">
        <v>11.476666666666667</v>
      </c>
      <c r="AW92" s="41">
        <v>3.4533333333333331</v>
      </c>
      <c r="AX92" s="41">
        <v>13.443333333333333</v>
      </c>
      <c r="AY92" s="41">
        <v>30.556666666666668</v>
      </c>
      <c r="AZ92" s="41">
        <v>2.9066666666666667</v>
      </c>
      <c r="BA92" s="41">
        <v>0.87333333333333341</v>
      </c>
      <c r="BB92" s="41">
        <v>13.42</v>
      </c>
      <c r="BC92" s="41">
        <v>31.743333333333329</v>
      </c>
      <c r="BD92" s="41">
        <v>28.076666666666664</v>
      </c>
      <c r="BE92" s="41">
        <v>27.099999999999998</v>
      </c>
      <c r="BF92" s="41">
        <v>76.833333333333329</v>
      </c>
      <c r="BG92" s="41">
        <v>21.516666666666666</v>
      </c>
      <c r="BH92" s="41">
        <v>10.69</v>
      </c>
      <c r="BI92" s="41">
        <v>12.11</v>
      </c>
      <c r="BJ92" s="41">
        <v>2.3200000000000003</v>
      </c>
      <c r="BK92" s="41">
        <v>46.666666666666664</v>
      </c>
      <c r="BL92" s="41">
        <v>8.74</v>
      </c>
      <c r="BM92" s="41">
        <v>7.95</v>
      </c>
    </row>
    <row r="93" spans="1:65" x14ac:dyDescent="0.35">
      <c r="A93" s="18">
        <v>1919780330</v>
      </c>
      <c r="B93" t="s">
        <v>242</v>
      </c>
      <c r="C93" t="s">
        <v>732</v>
      </c>
      <c r="D93" t="s">
        <v>249</v>
      </c>
      <c r="E93" s="41">
        <v>10.793423235910794</v>
      </c>
      <c r="F93" s="41">
        <v>3.4968801974522261</v>
      </c>
      <c r="G93" s="41">
        <v>3.9441145776072069</v>
      </c>
      <c r="H93" s="41">
        <v>1.8508427815359871</v>
      </c>
      <c r="I93" s="41">
        <v>0.96370137263933342</v>
      </c>
      <c r="J93" s="41">
        <v>1.88995975996749</v>
      </c>
      <c r="K93" s="41">
        <v>2.2183978457310789</v>
      </c>
      <c r="L93" s="41">
        <v>0.96501951825482113</v>
      </c>
      <c r="M93" s="41">
        <v>4.0335457192223236</v>
      </c>
      <c r="N93" s="41">
        <v>2.2633030880509875</v>
      </c>
      <c r="O93" s="41">
        <v>0.5775517855242408</v>
      </c>
      <c r="P93" s="41">
        <v>1.1909869720281778</v>
      </c>
      <c r="Q93" s="41">
        <v>3.2385010568903283</v>
      </c>
      <c r="R93" s="41">
        <v>3.0628598342160327</v>
      </c>
      <c r="S93" s="41">
        <v>4.0683964154845533</v>
      </c>
      <c r="T93" s="41">
        <v>2.0449975298227971</v>
      </c>
      <c r="U93" s="41">
        <v>3.1930264277097358</v>
      </c>
      <c r="V93" s="41">
        <v>0.96504000981233873</v>
      </c>
      <c r="W93" s="41">
        <v>1.5254802543674122</v>
      </c>
      <c r="X93" s="41">
        <v>1.6447882044980486</v>
      </c>
      <c r="Y93" s="41">
        <v>5.7546106793578105</v>
      </c>
      <c r="Z93" s="41">
        <v>5.3312800403196627</v>
      </c>
      <c r="AA93" s="41">
        <v>2.4372278743362994</v>
      </c>
      <c r="AB93" s="41">
        <v>1.1828183497026876</v>
      </c>
      <c r="AC93" s="41">
        <v>3.1913703655329191</v>
      </c>
      <c r="AD93" s="41">
        <v>1.816208857322132</v>
      </c>
      <c r="AE93" s="43">
        <v>673.10094253168415</v>
      </c>
      <c r="AF93" s="43">
        <v>312875.78252952296</v>
      </c>
      <c r="AG93" s="39">
        <v>4.5129227158603937</v>
      </c>
      <c r="AH93" s="43">
        <v>1191.8713597721662</v>
      </c>
      <c r="AI93" s="41" t="s">
        <v>783</v>
      </c>
      <c r="AJ93" s="41">
        <v>79.677433141693427</v>
      </c>
      <c r="AK93" s="41">
        <v>59.16340355731149</v>
      </c>
      <c r="AL93" s="41">
        <v>138.84083669900491</v>
      </c>
      <c r="AM93" s="41">
        <v>175.10473997941153</v>
      </c>
      <c r="AN93" s="41">
        <v>50.252989472042181</v>
      </c>
      <c r="AO93" s="44">
        <v>2.6098759655356463</v>
      </c>
      <c r="AP93" s="41">
        <v>100.87050744503033</v>
      </c>
      <c r="AQ93" s="41">
        <v>128.14984371340407</v>
      </c>
      <c r="AR93" s="41">
        <v>82.711912901935136</v>
      </c>
      <c r="AS93" s="41">
        <v>8.3297775864523249</v>
      </c>
      <c r="AT93" s="41">
        <v>449.05496542140241</v>
      </c>
      <c r="AU93" s="41">
        <v>4.395893998263289</v>
      </c>
      <c r="AV93" s="41">
        <v>10.010447148351625</v>
      </c>
      <c r="AW93" s="41">
        <v>3.9488483745958987</v>
      </c>
      <c r="AX93" s="41">
        <v>16.405297301828394</v>
      </c>
      <c r="AY93" s="41">
        <v>32.237216326343294</v>
      </c>
      <c r="AZ93" s="41">
        <v>1.7243690135882794</v>
      </c>
      <c r="BA93" s="41">
        <v>0.95826453452993887</v>
      </c>
      <c r="BB93" s="41">
        <v>12.74436243664455</v>
      </c>
      <c r="BC93" s="41">
        <v>21.601345907194826</v>
      </c>
      <c r="BD93" s="41">
        <v>11.830417045049643</v>
      </c>
      <c r="BE93" s="41">
        <v>18.275404278994326</v>
      </c>
      <c r="BF93" s="41">
        <v>84.256159687367258</v>
      </c>
      <c r="BG93" s="41">
        <v>27.678074677947127</v>
      </c>
      <c r="BH93" s="41">
        <v>8.9027580314477834</v>
      </c>
      <c r="BI93" s="41">
        <v>17.112263800307996</v>
      </c>
      <c r="BJ93" s="41">
        <v>2.2041502711224932</v>
      </c>
      <c r="BK93" s="41">
        <v>38.056844983378888</v>
      </c>
      <c r="BL93" s="41">
        <v>8.9661988104454746</v>
      </c>
      <c r="BM93" s="41">
        <v>7.0005236364819545</v>
      </c>
    </row>
    <row r="94" spans="1:65" x14ac:dyDescent="0.35">
      <c r="A94" s="18">
        <v>1920220360</v>
      </c>
      <c r="B94" t="s">
        <v>242</v>
      </c>
      <c r="C94" t="s">
        <v>806</v>
      </c>
      <c r="D94" t="s">
        <v>799</v>
      </c>
      <c r="E94" s="41">
        <v>11.78099010352617</v>
      </c>
      <c r="F94" s="41">
        <v>4.1130034922565484</v>
      </c>
      <c r="G94" s="41">
        <v>4.582704429930355</v>
      </c>
      <c r="H94" s="41">
        <v>1.3549504742252199</v>
      </c>
      <c r="I94" s="41">
        <v>1.3523148210501097</v>
      </c>
      <c r="J94" s="41">
        <v>2.0144747695316312</v>
      </c>
      <c r="K94" s="41">
        <v>1.7056900795511598</v>
      </c>
      <c r="L94" s="41">
        <v>1.1136594905201804</v>
      </c>
      <c r="M94" s="41">
        <v>4.0149626527597944</v>
      </c>
      <c r="N94" s="41">
        <v>3.234102632700401</v>
      </c>
      <c r="O94" s="41">
        <v>0.61119529717363641</v>
      </c>
      <c r="P94" s="41">
        <v>1.4201278447468928</v>
      </c>
      <c r="Q94" s="41">
        <v>2.5444954251102341</v>
      </c>
      <c r="R94" s="41">
        <v>3.8186167386207615</v>
      </c>
      <c r="S94" s="41">
        <v>4.6156853108880922</v>
      </c>
      <c r="T94" s="41">
        <v>2.4655325916930595</v>
      </c>
      <c r="U94" s="41">
        <v>2.9667591062988543</v>
      </c>
      <c r="V94" s="41">
        <v>0.93212155915813499</v>
      </c>
      <c r="W94" s="41">
        <v>1.5504923528885888</v>
      </c>
      <c r="X94" s="41">
        <v>1.5717353361810893</v>
      </c>
      <c r="Y94" s="41">
        <v>5.9717746614363563</v>
      </c>
      <c r="Z94" s="41">
        <v>6.1703268262305855</v>
      </c>
      <c r="AA94" s="41">
        <v>2.7668775075350935</v>
      </c>
      <c r="AB94" s="41">
        <v>1.3536153633165575</v>
      </c>
      <c r="AC94" s="41">
        <v>3.6313674416569817</v>
      </c>
      <c r="AD94" s="41">
        <v>1.7426556575713505</v>
      </c>
      <c r="AE94" s="43">
        <v>662.35489318158523</v>
      </c>
      <c r="AF94" s="43">
        <v>271653.58875464817</v>
      </c>
      <c r="AG94" s="39">
        <v>4.3824660456670932</v>
      </c>
      <c r="AH94" s="43">
        <v>1018.2767549698225</v>
      </c>
      <c r="AI94" s="41" t="s">
        <v>783</v>
      </c>
      <c r="AJ94" s="41">
        <v>105.33874680485467</v>
      </c>
      <c r="AK94" s="41">
        <v>67.420071735388163</v>
      </c>
      <c r="AL94" s="41">
        <v>172.75881854024283</v>
      </c>
      <c r="AM94" s="41">
        <v>175.29348420564654</v>
      </c>
      <c r="AN94" s="41">
        <v>40.619508734645152</v>
      </c>
      <c r="AO94" s="44">
        <v>2.6854192545598434</v>
      </c>
      <c r="AP94" s="41">
        <v>56.054350722873259</v>
      </c>
      <c r="AQ94" s="41">
        <v>121.30680008483029</v>
      </c>
      <c r="AR94" s="41">
        <v>69.308514386271483</v>
      </c>
      <c r="AS94" s="41">
        <v>8.9698808956250762</v>
      </c>
      <c r="AT94" s="41">
        <v>448.45922963879462</v>
      </c>
      <c r="AU94" s="41">
        <v>3.7772982646710269</v>
      </c>
      <c r="AV94" s="41">
        <v>7.6783262871398152</v>
      </c>
      <c r="AW94" s="41">
        <v>5.0040660583244163</v>
      </c>
      <c r="AX94" s="41">
        <v>18.524045417409514</v>
      </c>
      <c r="AY94" s="41">
        <v>34.117850898317862</v>
      </c>
      <c r="AZ94" s="41">
        <v>2.862756105754324</v>
      </c>
      <c r="BA94" s="41">
        <v>0.95521643438703352</v>
      </c>
      <c r="BB94" s="41">
        <v>10.101034355939204</v>
      </c>
      <c r="BC94" s="41">
        <v>20.01012117792213</v>
      </c>
      <c r="BD94" s="41">
        <v>30.448259792186473</v>
      </c>
      <c r="BE94" s="41">
        <v>32.790775040643574</v>
      </c>
      <c r="BF94" s="41">
        <v>82.463562637367701</v>
      </c>
      <c r="BG94" s="41">
        <v>24.041000418470087</v>
      </c>
      <c r="BH94" s="41">
        <v>7.9261469642332676</v>
      </c>
      <c r="BI94" s="41">
        <v>15.805697253838281</v>
      </c>
      <c r="BJ94" s="41">
        <v>2.5556143665552322</v>
      </c>
      <c r="BK94" s="41">
        <v>50.384566549129509</v>
      </c>
      <c r="BL94" s="41">
        <v>8.4819435934686567</v>
      </c>
      <c r="BM94" s="41">
        <v>13.68558963391952</v>
      </c>
    </row>
    <row r="95" spans="1:65" x14ac:dyDescent="0.35">
      <c r="A95" s="18">
        <v>1932380650</v>
      </c>
      <c r="B95" t="s">
        <v>242</v>
      </c>
      <c r="C95" t="s">
        <v>250</v>
      </c>
      <c r="D95" t="s">
        <v>251</v>
      </c>
      <c r="E95" s="41">
        <v>11.154661008596817</v>
      </c>
      <c r="F95" s="41">
        <v>3.4344094890279595</v>
      </c>
      <c r="G95" s="41">
        <v>3.7890609646244684</v>
      </c>
      <c r="H95" s="41">
        <v>1.957514748644039</v>
      </c>
      <c r="I95" s="41">
        <v>1.1165806927298483</v>
      </c>
      <c r="J95" s="41">
        <v>1.7545769823513997</v>
      </c>
      <c r="K95" s="41">
        <v>1.6603359272376685</v>
      </c>
      <c r="L95" s="41">
        <v>1.066760144606548</v>
      </c>
      <c r="M95" s="41">
        <v>4.2355691478266548</v>
      </c>
      <c r="N95" s="41">
        <v>2.4431755877864192</v>
      </c>
      <c r="O95" s="41">
        <v>0.54111295843714602</v>
      </c>
      <c r="P95" s="41">
        <v>1.3172680928132829</v>
      </c>
      <c r="Q95" s="41">
        <v>3.0111985336793126</v>
      </c>
      <c r="R95" s="41">
        <v>3.5275016735471216</v>
      </c>
      <c r="S95" s="41">
        <v>4.3150667755543219</v>
      </c>
      <c r="T95" s="41">
        <v>2.0580337872514205</v>
      </c>
      <c r="U95" s="41">
        <v>2.9664449156008605</v>
      </c>
      <c r="V95" s="41">
        <v>0.93522372188991787</v>
      </c>
      <c r="W95" s="41">
        <v>1.5147832830674617</v>
      </c>
      <c r="X95" s="41">
        <v>1.4237201999215727</v>
      </c>
      <c r="Y95" s="41">
        <v>5.6124899082679773</v>
      </c>
      <c r="Z95" s="41">
        <v>4.3631560657317623</v>
      </c>
      <c r="AA95" s="41">
        <v>2.6232326494702054</v>
      </c>
      <c r="AB95" s="41">
        <v>1.0299459964735693</v>
      </c>
      <c r="AC95" s="41">
        <v>3.670866174181711</v>
      </c>
      <c r="AD95" s="41">
        <v>1.7060951022564119</v>
      </c>
      <c r="AE95" s="43">
        <v>543.72790142157839</v>
      </c>
      <c r="AF95" s="43">
        <v>277530.03636525298</v>
      </c>
      <c r="AG95" s="39">
        <v>4.4675593115762799</v>
      </c>
      <c r="AH95" s="43">
        <v>1049.8426454292685</v>
      </c>
      <c r="AI95" s="41" t="s">
        <v>783</v>
      </c>
      <c r="AJ95" s="41">
        <v>122.68150331352579</v>
      </c>
      <c r="AK95" s="41">
        <v>55.170845646640878</v>
      </c>
      <c r="AL95" s="41">
        <v>177.85234896016667</v>
      </c>
      <c r="AM95" s="41">
        <v>175.29348420564654</v>
      </c>
      <c r="AN95" s="41">
        <v>37.293041717154665</v>
      </c>
      <c r="AO95" s="44">
        <v>2.4270661961913458</v>
      </c>
      <c r="AP95" s="41">
        <v>110.27190582556067</v>
      </c>
      <c r="AQ95" s="41">
        <v>97.709923198318776</v>
      </c>
      <c r="AR95" s="41">
        <v>89.490762034979852</v>
      </c>
      <c r="AS95" s="41">
        <v>9.4929554043806395</v>
      </c>
      <c r="AT95" s="41">
        <v>421.88271814741955</v>
      </c>
      <c r="AU95" s="41">
        <v>3.9766279884003688</v>
      </c>
      <c r="AV95" s="41">
        <v>11.474439563716532</v>
      </c>
      <c r="AW95" s="41">
        <v>3.9932447145428842</v>
      </c>
      <c r="AX95" s="41">
        <v>17.98414232542083</v>
      </c>
      <c r="AY95" s="41">
        <v>23.575647242990215</v>
      </c>
      <c r="AZ95" s="41">
        <v>1.9819916384648035</v>
      </c>
      <c r="BA95" s="41">
        <v>0.85886256410038031</v>
      </c>
      <c r="BB95" s="41">
        <v>15.933972327970139</v>
      </c>
      <c r="BC95" s="41">
        <v>31.485098345395688</v>
      </c>
      <c r="BD95" s="41">
        <v>21.861166711058853</v>
      </c>
      <c r="BE95" s="41">
        <v>32.795633941804361</v>
      </c>
      <c r="BF95" s="41">
        <v>71.798961111805497</v>
      </c>
      <c r="BG95" s="41">
        <v>22.037583716930914</v>
      </c>
      <c r="BH95" s="41">
        <v>9.0177222778170005</v>
      </c>
      <c r="BI95" s="41">
        <v>10.042318082166636</v>
      </c>
      <c r="BJ95" s="41">
        <v>2.1063279021553729</v>
      </c>
      <c r="BK95" s="41">
        <v>50.07333452904161</v>
      </c>
      <c r="BL95" s="41">
        <v>8.7120081493608552</v>
      </c>
      <c r="BM95" s="41">
        <v>7.2201513834741879</v>
      </c>
    </row>
    <row r="96" spans="1:65" x14ac:dyDescent="0.35">
      <c r="A96" s="18">
        <v>1947940900</v>
      </c>
      <c r="B96" t="s">
        <v>242</v>
      </c>
      <c r="C96" t="s">
        <v>252</v>
      </c>
      <c r="D96" t="s">
        <v>253</v>
      </c>
      <c r="E96" s="41">
        <v>10.82</v>
      </c>
      <c r="F96" s="41">
        <v>4.0333333333333332</v>
      </c>
      <c r="G96" s="41">
        <v>3.9233333333333338</v>
      </c>
      <c r="H96" s="41">
        <v>1.43</v>
      </c>
      <c r="I96" s="41">
        <v>0.93</v>
      </c>
      <c r="J96" s="41">
        <v>1.8133333333333332</v>
      </c>
      <c r="K96" s="41">
        <v>1.2233333333333334</v>
      </c>
      <c r="L96" s="41">
        <v>1.0766666666666667</v>
      </c>
      <c r="M96" s="41">
        <v>3.5766666666666667</v>
      </c>
      <c r="N96" s="41">
        <v>2.9599999999999995</v>
      </c>
      <c r="O96" s="41">
        <v>0.56333333333333335</v>
      </c>
      <c r="P96" s="41">
        <v>1.2</v>
      </c>
      <c r="Q96" s="41">
        <v>2.7833333333333332</v>
      </c>
      <c r="R96" s="41">
        <v>3.186666666666667</v>
      </c>
      <c r="S96" s="41">
        <v>4.0699999999999994</v>
      </c>
      <c r="T96" s="41">
        <v>1.843333333333333</v>
      </c>
      <c r="U96" s="41">
        <v>2.4666666666666668</v>
      </c>
      <c r="V96" s="41">
        <v>0.86</v>
      </c>
      <c r="W96" s="41">
        <v>1.4000000000000001</v>
      </c>
      <c r="X96" s="41">
        <v>1.5366666666666668</v>
      </c>
      <c r="Y96" s="41">
        <v>5.5433333333333339</v>
      </c>
      <c r="Z96" s="41">
        <v>3.3766666666666665</v>
      </c>
      <c r="AA96" s="41">
        <v>2.25</v>
      </c>
      <c r="AB96" s="41">
        <v>1.0166666666666666</v>
      </c>
      <c r="AC96" s="41">
        <v>3.1033333333333331</v>
      </c>
      <c r="AD96" s="41">
        <v>1.7833333333333332</v>
      </c>
      <c r="AE96" s="43">
        <v>672.33333333333337</v>
      </c>
      <c r="AF96" s="43">
        <v>349590</v>
      </c>
      <c r="AG96" s="39">
        <v>4.4423890059022533</v>
      </c>
      <c r="AH96" s="43">
        <v>1319.1660315125935</v>
      </c>
      <c r="AI96" s="41" t="s">
        <v>783</v>
      </c>
      <c r="AJ96" s="41">
        <v>83.093333333333334</v>
      </c>
      <c r="AK96" s="41">
        <v>62.413333333333327</v>
      </c>
      <c r="AL96" s="41">
        <v>145.50666666666666</v>
      </c>
      <c r="AM96" s="41">
        <v>175.21406666666667</v>
      </c>
      <c r="AN96" s="41">
        <v>50.883333333333333</v>
      </c>
      <c r="AO96" s="44">
        <v>2.6633333333333336</v>
      </c>
      <c r="AP96" s="41">
        <v>132.75</v>
      </c>
      <c r="AQ96" s="41">
        <v>108.83333333333333</v>
      </c>
      <c r="AR96" s="41">
        <v>80.333333333333329</v>
      </c>
      <c r="AS96" s="41">
        <v>8.4066666666666663</v>
      </c>
      <c r="AT96" s="41">
        <v>410.67666666666668</v>
      </c>
      <c r="AU96" s="41">
        <v>5.1499999999999995</v>
      </c>
      <c r="AV96" s="41">
        <v>9.99</v>
      </c>
      <c r="AW96" s="41">
        <v>5.9899999999999993</v>
      </c>
      <c r="AX96" s="41">
        <v>12.776666666666666</v>
      </c>
      <c r="AY96" s="41">
        <v>27.77333333333333</v>
      </c>
      <c r="AZ96" s="41">
        <v>2.5766666666666667</v>
      </c>
      <c r="BA96" s="41">
        <v>0.99333333333333329</v>
      </c>
      <c r="BB96" s="41">
        <v>11.660000000000002</v>
      </c>
      <c r="BC96" s="41">
        <v>19.493333333333332</v>
      </c>
      <c r="BD96" s="41">
        <v>18.093333333333334</v>
      </c>
      <c r="BE96" s="41">
        <v>24.576666666666664</v>
      </c>
      <c r="BF96" s="41">
        <v>100</v>
      </c>
      <c r="BG96" s="41">
        <v>24.555555555555554</v>
      </c>
      <c r="BH96" s="41">
        <v>11.333333333333334</v>
      </c>
      <c r="BI96" s="41">
        <v>15.556666666666667</v>
      </c>
      <c r="BJ96" s="41">
        <v>1.96</v>
      </c>
      <c r="BK96" s="41">
        <v>38.660000000000004</v>
      </c>
      <c r="BL96" s="41">
        <v>9.2233333333333345</v>
      </c>
      <c r="BM96" s="41">
        <v>6.16</v>
      </c>
    </row>
    <row r="97" spans="1:65" x14ac:dyDescent="0.35">
      <c r="A97" s="18">
        <v>2019980200</v>
      </c>
      <c r="B97" t="s">
        <v>254</v>
      </c>
      <c r="C97" t="s">
        <v>255</v>
      </c>
      <c r="D97" t="s">
        <v>256</v>
      </c>
      <c r="E97" s="41">
        <v>10.983333333333334</v>
      </c>
      <c r="F97" s="41">
        <v>3.3533333333333335</v>
      </c>
      <c r="G97" s="41">
        <v>4.0733333333333333</v>
      </c>
      <c r="H97" s="41">
        <v>1.2933333333333332</v>
      </c>
      <c r="I97" s="41">
        <v>1</v>
      </c>
      <c r="J97" s="41">
        <v>2.226666666666667</v>
      </c>
      <c r="K97" s="41">
        <v>2.1533333333333333</v>
      </c>
      <c r="L97" s="41">
        <v>1.0166666666666668</v>
      </c>
      <c r="M97" s="41">
        <v>3.86</v>
      </c>
      <c r="N97" s="41">
        <v>2.31</v>
      </c>
      <c r="O97" s="41">
        <v>0.59666666666666668</v>
      </c>
      <c r="P97" s="41">
        <v>1.0833333333333333</v>
      </c>
      <c r="Q97" s="41">
        <v>3.6933333333333334</v>
      </c>
      <c r="R97" s="41">
        <v>3.36</v>
      </c>
      <c r="S97" s="41">
        <v>3.91</v>
      </c>
      <c r="T97" s="41">
        <v>1.8833333333333331</v>
      </c>
      <c r="U97" s="41">
        <v>3.39</v>
      </c>
      <c r="V97" s="41">
        <v>1.0833333333333333</v>
      </c>
      <c r="W97" s="41">
        <v>1.5633333333333332</v>
      </c>
      <c r="X97" s="41">
        <v>1.8766666666666667</v>
      </c>
      <c r="Y97" s="41">
        <v>7.0566666666666675</v>
      </c>
      <c r="Z97" s="41">
        <v>4.13</v>
      </c>
      <c r="AA97" s="41">
        <v>2.2933333333333334</v>
      </c>
      <c r="AB97" s="41">
        <v>1.1399999999999999</v>
      </c>
      <c r="AC97" s="41">
        <v>3.313333333333333</v>
      </c>
      <c r="AD97" s="41">
        <v>1.5533333333333335</v>
      </c>
      <c r="AE97" s="43">
        <v>767.33333333333337</v>
      </c>
      <c r="AF97" s="43">
        <v>336876</v>
      </c>
      <c r="AG97" s="39">
        <v>4.5518678466078635</v>
      </c>
      <c r="AH97" s="43">
        <v>1287.6817283945138</v>
      </c>
      <c r="AI97" s="41" t="s">
        <v>783</v>
      </c>
      <c r="AJ97" s="41">
        <v>99.276666666666657</v>
      </c>
      <c r="AK97" s="41">
        <v>60.493333333333332</v>
      </c>
      <c r="AL97" s="41">
        <v>159.76999999999998</v>
      </c>
      <c r="AM97" s="41">
        <v>184.63561666666666</v>
      </c>
      <c r="AN97" s="41">
        <v>54.333333333333336</v>
      </c>
      <c r="AO97" s="44">
        <v>2.4813333333333332</v>
      </c>
      <c r="AP97" s="41">
        <v>106.5</v>
      </c>
      <c r="AQ97" s="41">
        <v>100.05666666666667</v>
      </c>
      <c r="AR97" s="41">
        <v>98.443333333333328</v>
      </c>
      <c r="AS97" s="41">
        <v>8.2466666666666679</v>
      </c>
      <c r="AT97" s="41">
        <v>437.99666666666667</v>
      </c>
      <c r="AU97" s="41">
        <v>4.3566666666666665</v>
      </c>
      <c r="AV97" s="41">
        <v>10.49</v>
      </c>
      <c r="AW97" s="41">
        <v>5</v>
      </c>
      <c r="AX97" s="41">
        <v>14.473333333333334</v>
      </c>
      <c r="AY97" s="41">
        <v>33.023333333333333</v>
      </c>
      <c r="AZ97" s="41">
        <v>2.0399999999999996</v>
      </c>
      <c r="BA97" s="41">
        <v>0.83333333333333337</v>
      </c>
      <c r="BB97" s="41">
        <v>9.8266666666666662</v>
      </c>
      <c r="BC97" s="41">
        <v>38</v>
      </c>
      <c r="BD97" s="41">
        <v>25.813333333333333</v>
      </c>
      <c r="BE97" s="41">
        <v>45</v>
      </c>
      <c r="BF97" s="41">
        <v>50</v>
      </c>
      <c r="BG97" s="41">
        <v>12.611111111111112</v>
      </c>
      <c r="BH97" s="41">
        <v>9.3766666666666669</v>
      </c>
      <c r="BI97" s="41">
        <v>6.833333333333333</v>
      </c>
      <c r="BJ97" s="41">
        <v>1.92</v>
      </c>
      <c r="BK97" s="41">
        <v>42.5</v>
      </c>
      <c r="BL97" s="41">
        <v>7.9033333333333324</v>
      </c>
      <c r="BM97" s="41">
        <v>8.5399999999999991</v>
      </c>
    </row>
    <row r="98" spans="1:65" x14ac:dyDescent="0.35">
      <c r="A98" s="18">
        <v>2026740400</v>
      </c>
      <c r="B98" t="s">
        <v>254</v>
      </c>
      <c r="C98" t="s">
        <v>257</v>
      </c>
      <c r="D98" t="s">
        <v>258</v>
      </c>
      <c r="E98" s="41">
        <v>12.170000000000002</v>
      </c>
      <c r="F98" s="41">
        <v>4.0566666666666675</v>
      </c>
      <c r="G98" s="41">
        <v>3.9133333333333336</v>
      </c>
      <c r="H98" s="41">
        <v>1.1566666666666665</v>
      </c>
      <c r="I98" s="41">
        <v>1.4400000000000002</v>
      </c>
      <c r="J98" s="41">
        <v>1.4366666666666665</v>
      </c>
      <c r="K98" s="41">
        <v>1.4766666666666666</v>
      </c>
      <c r="L98" s="41">
        <v>0.87</v>
      </c>
      <c r="M98" s="41">
        <v>4.203333333333334</v>
      </c>
      <c r="N98" s="41">
        <v>2.5866666666666664</v>
      </c>
      <c r="O98" s="41">
        <v>0.47333333333333333</v>
      </c>
      <c r="P98" s="41">
        <v>0.98999999999999988</v>
      </c>
      <c r="Q98" s="41">
        <v>3.2900000000000005</v>
      </c>
      <c r="R98" s="41">
        <v>3.3333333333333335</v>
      </c>
      <c r="S98" s="41">
        <v>4.4266666666666667</v>
      </c>
      <c r="T98" s="41">
        <v>2.02</v>
      </c>
      <c r="U98" s="41">
        <v>3.3366666666666664</v>
      </c>
      <c r="V98" s="41">
        <v>0.99333333333333329</v>
      </c>
      <c r="W98" s="41">
        <v>1.3966666666666665</v>
      </c>
      <c r="X98" s="41">
        <v>1.9399999999999997</v>
      </c>
      <c r="Y98" s="41">
        <v>6.9333333333333336</v>
      </c>
      <c r="Z98" s="41">
        <v>3.6833333333333331</v>
      </c>
      <c r="AA98" s="41">
        <v>2.61</v>
      </c>
      <c r="AB98" s="41">
        <v>0.94</v>
      </c>
      <c r="AC98" s="41">
        <v>2.8766666666666669</v>
      </c>
      <c r="AD98" s="41">
        <v>1.6666666666666667</v>
      </c>
      <c r="AE98" s="43">
        <v>656.29666666666662</v>
      </c>
      <c r="AF98" s="43">
        <v>273779.66666666669</v>
      </c>
      <c r="AG98" s="39">
        <v>4.3917029145647932</v>
      </c>
      <c r="AH98" s="43">
        <v>1026.8753474888763</v>
      </c>
      <c r="AI98" s="41" t="s">
        <v>783</v>
      </c>
      <c r="AJ98" s="41">
        <v>105.48333333333333</v>
      </c>
      <c r="AK98" s="41">
        <v>65.573333333333338</v>
      </c>
      <c r="AL98" s="41">
        <v>171.05666666666667</v>
      </c>
      <c r="AM98" s="41">
        <v>185.31061666666665</v>
      </c>
      <c r="AN98" s="41">
        <v>41.21</v>
      </c>
      <c r="AO98" s="44">
        <v>2.5083333333333333</v>
      </c>
      <c r="AP98" s="41">
        <v>161.75</v>
      </c>
      <c r="AQ98" s="41">
        <v>117</v>
      </c>
      <c r="AR98" s="41">
        <v>90</v>
      </c>
      <c r="AS98" s="41">
        <v>8.7666666666666675</v>
      </c>
      <c r="AT98" s="41">
        <v>446.75666666666666</v>
      </c>
      <c r="AU98" s="41">
        <v>4.4233333333333338</v>
      </c>
      <c r="AV98" s="41">
        <v>9.2633333333333336</v>
      </c>
      <c r="AW98" s="41">
        <v>3.65</v>
      </c>
      <c r="AX98" s="41">
        <v>13.916666666666666</v>
      </c>
      <c r="AY98" s="41">
        <v>27.066666666666666</v>
      </c>
      <c r="AZ98" s="41">
        <v>2.5100000000000002</v>
      </c>
      <c r="BA98" s="41">
        <v>1.0233333333333334</v>
      </c>
      <c r="BB98" s="41">
        <v>14</v>
      </c>
      <c r="BC98" s="41">
        <v>41.666666666666664</v>
      </c>
      <c r="BD98" s="41">
        <v>22.983333333333331</v>
      </c>
      <c r="BE98" s="41">
        <v>46.666666666666664</v>
      </c>
      <c r="BF98" s="41">
        <v>71.333333333333329</v>
      </c>
      <c r="BG98" s="41">
        <v>10.277777777777779</v>
      </c>
      <c r="BH98" s="41">
        <v>9.2633333333333336</v>
      </c>
      <c r="BI98" s="41">
        <v>11.666666666666666</v>
      </c>
      <c r="BJ98" s="41">
        <v>3.0066666666666664</v>
      </c>
      <c r="BK98" s="41">
        <v>48.233333333333327</v>
      </c>
      <c r="BL98" s="41">
        <v>8.24</v>
      </c>
      <c r="BM98" s="41">
        <v>7.0966666666666667</v>
      </c>
    </row>
    <row r="99" spans="1:65" x14ac:dyDescent="0.35">
      <c r="A99" s="18">
        <v>2031740650</v>
      </c>
      <c r="B99" t="s">
        <v>254</v>
      </c>
      <c r="C99" t="s">
        <v>733</v>
      </c>
      <c r="D99" t="s">
        <v>259</v>
      </c>
      <c r="E99" s="41">
        <v>11.040000000000001</v>
      </c>
      <c r="F99" s="41">
        <v>3.793333333333333</v>
      </c>
      <c r="G99" s="41">
        <v>3.9666666666666668</v>
      </c>
      <c r="H99" s="41">
        <v>1.4566666666666668</v>
      </c>
      <c r="I99" s="41">
        <v>1.1466666666666667</v>
      </c>
      <c r="J99" s="41">
        <v>1.39</v>
      </c>
      <c r="K99" s="41">
        <v>1.3566666666666667</v>
      </c>
      <c r="L99" s="41">
        <v>0.98</v>
      </c>
      <c r="M99" s="41">
        <v>4.2600000000000007</v>
      </c>
      <c r="N99" s="41">
        <v>3.1166666666666667</v>
      </c>
      <c r="O99" s="41">
        <v>0.51333333333333331</v>
      </c>
      <c r="P99" s="41">
        <v>1.2833333333333332</v>
      </c>
      <c r="Q99" s="41">
        <v>2.6766666666666663</v>
      </c>
      <c r="R99" s="41">
        <v>3.2233333333333332</v>
      </c>
      <c r="S99" s="41">
        <v>4.34</v>
      </c>
      <c r="T99" s="41">
        <v>2.3566666666666669</v>
      </c>
      <c r="U99" s="41">
        <v>3.0833333333333335</v>
      </c>
      <c r="V99" s="41">
        <v>0.93</v>
      </c>
      <c r="W99" s="41">
        <v>1.58</v>
      </c>
      <c r="X99" s="41">
        <v>1.8866666666666667</v>
      </c>
      <c r="Y99" s="41">
        <v>6.1166666666666671</v>
      </c>
      <c r="Z99" s="41">
        <v>5.4633333333333338</v>
      </c>
      <c r="AA99" s="41">
        <v>2.6366666666666667</v>
      </c>
      <c r="AB99" s="41">
        <v>1.05</v>
      </c>
      <c r="AC99" s="41">
        <v>2.8466666666666671</v>
      </c>
      <c r="AD99" s="41">
        <v>1.6933333333333334</v>
      </c>
      <c r="AE99" s="43">
        <v>815.76666666666677</v>
      </c>
      <c r="AF99" s="43">
        <v>311911</v>
      </c>
      <c r="AG99" s="39">
        <v>4.3449999999999731</v>
      </c>
      <c r="AH99" s="43">
        <v>1164.2011862991551</v>
      </c>
      <c r="AI99" s="41" t="s">
        <v>783</v>
      </c>
      <c r="AJ99" s="41">
        <v>112.02333333333333</v>
      </c>
      <c r="AK99" s="41">
        <v>67.16</v>
      </c>
      <c r="AL99" s="41">
        <v>179.18333333333334</v>
      </c>
      <c r="AM99" s="41">
        <v>185.08561666666665</v>
      </c>
      <c r="AN99" s="41">
        <v>41.766666666666666</v>
      </c>
      <c r="AO99" s="44">
        <v>2.4953333333333334</v>
      </c>
      <c r="AP99" s="41">
        <v>154</v>
      </c>
      <c r="AQ99" s="41">
        <v>89.5</v>
      </c>
      <c r="AR99" s="41">
        <v>88.556666666666672</v>
      </c>
      <c r="AS99" s="41">
        <v>9.0533333333333346</v>
      </c>
      <c r="AT99" s="41">
        <v>447.90000000000003</v>
      </c>
      <c r="AU99" s="41">
        <v>4.123333333333334</v>
      </c>
      <c r="AV99" s="41">
        <v>9.5</v>
      </c>
      <c r="AW99" s="41">
        <v>3.99</v>
      </c>
      <c r="AX99" s="41">
        <v>15.073333333333332</v>
      </c>
      <c r="AY99" s="41">
        <v>33.383333333333333</v>
      </c>
      <c r="AZ99" s="41">
        <v>2.4666666666666668</v>
      </c>
      <c r="BA99" s="41">
        <v>0.92333333333333334</v>
      </c>
      <c r="BB99" s="41">
        <v>14.67</v>
      </c>
      <c r="BC99" s="41">
        <v>35.463333333333331</v>
      </c>
      <c r="BD99" s="41">
        <v>26.939999999999998</v>
      </c>
      <c r="BE99" s="41">
        <v>29.77</v>
      </c>
      <c r="BF99" s="41">
        <v>32.5</v>
      </c>
      <c r="BG99" s="41">
        <v>34.336666666666666</v>
      </c>
      <c r="BH99" s="41">
        <v>12.203333333333333</v>
      </c>
      <c r="BI99" s="41">
        <v>12</v>
      </c>
      <c r="BJ99" s="41">
        <v>2.89</v>
      </c>
      <c r="BK99" s="41">
        <v>46.023333333333333</v>
      </c>
      <c r="BL99" s="41">
        <v>8.1433333333333326</v>
      </c>
      <c r="BM99" s="41">
        <v>8.15</v>
      </c>
    </row>
    <row r="100" spans="1:65" x14ac:dyDescent="0.35">
      <c r="A100" s="18">
        <v>2038260700</v>
      </c>
      <c r="B100" t="s">
        <v>254</v>
      </c>
      <c r="C100" t="s">
        <v>836</v>
      </c>
      <c r="D100" t="s">
        <v>837</v>
      </c>
      <c r="E100" s="41">
        <v>11.426666666666668</v>
      </c>
      <c r="F100" s="41">
        <v>3.2833333333333332</v>
      </c>
      <c r="G100" s="41">
        <v>4.043333333333333</v>
      </c>
      <c r="H100" s="41">
        <v>1.22</v>
      </c>
      <c r="I100" s="41">
        <v>1.02</v>
      </c>
      <c r="J100" s="41">
        <v>1.343333333333333</v>
      </c>
      <c r="K100" s="41">
        <v>1.3066666666666666</v>
      </c>
      <c r="L100" s="41">
        <v>1.0466666666666666</v>
      </c>
      <c r="M100" s="41">
        <v>4.21</v>
      </c>
      <c r="N100" s="41">
        <v>3.03</v>
      </c>
      <c r="O100" s="41">
        <v>0.5</v>
      </c>
      <c r="P100" s="41">
        <v>1.1266666666666667</v>
      </c>
      <c r="Q100" s="41">
        <v>2.7566666666666664</v>
      </c>
      <c r="R100" s="41">
        <v>3.4</v>
      </c>
      <c r="S100" s="41">
        <v>4.2833333333333341</v>
      </c>
      <c r="T100" s="41">
        <v>1.71</v>
      </c>
      <c r="U100" s="41">
        <v>3.2300000000000004</v>
      </c>
      <c r="V100" s="41">
        <v>1.1066666666666665</v>
      </c>
      <c r="W100" s="41">
        <v>1.5266666666666666</v>
      </c>
      <c r="X100" s="41">
        <v>1.8399999999999999</v>
      </c>
      <c r="Y100" s="41">
        <v>6.3499999999999988</v>
      </c>
      <c r="Z100" s="41">
        <v>4.5333333333333341</v>
      </c>
      <c r="AA100" s="41">
        <v>2.2566666666666664</v>
      </c>
      <c r="AB100" s="41">
        <v>0.90666666666666673</v>
      </c>
      <c r="AC100" s="41">
        <v>2.8000000000000003</v>
      </c>
      <c r="AD100" s="41">
        <v>1.4333333333333333</v>
      </c>
      <c r="AE100" s="43">
        <v>610.16666666666663</v>
      </c>
      <c r="AF100" s="43">
        <v>263992</v>
      </c>
      <c r="AG100" s="39">
        <v>4.5009163485721055</v>
      </c>
      <c r="AH100" s="43">
        <v>1003.401182919938</v>
      </c>
      <c r="AI100" s="41" t="s">
        <v>783</v>
      </c>
      <c r="AJ100" s="41">
        <v>104.32333333333334</v>
      </c>
      <c r="AK100" s="41">
        <v>65.036666666666676</v>
      </c>
      <c r="AL100" s="41">
        <v>169.36</v>
      </c>
      <c r="AM100" s="41">
        <v>185.16061666666667</v>
      </c>
      <c r="AN100" s="41">
        <v>39.723333333333329</v>
      </c>
      <c r="AO100" s="44">
        <v>2.5166666666666671</v>
      </c>
      <c r="AP100" s="41">
        <v>83.666666666666671</v>
      </c>
      <c r="AQ100" s="41">
        <v>102.72333333333334</v>
      </c>
      <c r="AR100" s="41">
        <v>88.666666666666671</v>
      </c>
      <c r="AS100" s="41">
        <v>8.8533333333333335</v>
      </c>
      <c r="AT100" s="41">
        <v>437.51333333333332</v>
      </c>
      <c r="AU100" s="41">
        <v>4.8233333333333333</v>
      </c>
      <c r="AV100" s="41">
        <v>10.549999999999999</v>
      </c>
      <c r="AW100" s="41">
        <v>5</v>
      </c>
      <c r="AX100" s="41">
        <v>12.479999999999999</v>
      </c>
      <c r="AY100" s="41">
        <v>31.386666666666667</v>
      </c>
      <c r="AZ100" s="41">
        <v>2.0133333333333332</v>
      </c>
      <c r="BA100" s="41">
        <v>0.81</v>
      </c>
      <c r="BB100" s="41">
        <v>10.053333333333333</v>
      </c>
      <c r="BC100" s="41">
        <v>16.989999999999998</v>
      </c>
      <c r="BD100" s="41">
        <v>29.323333333333334</v>
      </c>
      <c r="BE100" s="41">
        <v>23.323333333333334</v>
      </c>
      <c r="BF100" s="41">
        <v>46.666666666666664</v>
      </c>
      <c r="BG100" s="41">
        <v>12.274722222222223</v>
      </c>
      <c r="BH100" s="41">
        <v>5.86</v>
      </c>
      <c r="BI100" s="41">
        <v>10.333333333333334</v>
      </c>
      <c r="BJ100" s="41">
        <v>2.17</v>
      </c>
      <c r="BK100" s="41">
        <v>46.166666666666664</v>
      </c>
      <c r="BL100" s="41">
        <v>8.9966666666666679</v>
      </c>
      <c r="BM100" s="41">
        <v>13.13</v>
      </c>
    </row>
    <row r="101" spans="1:65" x14ac:dyDescent="0.35">
      <c r="A101" s="18">
        <v>2041460750</v>
      </c>
      <c r="B101" t="s">
        <v>254</v>
      </c>
      <c r="C101" t="s">
        <v>260</v>
      </c>
      <c r="D101" t="s">
        <v>261</v>
      </c>
      <c r="E101" s="41">
        <v>10.116666666666667</v>
      </c>
      <c r="F101" s="41">
        <v>2.98</v>
      </c>
      <c r="G101" s="41">
        <v>3.7766666666666668</v>
      </c>
      <c r="H101" s="41">
        <v>1.1300000000000001</v>
      </c>
      <c r="I101" s="41">
        <v>0.94666666666666666</v>
      </c>
      <c r="J101" s="41">
        <v>1.3</v>
      </c>
      <c r="K101" s="41">
        <v>1.5499999999999998</v>
      </c>
      <c r="L101" s="41">
        <v>0.86</v>
      </c>
      <c r="M101" s="41">
        <v>3.9033333333333338</v>
      </c>
      <c r="N101" s="41">
        <v>2.66</v>
      </c>
      <c r="O101" s="41">
        <v>0.42333333333333334</v>
      </c>
      <c r="P101" s="41">
        <v>1.2166666666666666</v>
      </c>
      <c r="Q101" s="41">
        <v>3.1566666666666667</v>
      </c>
      <c r="R101" s="41">
        <v>3.2466666666666666</v>
      </c>
      <c r="S101" s="41">
        <v>4.0599999999999996</v>
      </c>
      <c r="T101" s="41">
        <v>1.5966666666666667</v>
      </c>
      <c r="U101" s="41">
        <v>3.2033333333333331</v>
      </c>
      <c r="V101" s="41">
        <v>0.90666666666666662</v>
      </c>
      <c r="W101" s="41">
        <v>1.3399999999999999</v>
      </c>
      <c r="X101" s="41">
        <v>1.7066666666666668</v>
      </c>
      <c r="Y101" s="41">
        <v>6.4333333333333336</v>
      </c>
      <c r="Z101" s="41">
        <v>3.8266666666666667</v>
      </c>
      <c r="AA101" s="41">
        <v>2.2633333333333332</v>
      </c>
      <c r="AB101" s="41">
        <v>0.91666666666666663</v>
      </c>
      <c r="AC101" s="41">
        <v>2.8800000000000003</v>
      </c>
      <c r="AD101" s="41">
        <v>1.5933333333333335</v>
      </c>
      <c r="AE101" s="43">
        <v>657.75</v>
      </c>
      <c r="AF101" s="43">
        <v>256556</v>
      </c>
      <c r="AG101" s="39">
        <v>4.4076862345348431</v>
      </c>
      <c r="AH101" s="43">
        <v>964.56705882426206</v>
      </c>
      <c r="AI101" s="41" t="s">
        <v>783</v>
      </c>
      <c r="AJ101" s="41">
        <v>111.39999999999999</v>
      </c>
      <c r="AK101" s="41">
        <v>67.25333333333333</v>
      </c>
      <c r="AL101" s="41">
        <v>178.65333333333331</v>
      </c>
      <c r="AM101" s="41">
        <v>184.78561666666667</v>
      </c>
      <c r="AN101" s="41">
        <v>46.640000000000008</v>
      </c>
      <c r="AO101" s="44">
        <v>2.4506666666666663</v>
      </c>
      <c r="AP101" s="41">
        <v>169.44333333333336</v>
      </c>
      <c r="AQ101" s="41">
        <v>105.77666666666666</v>
      </c>
      <c r="AR101" s="41">
        <v>74.723333333333343</v>
      </c>
      <c r="AS101" s="41">
        <v>8.3333333333333339</v>
      </c>
      <c r="AT101" s="41">
        <v>443.44333333333333</v>
      </c>
      <c r="AU101" s="41">
        <v>4.3233333333333333</v>
      </c>
      <c r="AV101" s="41">
        <v>8.99</v>
      </c>
      <c r="AW101" s="41">
        <v>5</v>
      </c>
      <c r="AX101" s="41">
        <v>16.276666666666667</v>
      </c>
      <c r="AY101" s="41">
        <v>23.86</v>
      </c>
      <c r="AZ101" s="41">
        <v>1.7366666666666666</v>
      </c>
      <c r="BA101" s="41">
        <v>0.85</v>
      </c>
      <c r="BB101" s="41">
        <v>16.403333333333332</v>
      </c>
      <c r="BC101" s="41">
        <v>20.74</v>
      </c>
      <c r="BD101" s="41">
        <v>14.863333333333335</v>
      </c>
      <c r="BE101" s="41">
        <v>24.403333333333336</v>
      </c>
      <c r="BF101" s="41">
        <v>47.766666666666673</v>
      </c>
      <c r="BG101" s="41">
        <v>16.425000000000001</v>
      </c>
      <c r="BH101" s="41">
        <v>6.163333333333334</v>
      </c>
      <c r="BI101" s="41">
        <v>5.2766666666666664</v>
      </c>
      <c r="BJ101" s="41">
        <v>2.17</v>
      </c>
      <c r="BK101" s="41">
        <v>41</v>
      </c>
      <c r="BL101" s="41">
        <v>8.1433333333333326</v>
      </c>
      <c r="BM101" s="41">
        <v>10.156666666666666</v>
      </c>
    </row>
    <row r="102" spans="1:65" x14ac:dyDescent="0.35">
      <c r="A102" s="18">
        <v>2045820800</v>
      </c>
      <c r="B102" t="s">
        <v>254</v>
      </c>
      <c r="C102" t="s">
        <v>567</v>
      </c>
      <c r="D102" t="s">
        <v>568</v>
      </c>
      <c r="E102" s="41">
        <v>10.277044218277013</v>
      </c>
      <c r="F102" s="41">
        <v>3.4705841150660959</v>
      </c>
      <c r="G102" s="41">
        <v>3.8551996472425216</v>
      </c>
      <c r="H102" s="41">
        <v>1.739549093777556</v>
      </c>
      <c r="I102" s="41">
        <v>1.0329990421720625</v>
      </c>
      <c r="J102" s="41">
        <v>1.564384956263476</v>
      </c>
      <c r="K102" s="41">
        <v>1.2243302951877553</v>
      </c>
      <c r="L102" s="41">
        <v>0.99503690160452718</v>
      </c>
      <c r="M102" s="41">
        <v>4.0497562495465536</v>
      </c>
      <c r="N102" s="41">
        <v>2.6399697547176539</v>
      </c>
      <c r="O102" s="41">
        <v>0.54420292378989743</v>
      </c>
      <c r="P102" s="41">
        <v>1.3485569752704334</v>
      </c>
      <c r="Q102" s="41">
        <v>3.6237915409981816</v>
      </c>
      <c r="R102" s="41">
        <v>3.5105257219388162</v>
      </c>
      <c r="S102" s="41">
        <v>4.6122386012953953</v>
      </c>
      <c r="T102" s="41">
        <v>1.9281847385863242</v>
      </c>
      <c r="U102" s="41">
        <v>3.3372569092293016</v>
      </c>
      <c r="V102" s="41">
        <v>1.0146980170898237</v>
      </c>
      <c r="W102" s="41">
        <v>1.7386740097831861</v>
      </c>
      <c r="X102" s="41">
        <v>1.8749700633936379</v>
      </c>
      <c r="Y102" s="41">
        <v>7.0478490564369496</v>
      </c>
      <c r="Z102" s="41">
        <v>5.4046930280167231</v>
      </c>
      <c r="AA102" s="41">
        <v>2.5240595639268206</v>
      </c>
      <c r="AB102" s="41">
        <v>1.1651656561358144</v>
      </c>
      <c r="AC102" s="41">
        <v>2.6970484996990369</v>
      </c>
      <c r="AD102" s="41">
        <v>1.6985529813095266</v>
      </c>
      <c r="AE102" s="43">
        <v>793.6760226527814</v>
      </c>
      <c r="AF102" s="43">
        <v>287384.66964254406</v>
      </c>
      <c r="AG102" s="39">
        <v>4.39683576538929</v>
      </c>
      <c r="AH102" s="43">
        <v>1080.0445923073785</v>
      </c>
      <c r="AI102" s="41" t="s">
        <v>783</v>
      </c>
      <c r="AJ102" s="41">
        <v>96.102264579452537</v>
      </c>
      <c r="AK102" s="41">
        <v>67.759786757791701</v>
      </c>
      <c r="AL102" s="41">
        <v>163.86205133724422</v>
      </c>
      <c r="AM102" s="41">
        <v>185.33288906706284</v>
      </c>
      <c r="AN102" s="41">
        <v>47.546449535314999</v>
      </c>
      <c r="AO102" s="44">
        <v>2.4149878810721677</v>
      </c>
      <c r="AP102" s="41">
        <v>121.80860516401354</v>
      </c>
      <c r="AQ102" s="41">
        <v>88.424010114187482</v>
      </c>
      <c r="AR102" s="41">
        <v>88.44046682561337</v>
      </c>
      <c r="AS102" s="41">
        <v>8.9313822527776345</v>
      </c>
      <c r="AT102" s="41">
        <v>451.34979407402892</v>
      </c>
      <c r="AU102" s="41">
        <v>4.4488754812131663</v>
      </c>
      <c r="AV102" s="41">
        <v>9.7100377960322728</v>
      </c>
      <c r="AW102" s="41">
        <v>3.7521621132122616</v>
      </c>
      <c r="AX102" s="41">
        <v>16.160924016176057</v>
      </c>
      <c r="AY102" s="41">
        <v>32.665247603349492</v>
      </c>
      <c r="AZ102" s="41">
        <v>2.2104031802502213</v>
      </c>
      <c r="BA102" s="41">
        <v>0.81799541994244063</v>
      </c>
      <c r="BB102" s="41">
        <v>11.830161357627546</v>
      </c>
      <c r="BC102" s="41">
        <v>33.628272252175556</v>
      </c>
      <c r="BD102" s="41">
        <v>26.827695074110419</v>
      </c>
      <c r="BE102" s="41">
        <v>37.723746809794832</v>
      </c>
      <c r="BF102" s="41">
        <v>52.892925675446151</v>
      </c>
      <c r="BG102" s="41">
        <v>31.224584921183393</v>
      </c>
      <c r="BH102" s="41">
        <v>10.471526685427927</v>
      </c>
      <c r="BI102" s="41">
        <v>12.232004826716425</v>
      </c>
      <c r="BJ102" s="41">
        <v>2.4112986656873061</v>
      </c>
      <c r="BK102" s="41">
        <v>44.181184898791287</v>
      </c>
      <c r="BL102" s="41">
        <v>8.3008307294269681</v>
      </c>
      <c r="BM102" s="41">
        <v>9.0033127953729384</v>
      </c>
    </row>
    <row r="103" spans="1:65" x14ac:dyDescent="0.35">
      <c r="A103" s="18">
        <v>2048620900</v>
      </c>
      <c r="B103" t="s">
        <v>254</v>
      </c>
      <c r="C103" t="s">
        <v>569</v>
      </c>
      <c r="D103" t="s">
        <v>570</v>
      </c>
      <c r="E103" s="41">
        <v>12.118187240065758</v>
      </c>
      <c r="F103" s="41">
        <v>4.4460355405674363</v>
      </c>
      <c r="G103" s="41">
        <v>3.8993721765292553</v>
      </c>
      <c r="H103" s="41">
        <v>1.2944874802329334</v>
      </c>
      <c r="I103" s="41">
        <v>0.96047920081857863</v>
      </c>
      <c r="J103" s="41">
        <v>1.3118909968766002</v>
      </c>
      <c r="K103" s="41">
        <v>1.2344376578849285</v>
      </c>
      <c r="L103" s="41">
        <v>0.88482288675500975</v>
      </c>
      <c r="M103" s="41">
        <v>3.988404288783638</v>
      </c>
      <c r="N103" s="41">
        <v>3.3443228823601436</v>
      </c>
      <c r="O103" s="41">
        <v>0.49378758187855648</v>
      </c>
      <c r="P103" s="41">
        <v>1.1054951006104234</v>
      </c>
      <c r="Q103" s="41">
        <v>3.4247343220260427</v>
      </c>
      <c r="R103" s="41">
        <v>3.4701562716182401</v>
      </c>
      <c r="S103" s="41">
        <v>3.9677217152957787</v>
      </c>
      <c r="T103" s="41">
        <v>1.6570442180055072</v>
      </c>
      <c r="U103" s="41">
        <v>3.3449188464963218</v>
      </c>
      <c r="V103" s="41">
        <v>0.93189038855658468</v>
      </c>
      <c r="W103" s="41">
        <v>1.4263792778100275</v>
      </c>
      <c r="X103" s="41">
        <v>1.7187131881384132</v>
      </c>
      <c r="Y103" s="41">
        <v>6.5005504889745431</v>
      </c>
      <c r="Z103" s="41">
        <v>4.0896693125364685</v>
      </c>
      <c r="AA103" s="41">
        <v>2.409204376351096</v>
      </c>
      <c r="AB103" s="41">
        <v>1.0656717693132023</v>
      </c>
      <c r="AC103" s="41">
        <v>3.3537316578714584</v>
      </c>
      <c r="AD103" s="41">
        <v>1.7529739916265346</v>
      </c>
      <c r="AE103" s="43">
        <v>728.33768928580741</v>
      </c>
      <c r="AF103" s="43">
        <v>244356.7302134363</v>
      </c>
      <c r="AG103" s="39">
        <v>4.4129131628087785</v>
      </c>
      <c r="AH103" s="43">
        <v>918.44929675734647</v>
      </c>
      <c r="AI103" s="41" t="s">
        <v>783</v>
      </c>
      <c r="AJ103" s="41">
        <v>104.15963523803322</v>
      </c>
      <c r="AK103" s="41">
        <v>66.871328925262887</v>
      </c>
      <c r="AL103" s="41">
        <v>171.03096416329612</v>
      </c>
      <c r="AM103" s="41">
        <v>182.87410929564894</v>
      </c>
      <c r="AN103" s="41">
        <v>50.23639190758081</v>
      </c>
      <c r="AO103" s="44">
        <v>2.5193259219970741</v>
      </c>
      <c r="AP103" s="41">
        <v>157.45571267929034</v>
      </c>
      <c r="AQ103" s="41">
        <v>105.77549523554512</v>
      </c>
      <c r="AR103" s="41">
        <v>84.545390599897516</v>
      </c>
      <c r="AS103" s="41">
        <v>8.3023957836719422</v>
      </c>
      <c r="AT103" s="41">
        <v>443.37003098243571</v>
      </c>
      <c r="AU103" s="41">
        <v>4.2422222130339824</v>
      </c>
      <c r="AV103" s="41">
        <v>9.9764709522652879</v>
      </c>
      <c r="AW103" s="41">
        <v>4.3503179870419926</v>
      </c>
      <c r="AX103" s="41">
        <v>17.918004247906801</v>
      </c>
      <c r="AY103" s="41">
        <v>41.629662644083531</v>
      </c>
      <c r="AZ103" s="41">
        <v>2.0420821674859311</v>
      </c>
      <c r="BA103" s="41">
        <v>0.87907109502038938</v>
      </c>
      <c r="BB103" s="41">
        <v>14.875095862498823</v>
      </c>
      <c r="BC103" s="41">
        <v>48.368136043622137</v>
      </c>
      <c r="BD103" s="41">
        <v>32.252554183327142</v>
      </c>
      <c r="BE103" s="41">
        <v>39.345277191796235</v>
      </c>
      <c r="BF103" s="41">
        <v>62.15469465105695</v>
      </c>
      <c r="BG103" s="41">
        <v>27.401825438231182</v>
      </c>
      <c r="BH103" s="41">
        <v>9.398470551769277</v>
      </c>
      <c r="BI103" s="41">
        <v>12.452474421886627</v>
      </c>
      <c r="BJ103" s="41">
        <v>2.6387910701226809</v>
      </c>
      <c r="BK103" s="41">
        <v>48.633851816459732</v>
      </c>
      <c r="BL103" s="41">
        <v>8.7353414826941886</v>
      </c>
      <c r="BM103" s="41">
        <v>7.5739352636468738</v>
      </c>
    </row>
    <row r="104" spans="1:65" x14ac:dyDescent="0.35">
      <c r="A104" s="18">
        <v>2114540200</v>
      </c>
      <c r="B104" t="s">
        <v>262</v>
      </c>
      <c r="C104" t="s">
        <v>263</v>
      </c>
      <c r="D104" t="s">
        <v>264</v>
      </c>
      <c r="E104" s="41">
        <v>12.065444282804785</v>
      </c>
      <c r="F104" s="41">
        <v>4.0161738684145876</v>
      </c>
      <c r="G104" s="41">
        <v>3.5267622589921941</v>
      </c>
      <c r="H104" s="41">
        <v>1.0064056813210129</v>
      </c>
      <c r="I104" s="41">
        <v>0.96604086686549551</v>
      </c>
      <c r="J104" s="41">
        <v>1.2879088095815259</v>
      </c>
      <c r="K104" s="41">
        <v>1.1619301090294345</v>
      </c>
      <c r="L104" s="41">
        <v>0.98580189000547225</v>
      </c>
      <c r="M104" s="41">
        <v>4.0281014307874417</v>
      </c>
      <c r="N104" s="41">
        <v>3.1020555640067768</v>
      </c>
      <c r="O104" s="41">
        <v>0.47305074270761072</v>
      </c>
      <c r="P104" s="41">
        <v>0.99623939317955668</v>
      </c>
      <c r="Q104" s="41">
        <v>3.3318814699592534</v>
      </c>
      <c r="R104" s="41">
        <v>3.3575639289557286</v>
      </c>
      <c r="S104" s="41">
        <v>4.154983206848315</v>
      </c>
      <c r="T104" s="41">
        <v>1.6927795964113379</v>
      </c>
      <c r="U104" s="41">
        <v>3.1505432568892804</v>
      </c>
      <c r="V104" s="41">
        <v>0.98482811038667262</v>
      </c>
      <c r="W104" s="41">
        <v>1.3936351742872384</v>
      </c>
      <c r="X104" s="41">
        <v>1.788240181091725</v>
      </c>
      <c r="Y104" s="41">
        <v>5.8759895910702555</v>
      </c>
      <c r="Z104" s="41">
        <v>3.9469966309434299</v>
      </c>
      <c r="AA104" s="41">
        <v>2.4677897049297042</v>
      </c>
      <c r="AB104" s="41">
        <v>0.97318267926505264</v>
      </c>
      <c r="AC104" s="41">
        <v>2.9066804493273231</v>
      </c>
      <c r="AD104" s="41">
        <v>1.5096995383827849</v>
      </c>
      <c r="AE104" s="43">
        <v>718.32120433091995</v>
      </c>
      <c r="AF104" s="43">
        <v>269426.00785973162</v>
      </c>
      <c r="AG104" s="39">
        <v>4.5269227273554558</v>
      </c>
      <c r="AH104" s="43">
        <v>1027.2464211269735</v>
      </c>
      <c r="AI104" s="41" t="s">
        <v>783</v>
      </c>
      <c r="AJ104" s="41">
        <v>92.049333364749543</v>
      </c>
      <c r="AK104" s="41">
        <v>85.236986509674793</v>
      </c>
      <c r="AL104" s="41">
        <v>177.28631987442435</v>
      </c>
      <c r="AM104" s="41">
        <v>179.41752379872665</v>
      </c>
      <c r="AN104" s="41">
        <v>43.99778487477289</v>
      </c>
      <c r="AO104" s="44">
        <v>2.5340603752887643</v>
      </c>
      <c r="AP104" s="41">
        <v>93.791692060016715</v>
      </c>
      <c r="AQ104" s="41">
        <v>82.344197779152822</v>
      </c>
      <c r="AR104" s="41">
        <v>85.869422090949783</v>
      </c>
      <c r="AS104" s="41">
        <v>8.0241502492326706</v>
      </c>
      <c r="AT104" s="41">
        <v>432.98822584089311</v>
      </c>
      <c r="AU104" s="41">
        <v>4.2718671972673894</v>
      </c>
      <c r="AV104" s="41">
        <v>9.5069175707969009</v>
      </c>
      <c r="AW104" s="41">
        <v>3.2580611541969997</v>
      </c>
      <c r="AX104" s="41">
        <v>15.346583080512479</v>
      </c>
      <c r="AY104" s="41">
        <v>38.273034215758159</v>
      </c>
      <c r="AZ104" s="41">
        <v>2.5280444390428789</v>
      </c>
      <c r="BA104" s="41">
        <v>0.77524509373953743</v>
      </c>
      <c r="BB104" s="41">
        <v>11.217248943935543</v>
      </c>
      <c r="BC104" s="41">
        <v>22.382684510401884</v>
      </c>
      <c r="BD104" s="41">
        <v>17.396435625701599</v>
      </c>
      <c r="BE104" s="41">
        <v>26.856891526102448</v>
      </c>
      <c r="BF104" s="41">
        <v>79.555263489163863</v>
      </c>
      <c r="BG104" s="41">
        <v>17.959423475940355</v>
      </c>
      <c r="BH104" s="41">
        <v>12.542001187215972</v>
      </c>
      <c r="BI104" s="41">
        <v>15.493985309859026</v>
      </c>
      <c r="BJ104" s="41">
        <v>2.3742511991565038</v>
      </c>
      <c r="BK104" s="41">
        <v>38.396039268413666</v>
      </c>
      <c r="BL104" s="41">
        <v>8.5313634355734571</v>
      </c>
      <c r="BM104" s="41">
        <v>8.5380125849979702</v>
      </c>
    </row>
    <row r="105" spans="1:65" x14ac:dyDescent="0.35">
      <c r="A105" s="18">
        <v>2130460600</v>
      </c>
      <c r="B105" t="s">
        <v>262</v>
      </c>
      <c r="C105" t="s">
        <v>265</v>
      </c>
      <c r="D105" t="s">
        <v>266</v>
      </c>
      <c r="E105" s="41">
        <v>12.340000000000002</v>
      </c>
      <c r="F105" s="41">
        <v>3.5</v>
      </c>
      <c r="G105" s="41">
        <v>3.4666666666666668</v>
      </c>
      <c r="H105" s="41">
        <v>1.1666666666666667</v>
      </c>
      <c r="I105" s="41">
        <v>1.0433333333333332</v>
      </c>
      <c r="J105" s="41">
        <v>1.5166666666666666</v>
      </c>
      <c r="K105" s="41">
        <v>1.43</v>
      </c>
      <c r="L105" s="41">
        <v>1.04</v>
      </c>
      <c r="M105" s="41">
        <v>3.8066666666666666</v>
      </c>
      <c r="N105" s="41">
        <v>2.6533333333333329</v>
      </c>
      <c r="O105" s="41">
        <v>0.55666666666666664</v>
      </c>
      <c r="P105" s="41">
        <v>0.98666666666666669</v>
      </c>
      <c r="Q105" s="41">
        <v>2.8533333333333335</v>
      </c>
      <c r="R105" s="41">
        <v>3.3433333333333337</v>
      </c>
      <c r="S105" s="41">
        <v>3.7633333333333332</v>
      </c>
      <c r="T105" s="41">
        <v>1.7599999999999998</v>
      </c>
      <c r="U105" s="41">
        <v>3.0533333333333332</v>
      </c>
      <c r="V105" s="41">
        <v>0.90666666666666662</v>
      </c>
      <c r="W105" s="41">
        <v>1.4033333333333333</v>
      </c>
      <c r="X105" s="41">
        <v>1.6433333333333335</v>
      </c>
      <c r="Y105" s="41">
        <v>6.8433333333333337</v>
      </c>
      <c r="Z105" s="41">
        <v>3.8033333333333332</v>
      </c>
      <c r="AA105" s="41">
        <v>2.1999999999999997</v>
      </c>
      <c r="AB105" s="41">
        <v>0.97000000000000008</v>
      </c>
      <c r="AC105" s="41">
        <v>2.9633333333333334</v>
      </c>
      <c r="AD105" s="41">
        <v>1.51</v>
      </c>
      <c r="AE105" s="43">
        <v>986.5</v>
      </c>
      <c r="AF105" s="43">
        <v>308662</v>
      </c>
      <c r="AG105" s="39">
        <v>4.5028546692594524</v>
      </c>
      <c r="AH105" s="43">
        <v>1173.3788366635279</v>
      </c>
      <c r="AI105" s="41" t="s">
        <v>783</v>
      </c>
      <c r="AJ105" s="41">
        <v>74.430000000000007</v>
      </c>
      <c r="AK105" s="41">
        <v>71.893333333333331</v>
      </c>
      <c r="AL105" s="41">
        <v>146.32333333333332</v>
      </c>
      <c r="AM105" s="41">
        <v>179.47046666666665</v>
      </c>
      <c r="AN105" s="41">
        <v>43.84</v>
      </c>
      <c r="AO105" s="44">
        <v>2.6616666666666666</v>
      </c>
      <c r="AP105" s="41">
        <v>75.466666666666669</v>
      </c>
      <c r="AQ105" s="41">
        <v>99.856666666666669</v>
      </c>
      <c r="AR105" s="41">
        <v>77.91</v>
      </c>
      <c r="AS105" s="41">
        <v>8.2633333333333336</v>
      </c>
      <c r="AT105" s="41">
        <v>441.12000000000006</v>
      </c>
      <c r="AU105" s="41">
        <v>4.0966666666666667</v>
      </c>
      <c r="AV105" s="41">
        <v>10.81</v>
      </c>
      <c r="AW105" s="41">
        <v>4.5133333333333328</v>
      </c>
      <c r="AX105" s="41">
        <v>15.733333333333334</v>
      </c>
      <c r="AY105" s="41">
        <v>43.333333333333336</v>
      </c>
      <c r="AZ105" s="41">
        <v>2.0066666666666664</v>
      </c>
      <c r="BA105" s="41">
        <v>0.80000000000000016</v>
      </c>
      <c r="BB105" s="41">
        <v>13.246666666666664</v>
      </c>
      <c r="BC105" s="41">
        <v>34.556666666666665</v>
      </c>
      <c r="BD105" s="41">
        <v>26.656666666666666</v>
      </c>
      <c r="BE105" s="41">
        <v>33.163333333333334</v>
      </c>
      <c r="BF105" s="41">
        <v>71.089999999999989</v>
      </c>
      <c r="BG105" s="41">
        <v>17.674722222222218</v>
      </c>
      <c r="BH105" s="41">
        <v>10.24</v>
      </c>
      <c r="BI105" s="41">
        <v>16.400000000000002</v>
      </c>
      <c r="BJ105" s="41">
        <v>2.2466666666666666</v>
      </c>
      <c r="BK105" s="41">
        <v>51.666666666666664</v>
      </c>
      <c r="BL105" s="41">
        <v>8.4266666666666676</v>
      </c>
      <c r="BM105" s="41">
        <v>8.2666666666666675</v>
      </c>
    </row>
    <row r="106" spans="1:65" x14ac:dyDescent="0.35">
      <c r="A106" s="18">
        <v>2131140700</v>
      </c>
      <c r="B106" t="s">
        <v>262</v>
      </c>
      <c r="C106" t="s">
        <v>788</v>
      </c>
      <c r="D106" t="s">
        <v>267</v>
      </c>
      <c r="E106" s="41">
        <v>10.783333333333331</v>
      </c>
      <c r="F106" s="41">
        <v>3.7666666666666671</v>
      </c>
      <c r="G106" s="41">
        <v>3.7099999999999995</v>
      </c>
      <c r="H106" s="41">
        <v>1.2933333333333332</v>
      </c>
      <c r="I106" s="41">
        <v>1.0566666666666666</v>
      </c>
      <c r="J106" s="41">
        <v>1.0466666666666666</v>
      </c>
      <c r="K106" s="41">
        <v>1.5</v>
      </c>
      <c r="L106" s="41">
        <v>1.0966666666666667</v>
      </c>
      <c r="M106" s="41">
        <v>3.8533333333333335</v>
      </c>
      <c r="N106" s="41">
        <v>2.8866666666666667</v>
      </c>
      <c r="O106" s="41">
        <v>0.48666666666666664</v>
      </c>
      <c r="P106" s="41">
        <v>0.98333333333333339</v>
      </c>
      <c r="Q106" s="41">
        <v>3.0166666666666671</v>
      </c>
      <c r="R106" s="41">
        <v>3.35</v>
      </c>
      <c r="S106" s="41">
        <v>3.73</v>
      </c>
      <c r="T106" s="41">
        <v>2.1366666666666667</v>
      </c>
      <c r="U106" s="41">
        <v>3.0466666666666669</v>
      </c>
      <c r="V106" s="41">
        <v>1</v>
      </c>
      <c r="W106" s="41">
        <v>1.3466666666666667</v>
      </c>
      <c r="X106" s="41">
        <v>1.72</v>
      </c>
      <c r="Y106" s="41">
        <v>6.583333333333333</v>
      </c>
      <c r="Z106" s="41">
        <v>3.5466666666666669</v>
      </c>
      <c r="AA106" s="41">
        <v>2.2066666666666666</v>
      </c>
      <c r="AB106" s="41">
        <v>0.99333333333333329</v>
      </c>
      <c r="AC106" s="41">
        <v>3.03</v>
      </c>
      <c r="AD106" s="41">
        <v>1.5366666666666664</v>
      </c>
      <c r="AE106" s="43">
        <v>923.80666666666673</v>
      </c>
      <c r="AF106" s="43">
        <v>264566</v>
      </c>
      <c r="AG106" s="39">
        <v>4.4601232629291152</v>
      </c>
      <c r="AH106" s="43">
        <v>1001.1712302239531</v>
      </c>
      <c r="AI106" s="41" t="s">
        <v>783</v>
      </c>
      <c r="AJ106" s="41">
        <v>74.48</v>
      </c>
      <c r="AK106" s="41">
        <v>71.893333333333331</v>
      </c>
      <c r="AL106" s="41">
        <v>146.37333333333333</v>
      </c>
      <c r="AM106" s="41">
        <v>175.00306666666665</v>
      </c>
      <c r="AN106" s="41">
        <v>44.213333333333331</v>
      </c>
      <c r="AO106" s="44">
        <v>2.7479999999999998</v>
      </c>
      <c r="AP106" s="41">
        <v>75.936666666666667</v>
      </c>
      <c r="AQ106" s="41">
        <v>137.10999999999999</v>
      </c>
      <c r="AR106" s="41">
        <v>78.533333333333331</v>
      </c>
      <c r="AS106" s="41">
        <v>8.32</v>
      </c>
      <c r="AT106" s="41">
        <v>455.84333333333331</v>
      </c>
      <c r="AU106" s="41">
        <v>4.0566666666666675</v>
      </c>
      <c r="AV106" s="41">
        <v>10.200000000000001</v>
      </c>
      <c r="AW106" s="41">
        <v>4.8233333333333333</v>
      </c>
      <c r="AX106" s="41">
        <v>14.986666666666666</v>
      </c>
      <c r="AY106" s="41">
        <v>44.386666666666663</v>
      </c>
      <c r="AZ106" s="41">
        <v>2.2666666666666666</v>
      </c>
      <c r="BA106" s="41">
        <v>0.79</v>
      </c>
      <c r="BB106" s="41">
        <v>16.400000000000002</v>
      </c>
      <c r="BC106" s="41">
        <v>46.653333333333329</v>
      </c>
      <c r="BD106" s="41">
        <v>27.196666666666669</v>
      </c>
      <c r="BE106" s="41">
        <v>39.550000000000004</v>
      </c>
      <c r="BF106" s="41">
        <v>73.193333333333328</v>
      </c>
      <c r="BG106" s="41">
        <v>19.333333333333332</v>
      </c>
      <c r="BH106" s="41">
        <v>11.603333333333333</v>
      </c>
      <c r="BI106" s="41">
        <v>18.329999999999998</v>
      </c>
      <c r="BJ106" s="41">
        <v>2.2866666666666666</v>
      </c>
      <c r="BK106" s="41">
        <v>43.893333333333338</v>
      </c>
      <c r="BL106" s="41">
        <v>8.5466666666666669</v>
      </c>
      <c r="BM106" s="41">
        <v>10.556666666666667</v>
      </c>
    </row>
    <row r="107" spans="1:65" x14ac:dyDescent="0.35">
      <c r="A107" s="18">
        <v>2210780100</v>
      </c>
      <c r="B107" t="s">
        <v>268</v>
      </c>
      <c r="C107" t="s">
        <v>712</v>
      </c>
      <c r="D107" t="s">
        <v>713</v>
      </c>
      <c r="E107" s="41">
        <v>10.48</v>
      </c>
      <c r="F107" s="41">
        <v>4.0599999999999996</v>
      </c>
      <c r="G107" s="41">
        <v>3.5700000000000003</v>
      </c>
      <c r="H107" s="41">
        <v>1.25</v>
      </c>
      <c r="I107" s="41">
        <v>0.99333333333333329</v>
      </c>
      <c r="J107" s="41">
        <v>2.1166666666666667</v>
      </c>
      <c r="K107" s="41">
        <v>1.72</v>
      </c>
      <c r="L107" s="41">
        <v>1.0966666666666665</v>
      </c>
      <c r="M107" s="41">
        <v>4.1599999999999993</v>
      </c>
      <c r="N107" s="41">
        <v>2.8733333333333331</v>
      </c>
      <c r="O107" s="41">
        <v>0.54666666666666663</v>
      </c>
      <c r="P107" s="41">
        <v>1.1266666666666667</v>
      </c>
      <c r="Q107" s="41">
        <v>3.2300000000000004</v>
      </c>
      <c r="R107" s="41">
        <v>3.3933333333333331</v>
      </c>
      <c r="S107" s="41">
        <v>4.4400000000000004</v>
      </c>
      <c r="T107" s="41">
        <v>2.2166666666666668</v>
      </c>
      <c r="U107" s="41">
        <v>3.1300000000000003</v>
      </c>
      <c r="V107" s="41">
        <v>1.0766666666666664</v>
      </c>
      <c r="W107" s="41">
        <v>1.6066666666666667</v>
      </c>
      <c r="X107" s="41">
        <v>1.7733333333333334</v>
      </c>
      <c r="Y107" s="41">
        <v>5.5766666666666671</v>
      </c>
      <c r="Z107" s="41">
        <v>5.0200000000000005</v>
      </c>
      <c r="AA107" s="41">
        <v>2.34</v>
      </c>
      <c r="AB107" s="41">
        <v>1.1266666666666667</v>
      </c>
      <c r="AC107" s="41">
        <v>2.8233333333333328</v>
      </c>
      <c r="AD107" s="41">
        <v>1.5566666666666666</v>
      </c>
      <c r="AE107" s="43">
        <v>983.55666666666673</v>
      </c>
      <c r="AF107" s="43">
        <v>306425.33333333331</v>
      </c>
      <c r="AG107" s="39">
        <v>4.5829456756654841</v>
      </c>
      <c r="AH107" s="43">
        <v>1175.8837377852351</v>
      </c>
      <c r="AI107" s="41">
        <v>180.95666666666668</v>
      </c>
      <c r="AJ107" s="41" t="s">
        <v>783</v>
      </c>
      <c r="AK107" s="41" t="s">
        <v>783</v>
      </c>
      <c r="AL107" s="41">
        <v>180.95666666666668</v>
      </c>
      <c r="AM107" s="41">
        <v>174.84406666666666</v>
      </c>
      <c r="AN107" s="41">
        <v>40</v>
      </c>
      <c r="AO107" s="44">
        <v>2.69</v>
      </c>
      <c r="AP107" s="41">
        <v>93</v>
      </c>
      <c r="AQ107" s="41">
        <v>101.5</v>
      </c>
      <c r="AR107" s="41">
        <v>119.16666666666667</v>
      </c>
      <c r="AS107" s="41">
        <v>9.1066666666666674</v>
      </c>
      <c r="AT107" s="41">
        <v>446.04666666666662</v>
      </c>
      <c r="AU107" s="41">
        <v>4.29</v>
      </c>
      <c r="AV107" s="41">
        <v>10.156666666666666</v>
      </c>
      <c r="AW107" s="41">
        <v>2.66</v>
      </c>
      <c r="AX107" s="41">
        <v>11.666666666666666</v>
      </c>
      <c r="AY107" s="41">
        <v>17</v>
      </c>
      <c r="AZ107" s="41">
        <v>2.2033333333333336</v>
      </c>
      <c r="BA107" s="41">
        <v>0.91999999999999993</v>
      </c>
      <c r="BB107" s="41">
        <v>13.286666666666667</v>
      </c>
      <c r="BC107" s="41">
        <v>36</v>
      </c>
      <c r="BD107" s="41">
        <v>21.99</v>
      </c>
      <c r="BE107" s="41">
        <v>25.31</v>
      </c>
      <c r="BF107" s="41">
        <v>75</v>
      </c>
      <c r="BG107" s="41">
        <v>12.388888888888891</v>
      </c>
      <c r="BH107" s="41">
        <v>10.5</v>
      </c>
      <c r="BI107" s="41">
        <v>13.5</v>
      </c>
      <c r="BJ107" s="41">
        <v>3.16</v>
      </c>
      <c r="BK107" s="41">
        <v>65</v>
      </c>
      <c r="BL107" s="41">
        <v>9.3933333333333326</v>
      </c>
      <c r="BM107" s="41">
        <v>7.7466666666666661</v>
      </c>
    </row>
    <row r="108" spans="1:65" x14ac:dyDescent="0.35">
      <c r="A108" s="18">
        <v>2212940200</v>
      </c>
      <c r="B108" t="s">
        <v>268</v>
      </c>
      <c r="C108" t="s">
        <v>269</v>
      </c>
      <c r="D108" t="s">
        <v>270</v>
      </c>
      <c r="E108" s="41">
        <v>12.450000000000001</v>
      </c>
      <c r="F108" s="41">
        <v>4.18</v>
      </c>
      <c r="G108" s="41">
        <v>4.166666666666667</v>
      </c>
      <c r="H108" s="41">
        <v>1.33</v>
      </c>
      <c r="I108" s="41">
        <v>1.04</v>
      </c>
      <c r="J108" s="41">
        <v>2.5366666666666666</v>
      </c>
      <c r="K108" s="41">
        <v>2.1233333333333335</v>
      </c>
      <c r="L108" s="41">
        <v>1.0566666666666666</v>
      </c>
      <c r="M108" s="41">
        <v>4.25</v>
      </c>
      <c r="N108" s="41">
        <v>3.6033333333333335</v>
      </c>
      <c r="O108" s="41">
        <v>0.62</v>
      </c>
      <c r="P108" s="41">
        <v>1.7433333333333332</v>
      </c>
      <c r="Q108" s="41">
        <v>3.42</v>
      </c>
      <c r="R108" s="41">
        <v>3.9099999999999997</v>
      </c>
      <c r="S108" s="41">
        <v>4.21</v>
      </c>
      <c r="T108" s="41">
        <v>2.8433333333333333</v>
      </c>
      <c r="U108" s="41">
        <v>3.5</v>
      </c>
      <c r="V108" s="41">
        <v>1.1833333333333333</v>
      </c>
      <c r="W108" s="41">
        <v>1.8866666666666667</v>
      </c>
      <c r="X108" s="41">
        <v>1.74</v>
      </c>
      <c r="Y108" s="41">
        <v>6.3433333333333337</v>
      </c>
      <c r="Z108" s="41">
        <v>4.8266666666666671</v>
      </c>
      <c r="AA108" s="41">
        <v>2.793333333333333</v>
      </c>
      <c r="AB108" s="41">
        <v>1.2733333333333334</v>
      </c>
      <c r="AC108" s="41">
        <v>3.7666666666666671</v>
      </c>
      <c r="AD108" s="41">
        <v>1.8033333333333335</v>
      </c>
      <c r="AE108" s="43">
        <v>1028.6433333333334</v>
      </c>
      <c r="AF108" s="43">
        <v>314059.66666666669</v>
      </c>
      <c r="AG108" s="39">
        <v>4.6378104676844236</v>
      </c>
      <c r="AH108" s="43">
        <v>1212.5601951112558</v>
      </c>
      <c r="AI108" s="41">
        <v>133.63</v>
      </c>
      <c r="AJ108" s="41" t="s">
        <v>783</v>
      </c>
      <c r="AK108" s="41" t="s">
        <v>783</v>
      </c>
      <c r="AL108" s="41">
        <v>133.63</v>
      </c>
      <c r="AM108" s="41">
        <v>173.63406666666666</v>
      </c>
      <c r="AN108" s="41">
        <v>56.99666666666667</v>
      </c>
      <c r="AO108" s="44">
        <v>2.4300000000000002</v>
      </c>
      <c r="AP108" s="41">
        <v>118.72333333333334</v>
      </c>
      <c r="AQ108" s="41">
        <v>121.02666666666666</v>
      </c>
      <c r="AR108" s="41">
        <v>113.41666666666667</v>
      </c>
      <c r="AS108" s="41">
        <v>9.2333333333333343</v>
      </c>
      <c r="AT108" s="41">
        <v>435.81333333333333</v>
      </c>
      <c r="AU108" s="41">
        <v>4.206666666666667</v>
      </c>
      <c r="AV108" s="41">
        <v>8.7566666666666659</v>
      </c>
      <c r="AW108" s="41">
        <v>3.9899999999999998</v>
      </c>
      <c r="AX108" s="41">
        <v>21.666666666666668</v>
      </c>
      <c r="AY108" s="41">
        <v>46.666666666666664</v>
      </c>
      <c r="AZ108" s="41">
        <v>3.4633333333333334</v>
      </c>
      <c r="BA108" s="41">
        <v>1.1633333333333333</v>
      </c>
      <c r="BB108" s="41">
        <v>12.063333333333333</v>
      </c>
      <c r="BC108" s="41">
        <v>44.416666666666664</v>
      </c>
      <c r="BD108" s="41">
        <v>27.323333333333334</v>
      </c>
      <c r="BE108" s="41">
        <v>40.386666666666663</v>
      </c>
      <c r="BF108" s="41">
        <v>89</v>
      </c>
      <c r="BG108" s="41">
        <v>23.95</v>
      </c>
      <c r="BH108" s="41">
        <v>10.066666666666666</v>
      </c>
      <c r="BI108" s="41">
        <v>15.806666666666667</v>
      </c>
      <c r="BJ108" s="41">
        <v>2.8633333333333333</v>
      </c>
      <c r="BK108" s="41">
        <v>48.583333333333336</v>
      </c>
      <c r="BL108" s="41">
        <v>8.5333333333333332</v>
      </c>
      <c r="BM108" s="41">
        <v>9.0633333333333326</v>
      </c>
    </row>
    <row r="109" spans="1:65" x14ac:dyDescent="0.35">
      <c r="A109" s="18">
        <v>2225220350</v>
      </c>
      <c r="B109" t="s">
        <v>268</v>
      </c>
      <c r="C109" t="s">
        <v>735</v>
      </c>
      <c r="D109" t="s">
        <v>658</v>
      </c>
      <c r="E109" s="41">
        <v>12.042460951810183</v>
      </c>
      <c r="F109" s="41">
        <v>3.653823657039871</v>
      </c>
      <c r="G109" s="41">
        <v>3.7631056394544564</v>
      </c>
      <c r="H109" s="41">
        <v>1.076823595736726</v>
      </c>
      <c r="I109" s="41">
        <v>0.97717412622301503</v>
      </c>
      <c r="J109" s="41">
        <v>2.3872856817861479</v>
      </c>
      <c r="K109" s="41">
        <v>2.1712202407200345</v>
      </c>
      <c r="L109" s="41">
        <v>1.0208496854925204</v>
      </c>
      <c r="M109" s="41">
        <v>4.2088808206218848</v>
      </c>
      <c r="N109" s="41">
        <v>3.3895792857567701</v>
      </c>
      <c r="O109" s="41">
        <v>0.60835599625924519</v>
      </c>
      <c r="P109" s="41">
        <v>1.5921982943476307</v>
      </c>
      <c r="Q109" s="41">
        <v>3.1045278179123783</v>
      </c>
      <c r="R109" s="41">
        <v>3.3123745398779341</v>
      </c>
      <c r="S109" s="41">
        <v>3.9579212428228008</v>
      </c>
      <c r="T109" s="41">
        <v>2.1179663166210179</v>
      </c>
      <c r="U109" s="41">
        <v>3.6867709951105443</v>
      </c>
      <c r="V109" s="41">
        <v>1.0499254384434054</v>
      </c>
      <c r="W109" s="41">
        <v>1.8387185030457118</v>
      </c>
      <c r="X109" s="41">
        <v>1.6719946572566371</v>
      </c>
      <c r="Y109" s="41">
        <v>4.9198580670195033</v>
      </c>
      <c r="Z109" s="41">
        <v>5.1404583289694097</v>
      </c>
      <c r="AA109" s="41">
        <v>2.4925616731253184</v>
      </c>
      <c r="AB109" s="41">
        <v>1.0040186035281433</v>
      </c>
      <c r="AC109" s="41">
        <v>3.2536759614853175</v>
      </c>
      <c r="AD109" s="41">
        <v>1.766243658148831</v>
      </c>
      <c r="AE109" s="43">
        <v>823.32587181790223</v>
      </c>
      <c r="AF109" s="43">
        <v>246061.48552417054</v>
      </c>
      <c r="AG109" s="39">
        <v>4.5152780857388439</v>
      </c>
      <c r="AH109" s="43">
        <v>936.75061761695167</v>
      </c>
      <c r="AI109" s="41" t="s">
        <v>783</v>
      </c>
      <c r="AJ109" s="41">
        <v>107.01417373932264</v>
      </c>
      <c r="AK109" s="41">
        <v>48.500563885461986</v>
      </c>
      <c r="AL109" s="41">
        <v>155.51473762478463</v>
      </c>
      <c r="AM109" s="41">
        <v>175.46364136923589</v>
      </c>
      <c r="AN109" s="41">
        <v>44.032040523423461</v>
      </c>
      <c r="AO109" s="44">
        <v>2.3664295759942884</v>
      </c>
      <c r="AP109" s="41">
        <v>97.265028304537324</v>
      </c>
      <c r="AQ109" s="41">
        <v>94.918252021546309</v>
      </c>
      <c r="AR109" s="41">
        <v>84.64569917089203</v>
      </c>
      <c r="AS109" s="41">
        <v>10.554095631574606</v>
      </c>
      <c r="AT109" s="41">
        <v>437.31124070753236</v>
      </c>
      <c r="AU109" s="41">
        <v>4.3387213106329847</v>
      </c>
      <c r="AV109" s="41">
        <v>8.977825211297791</v>
      </c>
      <c r="AW109" s="41">
        <v>3.86005775930923</v>
      </c>
      <c r="AX109" s="41">
        <v>16.4186649843476</v>
      </c>
      <c r="AY109" s="41">
        <v>38.841587653883259</v>
      </c>
      <c r="AZ109" s="41">
        <v>1.8551640313161324</v>
      </c>
      <c r="BA109" s="41">
        <v>0.93636335444708285</v>
      </c>
      <c r="BB109" s="41">
        <v>10.45547258867486</v>
      </c>
      <c r="BC109" s="41">
        <v>32.05161104897406</v>
      </c>
      <c r="BD109" s="41">
        <v>33.608982752568913</v>
      </c>
      <c r="BE109" s="41">
        <v>33.49611627900105</v>
      </c>
      <c r="BF109" s="41">
        <v>86.533744676764968</v>
      </c>
      <c r="BG109" s="41">
        <v>20.176202002140187</v>
      </c>
      <c r="BH109" s="41">
        <v>11.012625441346373</v>
      </c>
      <c r="BI109" s="41">
        <v>12.050781698599963</v>
      </c>
      <c r="BJ109" s="41">
        <v>2.1328901489781167</v>
      </c>
      <c r="BK109" s="41">
        <v>39.52841828583454</v>
      </c>
      <c r="BL109" s="41">
        <v>8.6119850936850693</v>
      </c>
      <c r="BM109" s="41">
        <v>7.5772122786252885</v>
      </c>
    </row>
    <row r="110" spans="1:65" x14ac:dyDescent="0.35">
      <c r="A110" s="18">
        <v>2226380365</v>
      </c>
      <c r="B110" t="s">
        <v>268</v>
      </c>
      <c r="C110" t="s">
        <v>876</v>
      </c>
      <c r="D110" t="s">
        <v>877</v>
      </c>
      <c r="E110" s="41">
        <v>11.680000000000001</v>
      </c>
      <c r="F110" s="41">
        <v>4.793333333333333</v>
      </c>
      <c r="G110" s="41">
        <v>3.9933333333333336</v>
      </c>
      <c r="H110" s="41">
        <v>1.1033333333333333</v>
      </c>
      <c r="I110" s="41">
        <v>0.99333333333333329</v>
      </c>
      <c r="J110" s="41">
        <v>2.0133333333333336</v>
      </c>
      <c r="K110" s="41">
        <v>2.02</v>
      </c>
      <c r="L110" s="41">
        <v>1.03</v>
      </c>
      <c r="M110" s="41">
        <v>4.3233333333333333</v>
      </c>
      <c r="N110" s="41">
        <v>4.16</v>
      </c>
      <c r="O110" s="41">
        <v>0.58333333333333337</v>
      </c>
      <c r="P110" s="41">
        <v>1.8133333333333332</v>
      </c>
      <c r="Q110" s="41">
        <v>3.2233333333333332</v>
      </c>
      <c r="R110" s="41">
        <v>4.0166666666666666</v>
      </c>
      <c r="S110" s="41">
        <v>4.1466666666666665</v>
      </c>
      <c r="T110" s="41">
        <v>2.2200000000000002</v>
      </c>
      <c r="U110" s="41">
        <v>3.7300000000000004</v>
      </c>
      <c r="V110" s="41">
        <v>1.1399999999999999</v>
      </c>
      <c r="W110" s="41">
        <v>1.6366666666666667</v>
      </c>
      <c r="X110" s="41">
        <v>1.68</v>
      </c>
      <c r="Y110" s="41">
        <v>6.6833333333333336</v>
      </c>
      <c r="Z110" s="41">
        <v>6.6499999999999995</v>
      </c>
      <c r="AA110" s="41">
        <v>2.6666666666666665</v>
      </c>
      <c r="AB110" s="41">
        <v>1.8333333333333333</v>
      </c>
      <c r="AC110" s="41">
        <v>2.9466666666666668</v>
      </c>
      <c r="AD110" s="41">
        <v>1.55</v>
      </c>
      <c r="AE110" s="43">
        <v>997.23333333333323</v>
      </c>
      <c r="AF110" s="43">
        <v>295780</v>
      </c>
      <c r="AG110" s="39">
        <v>4.5650252691267577</v>
      </c>
      <c r="AH110" s="43">
        <v>1132.860101718951</v>
      </c>
      <c r="AI110" s="41" t="s">
        <v>783</v>
      </c>
      <c r="AJ110" s="41">
        <v>135.20666666666668</v>
      </c>
      <c r="AK110" s="41">
        <v>28.956666666666663</v>
      </c>
      <c r="AL110" s="41">
        <v>164.16333333333336</v>
      </c>
      <c r="AM110" s="41">
        <v>175.39406666666665</v>
      </c>
      <c r="AN110" s="41">
        <v>41.56666666666667</v>
      </c>
      <c r="AO110" s="44">
        <v>2.536</v>
      </c>
      <c r="AP110" s="41">
        <v>62.890000000000008</v>
      </c>
      <c r="AQ110" s="41">
        <v>70.333333333333329</v>
      </c>
      <c r="AR110" s="41">
        <v>111.14</v>
      </c>
      <c r="AS110" s="41">
        <v>8.31</v>
      </c>
      <c r="AT110" s="41">
        <v>455.53000000000003</v>
      </c>
      <c r="AU110" s="41">
        <v>3.9233333333333333</v>
      </c>
      <c r="AV110" s="41">
        <v>9.3233333333333324</v>
      </c>
      <c r="AW110" s="41">
        <v>4.03</v>
      </c>
      <c r="AX110" s="41">
        <v>20.816666666666666</v>
      </c>
      <c r="AY110" s="41">
        <v>27.946666666666669</v>
      </c>
      <c r="AZ110" s="41">
        <v>1.97</v>
      </c>
      <c r="BA110" s="41">
        <v>1.0833333333333333</v>
      </c>
      <c r="BB110" s="41">
        <v>13.273333333333333</v>
      </c>
      <c r="BC110" s="41">
        <v>33.916666666666664</v>
      </c>
      <c r="BD110" s="41">
        <v>30.83</v>
      </c>
      <c r="BE110" s="41">
        <v>44</v>
      </c>
      <c r="BF110" s="41">
        <v>99.333333333333329</v>
      </c>
      <c r="BG110" s="41">
        <v>20.186666666666667</v>
      </c>
      <c r="BH110" s="41">
        <v>11.406666666666666</v>
      </c>
      <c r="BI110" s="41">
        <v>14.223333333333334</v>
      </c>
      <c r="BJ110" s="41">
        <v>2.2899999999999996</v>
      </c>
      <c r="BK110" s="41">
        <v>47.543333333333329</v>
      </c>
      <c r="BL110" s="41">
        <v>8.8699999999999992</v>
      </c>
      <c r="BM110" s="41">
        <v>9.14</v>
      </c>
    </row>
    <row r="111" spans="1:65" x14ac:dyDescent="0.35">
      <c r="A111" s="18">
        <v>2226380900</v>
      </c>
      <c r="B111" t="s">
        <v>268</v>
      </c>
      <c r="C111" t="s">
        <v>876</v>
      </c>
      <c r="D111" t="s">
        <v>878</v>
      </c>
      <c r="E111" s="41">
        <v>12.263333333333335</v>
      </c>
      <c r="F111" s="41">
        <v>4.9133333333333331</v>
      </c>
      <c r="G111" s="41">
        <v>3.5733333333333328</v>
      </c>
      <c r="H111" s="41">
        <v>1.1100000000000001</v>
      </c>
      <c r="I111" s="41">
        <v>1.4733333333333334</v>
      </c>
      <c r="J111" s="41">
        <v>2.89</v>
      </c>
      <c r="K111" s="41">
        <v>2.3533333333333335</v>
      </c>
      <c r="L111" s="41">
        <v>1.01</v>
      </c>
      <c r="M111" s="41">
        <v>4.9400000000000004</v>
      </c>
      <c r="N111" s="41">
        <v>4.2666666666666666</v>
      </c>
      <c r="O111" s="41">
        <v>0.59</v>
      </c>
      <c r="P111" s="41">
        <v>1.54</v>
      </c>
      <c r="Q111" s="41">
        <v>3.2233333333333332</v>
      </c>
      <c r="R111" s="41">
        <v>4.1066666666666665</v>
      </c>
      <c r="S111" s="41">
        <v>3.97</v>
      </c>
      <c r="T111" s="41">
        <v>2.2866666666666666</v>
      </c>
      <c r="U111" s="41">
        <v>3.5833333333333335</v>
      </c>
      <c r="V111" s="41">
        <v>1.0733333333333333</v>
      </c>
      <c r="W111" s="41">
        <v>1.6366666666666667</v>
      </c>
      <c r="X111" s="41">
        <v>1.67</v>
      </c>
      <c r="Y111" s="41">
        <v>5.996666666666667</v>
      </c>
      <c r="Z111" s="41">
        <v>6.1366666666666667</v>
      </c>
      <c r="AA111" s="41">
        <v>2.75</v>
      </c>
      <c r="AB111" s="41">
        <v>1.82</v>
      </c>
      <c r="AC111" s="41">
        <v>2.9466666666666668</v>
      </c>
      <c r="AD111" s="41">
        <v>1.6499999999999997</v>
      </c>
      <c r="AE111" s="43">
        <v>854.08333333333337</v>
      </c>
      <c r="AF111" s="43">
        <v>233537</v>
      </c>
      <c r="AG111" s="39">
        <v>4.6196951197278997</v>
      </c>
      <c r="AH111" s="43">
        <v>900.44563468178603</v>
      </c>
      <c r="AI111" s="41" t="s">
        <v>783</v>
      </c>
      <c r="AJ111" s="41">
        <v>134.37666666666667</v>
      </c>
      <c r="AK111" s="41">
        <v>35.873333333333335</v>
      </c>
      <c r="AL111" s="41">
        <v>170.25</v>
      </c>
      <c r="AM111" s="41">
        <v>175.39406666666665</v>
      </c>
      <c r="AN111" s="41">
        <v>40.166666666666664</v>
      </c>
      <c r="AO111" s="44">
        <v>2.4746666666666663</v>
      </c>
      <c r="AP111" s="41">
        <v>61.223333333333336</v>
      </c>
      <c r="AQ111" s="41">
        <v>78.166666666666671</v>
      </c>
      <c r="AR111" s="41">
        <v>79.5</v>
      </c>
      <c r="AS111" s="41">
        <v>9.2799999999999994</v>
      </c>
      <c r="AT111" s="41">
        <v>459.70666666666671</v>
      </c>
      <c r="AU111" s="41">
        <v>4.0566666666666675</v>
      </c>
      <c r="AV111" s="41">
        <v>9.3233333333333324</v>
      </c>
      <c r="AW111" s="41">
        <v>5.79</v>
      </c>
      <c r="AX111" s="41">
        <v>17.829999999999998</v>
      </c>
      <c r="AY111" s="41">
        <v>25.826666666666668</v>
      </c>
      <c r="AZ111" s="41">
        <v>2.3833333333333333</v>
      </c>
      <c r="BA111" s="41">
        <v>1.2533333333333334</v>
      </c>
      <c r="BB111" s="41">
        <v>12.476666666666667</v>
      </c>
      <c r="BC111" s="41">
        <v>36.666666666666664</v>
      </c>
      <c r="BD111" s="41">
        <v>33.44</v>
      </c>
      <c r="BE111" s="41">
        <v>37.663333333333334</v>
      </c>
      <c r="BF111" s="41">
        <v>102.5</v>
      </c>
      <c r="BG111" s="41">
        <v>20.180000000000003</v>
      </c>
      <c r="BH111" s="41">
        <v>11.593333333333334</v>
      </c>
      <c r="BI111" s="41">
        <v>11.833333333333334</v>
      </c>
      <c r="BJ111" s="41">
        <v>2.5266666666666668</v>
      </c>
      <c r="BK111" s="41">
        <v>49.75333333333333</v>
      </c>
      <c r="BL111" s="41">
        <v>8.9533333333333331</v>
      </c>
      <c r="BM111" s="41">
        <v>9.06</v>
      </c>
    </row>
    <row r="112" spans="1:65" x14ac:dyDescent="0.35">
      <c r="A112" s="18">
        <v>2229180400</v>
      </c>
      <c r="B112" t="s">
        <v>268</v>
      </c>
      <c r="C112" t="s">
        <v>271</v>
      </c>
      <c r="D112" t="s">
        <v>272</v>
      </c>
      <c r="E112" s="41">
        <v>12.833333333333334</v>
      </c>
      <c r="F112" s="41">
        <v>4.3199999999999994</v>
      </c>
      <c r="G112" s="41">
        <v>3.8133333333333339</v>
      </c>
      <c r="H112" s="41">
        <v>1.2833333333333332</v>
      </c>
      <c r="I112" s="41">
        <v>1.0366666666666668</v>
      </c>
      <c r="J112" s="41">
        <v>2.42</v>
      </c>
      <c r="K112" s="41">
        <v>1.7966666666666669</v>
      </c>
      <c r="L112" s="41">
        <v>1.03</v>
      </c>
      <c r="M112" s="41">
        <v>4.2366666666666672</v>
      </c>
      <c r="N112" s="41">
        <v>3.52</v>
      </c>
      <c r="O112" s="41">
        <v>0.56999999999999995</v>
      </c>
      <c r="P112" s="41">
        <v>1.5399999999999998</v>
      </c>
      <c r="Q112" s="41">
        <v>3.0733333333333337</v>
      </c>
      <c r="R112" s="41">
        <v>3.47</v>
      </c>
      <c r="S112" s="41">
        <v>3.8466666666666662</v>
      </c>
      <c r="T112" s="41">
        <v>2.4666666666666668</v>
      </c>
      <c r="U112" s="41">
        <v>3.4066666666666667</v>
      </c>
      <c r="V112" s="41">
        <v>1.07</v>
      </c>
      <c r="W112" s="41">
        <v>1.6833333333333333</v>
      </c>
      <c r="X112" s="41">
        <v>1.64</v>
      </c>
      <c r="Y112" s="41">
        <v>6.06</v>
      </c>
      <c r="Z112" s="41">
        <v>3.956666666666667</v>
      </c>
      <c r="AA112" s="41">
        <v>2.56</v>
      </c>
      <c r="AB112" s="41">
        <v>1.5266666666666666</v>
      </c>
      <c r="AC112" s="41">
        <v>3.2966666666666664</v>
      </c>
      <c r="AD112" s="41">
        <v>1.71</v>
      </c>
      <c r="AE112" s="43">
        <v>856.04</v>
      </c>
      <c r="AF112" s="43">
        <v>269749</v>
      </c>
      <c r="AG112" s="39">
        <v>4.5891762094497111</v>
      </c>
      <c r="AH112" s="43">
        <v>1035.7518554881553</v>
      </c>
      <c r="AI112" s="41" t="s">
        <v>783</v>
      </c>
      <c r="AJ112" s="41">
        <v>85.053333333333327</v>
      </c>
      <c r="AK112" s="41">
        <v>49.433333333333337</v>
      </c>
      <c r="AL112" s="41">
        <v>134.48666666666668</v>
      </c>
      <c r="AM112" s="41">
        <v>175.36666666666667</v>
      </c>
      <c r="AN112" s="41">
        <v>61.563333333333333</v>
      </c>
      <c r="AO112" s="44">
        <v>2.3013333333333335</v>
      </c>
      <c r="AP112" s="41">
        <v>69.86</v>
      </c>
      <c r="AQ112" s="41">
        <v>87.5</v>
      </c>
      <c r="AR112" s="41">
        <v>81.133333333333326</v>
      </c>
      <c r="AS112" s="41">
        <v>9.86</v>
      </c>
      <c r="AT112" s="41">
        <v>453.44666666666666</v>
      </c>
      <c r="AU112" s="41">
        <v>3.9299999999999997</v>
      </c>
      <c r="AV112" s="41">
        <v>9.26</v>
      </c>
      <c r="AW112" s="41">
        <v>3.4633333333333334</v>
      </c>
      <c r="AX112" s="41">
        <v>18.25</v>
      </c>
      <c r="AY112" s="41">
        <v>36.266666666666673</v>
      </c>
      <c r="AZ112" s="41">
        <v>2.1566666666666667</v>
      </c>
      <c r="BA112" s="41">
        <v>1.1599999999999999</v>
      </c>
      <c r="BB112" s="41">
        <v>11.276666666666666</v>
      </c>
      <c r="BC112" s="41">
        <v>23.783333333333331</v>
      </c>
      <c r="BD112" s="41">
        <v>22</v>
      </c>
      <c r="BE112" s="41">
        <v>25.956666666666667</v>
      </c>
      <c r="BF112" s="41">
        <v>76.666666666666671</v>
      </c>
      <c r="BG112" s="41">
        <v>27.491944444444442</v>
      </c>
      <c r="BH112" s="41">
        <v>9.7866666666666671</v>
      </c>
      <c r="BI112" s="41">
        <v>16.843333333333334</v>
      </c>
      <c r="BJ112" s="41">
        <v>2.7399999999999998</v>
      </c>
      <c r="BK112" s="41">
        <v>46.566666666666663</v>
      </c>
      <c r="BL112" s="41">
        <v>8.5833333333333339</v>
      </c>
      <c r="BM112" s="41">
        <v>6.3433333333333337</v>
      </c>
    </row>
    <row r="113" spans="1:65" x14ac:dyDescent="0.35">
      <c r="A113" s="18">
        <v>2229340450</v>
      </c>
      <c r="B113" t="s">
        <v>268</v>
      </c>
      <c r="C113" t="s">
        <v>571</v>
      </c>
      <c r="D113" t="s">
        <v>572</v>
      </c>
      <c r="E113" s="41">
        <v>12.86</v>
      </c>
      <c r="F113" s="41">
        <v>3.7866666666666666</v>
      </c>
      <c r="G113" s="41">
        <v>3.7133333333333334</v>
      </c>
      <c r="H113" s="41">
        <v>1.1666666666666667</v>
      </c>
      <c r="I113" s="41">
        <v>1.0233333333333332</v>
      </c>
      <c r="J113" s="41">
        <v>2.3233333333333333</v>
      </c>
      <c r="K113" s="41">
        <v>1.6733333333333331</v>
      </c>
      <c r="L113" s="41">
        <v>1.0133333333333334</v>
      </c>
      <c r="M113" s="41">
        <v>4.2433333333333332</v>
      </c>
      <c r="N113" s="41">
        <v>3.3200000000000003</v>
      </c>
      <c r="O113" s="41">
        <v>0.51</v>
      </c>
      <c r="P113" s="41">
        <v>1.2033333333333334</v>
      </c>
      <c r="Q113" s="41">
        <v>3.2833333333333332</v>
      </c>
      <c r="R113" s="41">
        <v>3.4866666666666668</v>
      </c>
      <c r="S113" s="41">
        <v>4.1066666666666665</v>
      </c>
      <c r="T113" s="41">
        <v>2.0500000000000003</v>
      </c>
      <c r="U113" s="41">
        <v>3.5199999999999996</v>
      </c>
      <c r="V113" s="41">
        <v>1.2233333333333334</v>
      </c>
      <c r="W113" s="41">
        <v>1.6733333333333336</v>
      </c>
      <c r="X113" s="41">
        <v>2.0333333333333332</v>
      </c>
      <c r="Y113" s="41">
        <v>6.2</v>
      </c>
      <c r="Z113" s="41">
        <v>5.0533333333333337</v>
      </c>
      <c r="AA113" s="41">
        <v>2.5733333333333328</v>
      </c>
      <c r="AB113" s="41">
        <v>1.4033333333333333</v>
      </c>
      <c r="AC113" s="41">
        <v>3.0933333333333333</v>
      </c>
      <c r="AD113" s="41">
        <v>1.7533333333333332</v>
      </c>
      <c r="AE113" s="43">
        <v>1151.4966666666667</v>
      </c>
      <c r="AF113" s="43">
        <v>262299.33333333331</v>
      </c>
      <c r="AG113" s="39">
        <v>4.5910882593854598</v>
      </c>
      <c r="AH113" s="43">
        <v>1007.0781186924672</v>
      </c>
      <c r="AI113" s="41">
        <v>104.50666666666666</v>
      </c>
      <c r="AJ113" s="41" t="s">
        <v>783</v>
      </c>
      <c r="AK113" s="41" t="s">
        <v>783</v>
      </c>
      <c r="AL113" s="41">
        <v>104.50666666666666</v>
      </c>
      <c r="AM113" s="41">
        <v>175.38406666666666</v>
      </c>
      <c r="AN113" s="41">
        <v>53.373333333333335</v>
      </c>
      <c r="AO113" s="44">
        <v>2.3993333333333333</v>
      </c>
      <c r="AP113" s="41">
        <v>106.44333333333333</v>
      </c>
      <c r="AQ113" s="41">
        <v>90.816666666666663</v>
      </c>
      <c r="AR113" s="41">
        <v>93</v>
      </c>
      <c r="AS113" s="41">
        <v>10.603333333333333</v>
      </c>
      <c r="AT113" s="41">
        <v>463.91666666666669</v>
      </c>
      <c r="AU113" s="41">
        <v>4.6566666666666663</v>
      </c>
      <c r="AV113" s="41">
        <v>10.216666666666667</v>
      </c>
      <c r="AW113" s="41">
        <v>4.1100000000000003</v>
      </c>
      <c r="AX113" s="41">
        <v>16.540000000000003</v>
      </c>
      <c r="AY113" s="41">
        <v>34.1</v>
      </c>
      <c r="AZ113" s="41">
        <v>2.0099999999999998</v>
      </c>
      <c r="BA113" s="41">
        <v>1.1133333333333335</v>
      </c>
      <c r="BB113" s="41">
        <v>11.843333333333334</v>
      </c>
      <c r="BC113" s="41">
        <v>34.343333333333334</v>
      </c>
      <c r="BD113" s="41">
        <v>27.26</v>
      </c>
      <c r="BE113" s="41">
        <v>27.840000000000003</v>
      </c>
      <c r="BF113" s="41">
        <v>86.160000000000011</v>
      </c>
      <c r="BG113" s="41">
        <v>15.5</v>
      </c>
      <c r="BH113" s="41">
        <v>7.75</v>
      </c>
      <c r="BI113" s="41">
        <v>13.666666666666666</v>
      </c>
      <c r="BJ113" s="41">
        <v>2.13</v>
      </c>
      <c r="BK113" s="41">
        <v>44.583333333333336</v>
      </c>
      <c r="BL113" s="41">
        <v>8.4599999999999991</v>
      </c>
      <c r="BM113" s="41">
        <v>7.7799999999999985</v>
      </c>
    </row>
    <row r="114" spans="1:65" x14ac:dyDescent="0.35">
      <c r="A114" s="18">
        <v>2233740500</v>
      </c>
      <c r="B114" t="s">
        <v>268</v>
      </c>
      <c r="C114" t="s">
        <v>620</v>
      </c>
      <c r="D114" t="s">
        <v>621</v>
      </c>
      <c r="E114" s="41">
        <v>9.8199999999999985</v>
      </c>
      <c r="F114" s="41">
        <v>3.2133333333333334</v>
      </c>
      <c r="G114" s="41">
        <v>3.6199999999999997</v>
      </c>
      <c r="H114" s="41">
        <v>1.3033333333333335</v>
      </c>
      <c r="I114" s="41">
        <v>1.08</v>
      </c>
      <c r="J114" s="41">
        <v>2.6266666666666665</v>
      </c>
      <c r="K114" s="41">
        <v>1.64</v>
      </c>
      <c r="L114" s="41">
        <v>1.0066666666666666</v>
      </c>
      <c r="M114" s="41">
        <v>4.13</v>
      </c>
      <c r="N114" s="41">
        <v>2.8700000000000006</v>
      </c>
      <c r="O114" s="41">
        <v>0.58666666666666656</v>
      </c>
      <c r="P114" s="41">
        <v>1.4366666666666668</v>
      </c>
      <c r="Q114" s="41">
        <v>3.1166666666666667</v>
      </c>
      <c r="R114" s="41">
        <v>3.8800000000000003</v>
      </c>
      <c r="S114" s="41">
        <v>4.1766666666666667</v>
      </c>
      <c r="T114" s="41">
        <v>2.3733333333333331</v>
      </c>
      <c r="U114" s="41">
        <v>3.2666666666666671</v>
      </c>
      <c r="V114" s="41">
        <v>0.98666666666666669</v>
      </c>
      <c r="W114" s="41">
        <v>1.5866666666666667</v>
      </c>
      <c r="X114" s="41">
        <v>1.6733333333333331</v>
      </c>
      <c r="Y114" s="41">
        <v>6.8266666666666671</v>
      </c>
      <c r="Z114" s="41">
        <v>5.5733333333333341</v>
      </c>
      <c r="AA114" s="41">
        <v>2.61</v>
      </c>
      <c r="AB114" s="41">
        <v>1.3066666666666666</v>
      </c>
      <c r="AC114" s="41">
        <v>2.8800000000000003</v>
      </c>
      <c r="AD114" s="41">
        <v>1.6633333333333331</v>
      </c>
      <c r="AE114" s="43">
        <v>774.36666666666667</v>
      </c>
      <c r="AF114" s="43">
        <v>331315.66666666669</v>
      </c>
      <c r="AG114" s="39">
        <v>4.5101729185414667</v>
      </c>
      <c r="AH114" s="43">
        <v>1260.9755789972951</v>
      </c>
      <c r="AI114" s="41" t="s">
        <v>783</v>
      </c>
      <c r="AJ114" s="41">
        <v>79.010000000000005</v>
      </c>
      <c r="AK114" s="41">
        <v>49.27</v>
      </c>
      <c r="AL114" s="41">
        <v>128.28</v>
      </c>
      <c r="AM114" s="41">
        <v>174.18406666666667</v>
      </c>
      <c r="AN114" s="41">
        <v>33.026666666666664</v>
      </c>
      <c r="AO114" s="44">
        <v>2.3773333333333331</v>
      </c>
      <c r="AP114" s="41">
        <v>105</v>
      </c>
      <c r="AQ114" s="41">
        <v>75</v>
      </c>
      <c r="AR114" s="41">
        <v>83.62</v>
      </c>
      <c r="AS114" s="41">
        <v>8.7366666666666664</v>
      </c>
      <c r="AT114" s="41">
        <v>342.27</v>
      </c>
      <c r="AU114" s="41">
        <v>3.7900000000000005</v>
      </c>
      <c r="AV114" s="41">
        <v>8.663333333333334</v>
      </c>
      <c r="AW114" s="41">
        <v>4.2266666666666666</v>
      </c>
      <c r="AX114" s="41">
        <v>17.326666666666668</v>
      </c>
      <c r="AY114" s="41">
        <v>28.49</v>
      </c>
      <c r="AZ114" s="41">
        <v>2.3533333333333335</v>
      </c>
      <c r="BA114" s="41">
        <v>0.91333333333333344</v>
      </c>
      <c r="BB114" s="41">
        <v>11.33</v>
      </c>
      <c r="BC114" s="41">
        <v>21.2</v>
      </c>
      <c r="BD114" s="41">
        <v>16.356666666666666</v>
      </c>
      <c r="BE114" s="41">
        <v>24.50333333333333</v>
      </c>
      <c r="BF114" s="41">
        <v>82</v>
      </c>
      <c r="BG114" s="41">
        <v>12.737222222222222</v>
      </c>
      <c r="BH114" s="41">
        <v>7.78</v>
      </c>
      <c r="BI114" s="41">
        <v>14.5</v>
      </c>
      <c r="BJ114" s="41">
        <v>2.6199999999999997</v>
      </c>
      <c r="BK114" s="41">
        <v>40.996666666666663</v>
      </c>
      <c r="BL114" s="41">
        <v>8.4733333333333345</v>
      </c>
      <c r="BM114" s="41">
        <v>8.4933333333333341</v>
      </c>
    </row>
    <row r="115" spans="1:65" x14ac:dyDescent="0.35">
      <c r="A115" s="18">
        <v>2235380600</v>
      </c>
      <c r="B115" t="s">
        <v>268</v>
      </c>
      <c r="C115" t="s">
        <v>736</v>
      </c>
      <c r="D115" t="s">
        <v>737</v>
      </c>
      <c r="E115" s="41">
        <v>12.046885177650402</v>
      </c>
      <c r="F115" s="41">
        <v>3.0554137724361108</v>
      </c>
      <c r="G115" s="41">
        <v>4.0842604894542864</v>
      </c>
      <c r="H115" s="41">
        <v>0.99671675096927503</v>
      </c>
      <c r="I115" s="41">
        <v>0.95372775793860232</v>
      </c>
      <c r="J115" s="41">
        <v>2.989892168401127</v>
      </c>
      <c r="K115" s="41">
        <v>2.3843174725110399</v>
      </c>
      <c r="L115" s="41">
        <v>1.0274000125357043</v>
      </c>
      <c r="M115" s="41">
        <v>4.4295739578411544</v>
      </c>
      <c r="N115" s="41">
        <v>3.7358646299783413</v>
      </c>
      <c r="O115" s="41">
        <v>0.60168932959257848</v>
      </c>
      <c r="P115" s="41">
        <v>1.5599882478155891</v>
      </c>
      <c r="Q115" s="41">
        <v>3.714831500432473</v>
      </c>
      <c r="R115" s="41">
        <v>3.7380349655388625</v>
      </c>
      <c r="S115" s="41">
        <v>3.8679212428228009</v>
      </c>
      <c r="T115" s="41">
        <v>2.1047004539180869</v>
      </c>
      <c r="U115" s="41">
        <v>3.7067709951105439</v>
      </c>
      <c r="V115" s="41">
        <v>1.1717561628666608</v>
      </c>
      <c r="W115" s="41">
        <v>1.8228498337503281</v>
      </c>
      <c r="X115" s="41">
        <v>1.7261059538166146</v>
      </c>
      <c r="Y115" s="41">
        <v>6.6771483819074007</v>
      </c>
      <c r="Z115" s="41">
        <v>5.9043761189197355</v>
      </c>
      <c r="AA115" s="41">
        <v>2.8335202107608715</v>
      </c>
      <c r="AB115" s="41">
        <v>1.4881986222233639</v>
      </c>
      <c r="AC115" s="41">
        <v>3.3535979865447199</v>
      </c>
      <c r="AD115" s="41">
        <v>1.6698741032670024</v>
      </c>
      <c r="AE115" s="43">
        <v>1296.6199625835968</v>
      </c>
      <c r="AF115" s="43">
        <v>404584.15562654188</v>
      </c>
      <c r="AG115" s="39">
        <v>4.4366724315518349</v>
      </c>
      <c r="AH115" s="43">
        <v>1527.1076769660219</v>
      </c>
      <c r="AI115" s="41" t="s">
        <v>783</v>
      </c>
      <c r="AJ115" s="41">
        <v>75.142297554667707</v>
      </c>
      <c r="AK115" s="41">
        <v>39.439314945995129</v>
      </c>
      <c r="AL115" s="41">
        <v>114.58161250066283</v>
      </c>
      <c r="AM115" s="41">
        <v>175.46364136923589</v>
      </c>
      <c r="AN115" s="41">
        <v>65.35894055345193</v>
      </c>
      <c r="AO115" s="44">
        <v>2.4151092104019258</v>
      </c>
      <c r="AP115" s="41">
        <v>82.952988574571179</v>
      </c>
      <c r="AQ115" s="41">
        <v>120.49126163323753</v>
      </c>
      <c r="AR115" s="41">
        <v>96.341504905144504</v>
      </c>
      <c r="AS115" s="41">
        <v>10.767540889049679</v>
      </c>
      <c r="AT115" s="41">
        <v>449.26062268690538</v>
      </c>
      <c r="AU115" s="41">
        <v>4.0196261835983735</v>
      </c>
      <c r="AV115" s="41">
        <v>9.2011585446311255</v>
      </c>
      <c r="AW115" s="41">
        <v>1.2910490430476995</v>
      </c>
      <c r="AX115" s="41">
        <v>15.10040932855131</v>
      </c>
      <c r="AY115" s="41">
        <v>40.617239721875187</v>
      </c>
      <c r="AZ115" s="41">
        <v>1.9318306979827993</v>
      </c>
      <c r="BA115" s="41">
        <v>1.0306350769204564</v>
      </c>
      <c r="BB115" s="41">
        <v>12.942317639127088</v>
      </c>
      <c r="BC115" s="41">
        <v>23.978499002041943</v>
      </c>
      <c r="BD115" s="41">
        <v>20.205233809293986</v>
      </c>
      <c r="BE115" s="41">
        <v>26.211973379800025</v>
      </c>
      <c r="BF115" s="41">
        <v>71.805875177356498</v>
      </c>
      <c r="BG115" s="41">
        <v>16.978956545544502</v>
      </c>
      <c r="BH115" s="41">
        <v>11.220951670663657</v>
      </c>
      <c r="BI115" s="41">
        <v>15.62014378991662</v>
      </c>
      <c r="BJ115" s="41">
        <v>2.4957883996284376</v>
      </c>
      <c r="BK115" s="41">
        <v>51.513734481213277</v>
      </c>
      <c r="BL115" s="41">
        <v>9.088730149649404</v>
      </c>
      <c r="BM115" s="41">
        <v>9.5667089426266454</v>
      </c>
    </row>
    <row r="116" spans="1:65" x14ac:dyDescent="0.35">
      <c r="A116" s="18">
        <v>2235380850</v>
      </c>
      <c r="B116" t="s">
        <v>268</v>
      </c>
      <c r="C116" t="s">
        <v>736</v>
      </c>
      <c r="D116" t="s">
        <v>637</v>
      </c>
      <c r="E116" s="41">
        <v>11.775312039804497</v>
      </c>
      <c r="F116" s="41">
        <v>3.7074247992820446</v>
      </c>
      <c r="G116" s="41">
        <v>3.9912828268692793</v>
      </c>
      <c r="H116" s="41">
        <v>1.0234902624033926</v>
      </c>
      <c r="I116" s="41">
        <v>0.97050745955634843</v>
      </c>
      <c r="J116" s="41">
        <v>2.3040318473126344</v>
      </c>
      <c r="K116" s="41">
        <v>2.1027248544016914</v>
      </c>
      <c r="L116" s="41">
        <v>1.0240666792023709</v>
      </c>
      <c r="M116" s="41">
        <v>4.2356774505171648</v>
      </c>
      <c r="N116" s="41">
        <v>3.6718409592285859</v>
      </c>
      <c r="O116" s="41">
        <v>0.60160699085608815</v>
      </c>
      <c r="P116" s="41">
        <v>1.6769706354154046</v>
      </c>
      <c r="Q116" s="41">
        <v>3.3580555080585719</v>
      </c>
      <c r="R116" s="41">
        <v>3.5870168626455396</v>
      </c>
      <c r="S116" s="41">
        <v>3.9112545761561339</v>
      </c>
      <c r="T116" s="41">
        <v>1.9910747478530071</v>
      </c>
      <c r="U116" s="41">
        <v>3.3749637308817495</v>
      </c>
      <c r="V116" s="41">
        <v>1.1129120158744132</v>
      </c>
      <c r="W116" s="41">
        <v>1.7796760998912511</v>
      </c>
      <c r="X116" s="41">
        <v>1.6190762376441805</v>
      </c>
      <c r="Y116" s="41">
        <v>5.0264009409653125</v>
      </c>
      <c r="Z116" s="41">
        <v>5.267263804082611</v>
      </c>
      <c r="AA116" s="41">
        <v>2.6629450881795393</v>
      </c>
      <c r="AB116" s="41">
        <v>1.1064110430344432</v>
      </c>
      <c r="AC116" s="41">
        <v>3.2636314043764045</v>
      </c>
      <c r="AD116" s="41">
        <v>1.7063709917709045</v>
      </c>
      <c r="AE116" s="43">
        <v>1082.4616876573725</v>
      </c>
      <c r="AF116" s="43">
        <v>304216.09252577223</v>
      </c>
      <c r="AG116" s="39">
        <v>4.5093874439503026</v>
      </c>
      <c r="AH116" s="43">
        <v>1157.6681230005872</v>
      </c>
      <c r="AI116" s="41">
        <v>149.61734010161737</v>
      </c>
      <c r="AJ116" s="41" t="s">
        <v>783</v>
      </c>
      <c r="AK116" s="41" t="s">
        <v>783</v>
      </c>
      <c r="AL116" s="41">
        <v>149.61734010161737</v>
      </c>
      <c r="AM116" s="41">
        <v>175.46364136923589</v>
      </c>
      <c r="AN116" s="41">
        <v>55.984448104938814</v>
      </c>
      <c r="AO116" s="44">
        <v>2.3728318590201436</v>
      </c>
      <c r="AP116" s="41">
        <v>82.582236345709248</v>
      </c>
      <c r="AQ116" s="41">
        <v>87.493883143266274</v>
      </c>
      <c r="AR116" s="41">
        <v>90.407685844141938</v>
      </c>
      <c r="AS116" s="41">
        <v>10.440706336170404</v>
      </c>
      <c r="AT116" s="41">
        <v>439.63820685872969</v>
      </c>
      <c r="AU116" s="41">
        <v>4.5611497710009283</v>
      </c>
      <c r="AV116" s="41">
        <v>8.977825211297791</v>
      </c>
      <c r="AW116" s="41">
        <v>2.7823013890116197</v>
      </c>
      <c r="AX116" s="41">
        <v>16.788065916641276</v>
      </c>
      <c r="AY116" s="41">
        <v>38.779558456533771</v>
      </c>
      <c r="AZ116" s="41">
        <v>1.781790462862298</v>
      </c>
      <c r="BA116" s="41">
        <v>1.0374060090471275</v>
      </c>
      <c r="BB116" s="41">
        <v>12.06027290950251</v>
      </c>
      <c r="BC116" s="41">
        <v>29.020782106511195</v>
      </c>
      <c r="BD116" s="41">
        <v>32.317640757250906</v>
      </c>
      <c r="BE116" s="41">
        <v>32.691132790631023</v>
      </c>
      <c r="BF116" s="41">
        <v>87.568216107339609</v>
      </c>
      <c r="BG116" s="41">
        <v>20.68416701539174</v>
      </c>
      <c r="BH116" s="41">
        <v>10.723989632700039</v>
      </c>
      <c r="BI116" s="41">
        <v>13.386410003528125</v>
      </c>
      <c r="BJ116" s="41">
        <v>2.1328901489781167</v>
      </c>
      <c r="BK116" s="41">
        <v>47.022458460407954</v>
      </c>
      <c r="BL116" s="41">
        <v>8.5119620380092851</v>
      </c>
      <c r="BM116" s="41">
        <v>7.3204048160713233</v>
      </c>
    </row>
    <row r="117" spans="1:65" x14ac:dyDescent="0.35">
      <c r="A117" s="18">
        <v>2243340800</v>
      </c>
      <c r="B117" t="s">
        <v>268</v>
      </c>
      <c r="C117" t="s">
        <v>273</v>
      </c>
      <c r="D117" t="s">
        <v>274</v>
      </c>
      <c r="E117" s="41">
        <v>12.396666666666667</v>
      </c>
      <c r="F117" s="41">
        <v>4.4433333333333334</v>
      </c>
      <c r="G117" s="41">
        <v>3.4966666666666666</v>
      </c>
      <c r="H117" s="41">
        <v>1.8966666666666667</v>
      </c>
      <c r="I117" s="41">
        <v>1.4266666666666667</v>
      </c>
      <c r="J117" s="41">
        <v>2.063333333333333</v>
      </c>
      <c r="K117" s="41">
        <v>2.0933333333333333</v>
      </c>
      <c r="L117" s="41">
        <v>0.99333333333333329</v>
      </c>
      <c r="M117" s="41">
        <v>4.419999999999999</v>
      </c>
      <c r="N117" s="41">
        <v>2.9666666666666668</v>
      </c>
      <c r="O117" s="41">
        <v>0.53666666666666674</v>
      </c>
      <c r="P117" s="41">
        <v>1.1033333333333335</v>
      </c>
      <c r="Q117" s="41">
        <v>3.5666666666666664</v>
      </c>
      <c r="R117" s="41">
        <v>3.5633333333333339</v>
      </c>
      <c r="S117" s="41">
        <v>4.55</v>
      </c>
      <c r="T117" s="41">
        <v>2.3199999999999998</v>
      </c>
      <c r="U117" s="41">
        <v>3.0199999999999996</v>
      </c>
      <c r="V117" s="41">
        <v>0.94666666666666666</v>
      </c>
      <c r="W117" s="41">
        <v>1.5833333333333333</v>
      </c>
      <c r="X117" s="41">
        <v>1.9033333333333333</v>
      </c>
      <c r="Y117" s="41">
        <v>6.62</v>
      </c>
      <c r="Z117" s="41">
        <v>4.33</v>
      </c>
      <c r="AA117" s="41">
        <v>2.7366666666666668</v>
      </c>
      <c r="AB117" s="41">
        <v>1.3</v>
      </c>
      <c r="AC117" s="41">
        <v>2.6966666666666668</v>
      </c>
      <c r="AD117" s="41">
        <v>1.6500000000000001</v>
      </c>
      <c r="AE117" s="43">
        <v>826.09000000000015</v>
      </c>
      <c r="AF117" s="43">
        <v>284521.33333333331</v>
      </c>
      <c r="AG117" s="39">
        <v>4.3010084754093416</v>
      </c>
      <c r="AH117" s="43">
        <v>1056.8372075033026</v>
      </c>
      <c r="AI117" s="41">
        <v>93.583333333333329</v>
      </c>
      <c r="AJ117" s="41" t="s">
        <v>783</v>
      </c>
      <c r="AK117" s="41" t="s">
        <v>783</v>
      </c>
      <c r="AL117" s="41">
        <v>93.583333333333329</v>
      </c>
      <c r="AM117" s="41">
        <v>174.84406666666666</v>
      </c>
      <c r="AN117" s="41">
        <v>42.32</v>
      </c>
      <c r="AO117" s="44">
        <v>2.3776666666666668</v>
      </c>
      <c r="AP117" s="41">
        <v>80.833333333333329</v>
      </c>
      <c r="AQ117" s="41">
        <v>97.126666666666665</v>
      </c>
      <c r="AR117" s="41">
        <v>96.89</v>
      </c>
      <c r="AS117" s="41">
        <v>8.0366666666666671</v>
      </c>
      <c r="AT117" s="41">
        <v>449.83333333333331</v>
      </c>
      <c r="AU117" s="41">
        <v>3.8233333333333337</v>
      </c>
      <c r="AV117" s="41">
        <v>10.736666666666666</v>
      </c>
      <c r="AW117" s="41">
        <v>2.99</v>
      </c>
      <c r="AX117" s="41">
        <v>12.013333333333334</v>
      </c>
      <c r="AY117" s="41">
        <v>49.4</v>
      </c>
      <c r="AZ117" s="41">
        <v>2.7999999999999994</v>
      </c>
      <c r="BA117" s="41">
        <v>1.0033333333333332</v>
      </c>
      <c r="BB117" s="41">
        <v>12.533333333333333</v>
      </c>
      <c r="BC117" s="41">
        <v>29.443333333333332</v>
      </c>
      <c r="BD117" s="41">
        <v>26.043333333333333</v>
      </c>
      <c r="BE117" s="41">
        <v>37.663333333333334</v>
      </c>
      <c r="BF117" s="41">
        <v>81.11333333333333</v>
      </c>
      <c r="BG117" s="41">
        <v>12.414444444444444</v>
      </c>
      <c r="BH117" s="41">
        <v>10.1</v>
      </c>
      <c r="BI117" s="41">
        <v>17.333333333333332</v>
      </c>
      <c r="BJ117" s="41">
        <v>2.2166666666666668</v>
      </c>
      <c r="BK117" s="41">
        <v>48.390000000000008</v>
      </c>
      <c r="BL117" s="41">
        <v>8.83</v>
      </c>
      <c r="BM117" s="41">
        <v>11.543333333333331</v>
      </c>
    </row>
    <row r="118" spans="1:65" x14ac:dyDescent="0.35">
      <c r="A118" s="18">
        <v>2338860500</v>
      </c>
      <c r="B118" t="s">
        <v>590</v>
      </c>
      <c r="C118" t="s">
        <v>738</v>
      </c>
      <c r="D118" t="s">
        <v>591</v>
      </c>
      <c r="E118" s="41">
        <v>13.073333333333332</v>
      </c>
      <c r="F118" s="41">
        <v>3.44</v>
      </c>
      <c r="G118" s="41">
        <v>4.99</v>
      </c>
      <c r="H118" s="41">
        <v>1.4333333333333333</v>
      </c>
      <c r="I118" s="41">
        <v>1.6000000000000003</v>
      </c>
      <c r="J118" s="41">
        <v>2.0666666666666669</v>
      </c>
      <c r="K118" s="41">
        <v>2.04</v>
      </c>
      <c r="L118" s="41">
        <v>1.3066666666666666</v>
      </c>
      <c r="M118" s="41">
        <v>4.3233333333333333</v>
      </c>
      <c r="N118" s="41">
        <v>3.5733333333333337</v>
      </c>
      <c r="O118" s="41">
        <v>0.49</v>
      </c>
      <c r="P118" s="41">
        <v>1.4566666666666668</v>
      </c>
      <c r="Q118" s="41">
        <v>4.24</v>
      </c>
      <c r="R118" s="41">
        <v>3.4766666666666666</v>
      </c>
      <c r="S118" s="41">
        <v>4.0566666666666666</v>
      </c>
      <c r="T118" s="41">
        <v>2.6233333333333331</v>
      </c>
      <c r="U118" s="41">
        <v>4.1399999999999997</v>
      </c>
      <c r="V118" s="41">
        <v>1.3233333333333333</v>
      </c>
      <c r="W118" s="41">
        <v>2.09</v>
      </c>
      <c r="X118" s="41">
        <v>2.2666666666666666</v>
      </c>
      <c r="Y118" s="41">
        <v>5.9899999999999993</v>
      </c>
      <c r="Z118" s="41">
        <v>5.1566666666666672</v>
      </c>
      <c r="AA118" s="41">
        <v>2.6933333333333334</v>
      </c>
      <c r="AB118" s="41">
        <v>1.3366666666666667</v>
      </c>
      <c r="AC118" s="41">
        <v>3.7733333333333334</v>
      </c>
      <c r="AD118" s="41">
        <v>1.9266666666666667</v>
      </c>
      <c r="AE118" s="43">
        <v>1586.51</v>
      </c>
      <c r="AF118" s="43">
        <v>404958</v>
      </c>
      <c r="AG118" s="39">
        <v>4.4750945400230675</v>
      </c>
      <c r="AH118" s="43">
        <v>1534.5628285978426</v>
      </c>
      <c r="AI118" s="41" t="s">
        <v>783</v>
      </c>
      <c r="AJ118" s="41">
        <v>93.406666666666652</v>
      </c>
      <c r="AK118" s="41">
        <v>117.71</v>
      </c>
      <c r="AL118" s="41">
        <v>211.11666666666665</v>
      </c>
      <c r="AM118" s="41">
        <v>174.61711666666667</v>
      </c>
      <c r="AN118" s="41">
        <v>51.800000000000004</v>
      </c>
      <c r="AO118" s="44">
        <v>2.6590000000000003</v>
      </c>
      <c r="AP118" s="41">
        <v>141.88999999999999</v>
      </c>
      <c r="AQ118" s="41">
        <v>148.44666666666663</v>
      </c>
      <c r="AR118" s="41">
        <v>106.11</v>
      </c>
      <c r="AS118" s="41">
        <v>9.1566666666666663</v>
      </c>
      <c r="AT118" s="41">
        <v>460.07333333333332</v>
      </c>
      <c r="AU118" s="41">
        <v>4.49</v>
      </c>
      <c r="AV118" s="41">
        <v>10.99</v>
      </c>
      <c r="AW118" s="41">
        <v>4.45</v>
      </c>
      <c r="AX118" s="41">
        <v>28.666666666666668</v>
      </c>
      <c r="AY118" s="41">
        <v>44.1</v>
      </c>
      <c r="AZ118" s="41">
        <v>2.2666666666666671</v>
      </c>
      <c r="BA118" s="41">
        <v>1.1666666666666667</v>
      </c>
      <c r="BB118" s="41">
        <v>16.113333333333333</v>
      </c>
      <c r="BC118" s="41">
        <v>47.426666666666655</v>
      </c>
      <c r="BD118" s="41">
        <v>44.49</v>
      </c>
      <c r="BE118" s="41">
        <v>48.426666666666669</v>
      </c>
      <c r="BF118" s="41">
        <v>84.99</v>
      </c>
      <c r="BG118" s="41">
        <v>26</v>
      </c>
      <c r="BH118" s="41">
        <v>11.513333333333334</v>
      </c>
      <c r="BI118" s="41">
        <v>14.923333333333334</v>
      </c>
      <c r="BJ118" s="41">
        <v>3.6566666666666667</v>
      </c>
      <c r="BK118" s="41">
        <v>52</v>
      </c>
      <c r="BL118" s="41">
        <v>9.4066666666666663</v>
      </c>
      <c r="BM118" s="41">
        <v>8.99</v>
      </c>
    </row>
    <row r="119" spans="1:65" x14ac:dyDescent="0.35">
      <c r="A119" s="18">
        <v>2412580100</v>
      </c>
      <c r="B119" t="s">
        <v>275</v>
      </c>
      <c r="C119" t="s">
        <v>739</v>
      </c>
      <c r="D119" t="s">
        <v>276</v>
      </c>
      <c r="E119" s="41">
        <v>14.153333333333334</v>
      </c>
      <c r="F119" s="41">
        <v>4.53</v>
      </c>
      <c r="G119" s="41">
        <v>4.5166666666666666</v>
      </c>
      <c r="H119" s="41">
        <v>1.31</v>
      </c>
      <c r="I119" s="41">
        <v>1.3633333333333333</v>
      </c>
      <c r="J119" s="41">
        <v>2.2633333333333332</v>
      </c>
      <c r="K119" s="41">
        <v>1.82</v>
      </c>
      <c r="L119" s="41">
        <v>1.1866666666666665</v>
      </c>
      <c r="M119" s="41">
        <v>4.453333333333334</v>
      </c>
      <c r="N119" s="41">
        <v>3.9733333333333332</v>
      </c>
      <c r="O119" s="41">
        <v>0.53666666666666674</v>
      </c>
      <c r="P119" s="41">
        <v>1.3999999999999997</v>
      </c>
      <c r="Q119" s="41">
        <v>4.2666666666666666</v>
      </c>
      <c r="R119" s="41">
        <v>3.8566666666666669</v>
      </c>
      <c r="S119" s="41">
        <v>4.1733333333333329</v>
      </c>
      <c r="T119" s="41">
        <v>1.9799999999999998</v>
      </c>
      <c r="U119" s="41">
        <v>4.1733333333333329</v>
      </c>
      <c r="V119" s="41">
        <v>1.4966666666666668</v>
      </c>
      <c r="W119" s="41">
        <v>2.0166666666666666</v>
      </c>
      <c r="X119" s="41">
        <v>2.3833333333333333</v>
      </c>
      <c r="Y119" s="41">
        <v>5.6400000000000006</v>
      </c>
      <c r="Z119" s="41">
        <v>5.4000000000000012</v>
      </c>
      <c r="AA119" s="41">
        <v>3.1433333333333331</v>
      </c>
      <c r="AB119" s="41">
        <v>1.08</v>
      </c>
      <c r="AC119" s="41">
        <v>3.4633333333333334</v>
      </c>
      <c r="AD119" s="41">
        <v>2.5066666666666664</v>
      </c>
      <c r="AE119" s="43">
        <v>1780.1333333333332</v>
      </c>
      <c r="AF119" s="43">
        <v>481079.66666666669</v>
      </c>
      <c r="AG119" s="39">
        <v>4.6227228003732463</v>
      </c>
      <c r="AH119" s="43">
        <v>1855.1075931715479</v>
      </c>
      <c r="AI119" s="41" t="s">
        <v>783</v>
      </c>
      <c r="AJ119" s="41">
        <v>101.46</v>
      </c>
      <c r="AK119" s="41">
        <v>85.666666666666671</v>
      </c>
      <c r="AL119" s="41">
        <v>187.12666666666667</v>
      </c>
      <c r="AM119" s="41">
        <v>185.7740666666667</v>
      </c>
      <c r="AN119" s="41">
        <v>55.6</v>
      </c>
      <c r="AO119" s="44">
        <v>2.3833333333333333</v>
      </c>
      <c r="AP119" s="41">
        <v>81.61666666666666</v>
      </c>
      <c r="AQ119" s="41">
        <v>91.63</v>
      </c>
      <c r="AR119" s="41">
        <v>84.783333333333346</v>
      </c>
      <c r="AS119" s="41">
        <v>8.836666666666666</v>
      </c>
      <c r="AT119" s="41">
        <v>451.35999999999996</v>
      </c>
      <c r="AU119" s="41">
        <v>3.9833333333333338</v>
      </c>
      <c r="AV119" s="41">
        <v>9.8133333333333344</v>
      </c>
      <c r="AW119" s="41">
        <v>4.1933333333333325</v>
      </c>
      <c r="AX119" s="41">
        <v>17.77333333333333</v>
      </c>
      <c r="AY119" s="41">
        <v>52.986666666666657</v>
      </c>
      <c r="AZ119" s="41">
        <v>2.4700000000000002</v>
      </c>
      <c r="BA119" s="41">
        <v>1</v>
      </c>
      <c r="BB119" s="41">
        <v>13.236666666666666</v>
      </c>
      <c r="BC119" s="41">
        <v>39.186666666666667</v>
      </c>
      <c r="BD119" s="41">
        <v>29.403333333333332</v>
      </c>
      <c r="BE119" s="41">
        <v>35.57</v>
      </c>
      <c r="BF119" s="41">
        <v>59.273333333333333</v>
      </c>
      <c r="BG119" s="41">
        <v>19.466944444444447</v>
      </c>
      <c r="BH119" s="41">
        <v>12.83</v>
      </c>
      <c r="BI119" s="41">
        <v>15.593333333333334</v>
      </c>
      <c r="BJ119" s="41">
        <v>2.8866666666666667</v>
      </c>
      <c r="BK119" s="41">
        <v>55.860000000000007</v>
      </c>
      <c r="BL119" s="41">
        <v>9.3433333333333319</v>
      </c>
      <c r="BM119" s="41">
        <v>8.2866666666666671</v>
      </c>
    </row>
    <row r="120" spans="1:65" x14ac:dyDescent="0.35">
      <c r="A120" s="18">
        <v>2443524250</v>
      </c>
      <c r="B120" t="s">
        <v>275</v>
      </c>
      <c r="C120" t="s">
        <v>740</v>
      </c>
      <c r="D120" t="s">
        <v>575</v>
      </c>
      <c r="E120" s="41">
        <v>12.795321880777962</v>
      </c>
      <c r="F120" s="41">
        <v>3.7957423490111348</v>
      </c>
      <c r="G120" s="41">
        <v>4.5186616993055413</v>
      </c>
      <c r="H120" s="41">
        <v>1.7442289273244995</v>
      </c>
      <c r="I120" s="41">
        <v>1.0273873323374467</v>
      </c>
      <c r="J120" s="41">
        <v>2.1237209771105348</v>
      </c>
      <c r="K120" s="41">
        <v>1.9062054645465061</v>
      </c>
      <c r="L120" s="41">
        <v>2.2285581587404182</v>
      </c>
      <c r="M120" s="41">
        <v>5.4463148628147726</v>
      </c>
      <c r="N120" s="41">
        <v>3.8532044715919578</v>
      </c>
      <c r="O120" s="41">
        <v>0.50738064272924321</v>
      </c>
      <c r="P120" s="41">
        <v>1.4490281515142514</v>
      </c>
      <c r="Q120" s="41">
        <v>3.7402955704481058</v>
      </c>
      <c r="R120" s="41">
        <v>3.2587708035126099</v>
      </c>
      <c r="S120" s="41">
        <v>3.6631335455322103</v>
      </c>
      <c r="T120" s="41">
        <v>2.0369419614071824</v>
      </c>
      <c r="U120" s="41">
        <v>4.6823210305444283</v>
      </c>
      <c r="V120" s="41">
        <v>1.1051673118279572</v>
      </c>
      <c r="W120" s="41">
        <v>2.1092725700546158</v>
      </c>
      <c r="X120" s="41">
        <v>1.8509707490965919</v>
      </c>
      <c r="Y120" s="41">
        <v>5.8728337783967541</v>
      </c>
      <c r="Z120" s="41">
        <v>5.6531263069715907</v>
      </c>
      <c r="AA120" s="41">
        <v>2.853519100199577</v>
      </c>
      <c r="AB120" s="41">
        <v>1.0165770563386969</v>
      </c>
      <c r="AC120" s="41">
        <v>2.3334553590067788</v>
      </c>
      <c r="AD120" s="41">
        <v>1.8983254858592626</v>
      </c>
      <c r="AE120" s="43">
        <v>2470.59</v>
      </c>
      <c r="AF120" s="43">
        <v>794750</v>
      </c>
      <c r="AG120" s="39">
        <v>4.6529650487272116</v>
      </c>
      <c r="AH120" s="43">
        <v>3076.2395132504589</v>
      </c>
      <c r="AI120" s="41" t="s">
        <v>783</v>
      </c>
      <c r="AJ120" s="41">
        <v>106.13666666666666</v>
      </c>
      <c r="AK120" s="41">
        <v>67.81</v>
      </c>
      <c r="AL120" s="41">
        <v>173.94666666666666</v>
      </c>
      <c r="AM120" s="41">
        <v>184.2740666666667</v>
      </c>
      <c r="AN120" s="41">
        <v>64.210887691571202</v>
      </c>
      <c r="AO120" s="44">
        <v>2.5833333333333335</v>
      </c>
      <c r="AP120" s="41">
        <v>75.022198962508753</v>
      </c>
      <c r="AQ120" s="41">
        <v>96.530156690909095</v>
      </c>
      <c r="AR120" s="41">
        <v>87.866956472167928</v>
      </c>
      <c r="AS120" s="41">
        <v>9.8227176709834598</v>
      </c>
      <c r="AT120" s="41">
        <v>439.97871947750599</v>
      </c>
      <c r="AU120" s="41">
        <v>4.7806544781696303</v>
      </c>
      <c r="AV120" s="41">
        <v>12.761388501227986</v>
      </c>
      <c r="AW120" s="41">
        <v>4.2212525635656846</v>
      </c>
      <c r="AX120" s="41">
        <v>31.730558916815582</v>
      </c>
      <c r="AY120" s="41">
        <v>64.556453393648283</v>
      </c>
      <c r="AZ120" s="41">
        <v>1.9982120137662005</v>
      </c>
      <c r="BA120" s="41">
        <v>0.96988790399651992</v>
      </c>
      <c r="BB120" s="41">
        <v>13.974309113496554</v>
      </c>
      <c r="BC120" s="41">
        <v>35.277993948101809</v>
      </c>
      <c r="BD120" s="41">
        <v>18.622029417137416</v>
      </c>
      <c r="BE120" s="41">
        <v>28.841178779603045</v>
      </c>
      <c r="BF120" s="41">
        <v>76.875120710677351</v>
      </c>
      <c r="BG120" s="41">
        <v>43.323333333333331</v>
      </c>
      <c r="BH120" s="41">
        <v>11.845823218281573</v>
      </c>
      <c r="BI120" s="41">
        <v>15.922203620958129</v>
      </c>
      <c r="BJ120" s="41">
        <v>3.2034557780049879</v>
      </c>
      <c r="BK120" s="41">
        <v>53.902297425390564</v>
      </c>
      <c r="BL120" s="41">
        <v>10.821552471140564</v>
      </c>
      <c r="BM120" s="41">
        <v>8.2876930365811639</v>
      </c>
    </row>
    <row r="121" spans="1:65" x14ac:dyDescent="0.35">
      <c r="A121" s="18">
        <v>2514460200</v>
      </c>
      <c r="B121" t="s">
        <v>277</v>
      </c>
      <c r="C121" t="s">
        <v>741</v>
      </c>
      <c r="D121" t="s">
        <v>278</v>
      </c>
      <c r="E121" s="41">
        <v>13.183333333333332</v>
      </c>
      <c r="F121" s="41">
        <v>4.0566666666666658</v>
      </c>
      <c r="G121" s="41">
        <v>4.9899999999999993</v>
      </c>
      <c r="H121" s="41">
        <v>1.7566666666666666</v>
      </c>
      <c r="I121" s="41">
        <v>1.3</v>
      </c>
      <c r="J121" s="41">
        <v>1.97</v>
      </c>
      <c r="K121" s="41">
        <v>2.0233333333333334</v>
      </c>
      <c r="L121" s="41">
        <v>1.33</v>
      </c>
      <c r="M121" s="41">
        <v>4.47</v>
      </c>
      <c r="N121" s="41">
        <v>3.67</v>
      </c>
      <c r="O121" s="41">
        <v>0.5033333333333333</v>
      </c>
      <c r="P121" s="41">
        <v>1.5966666666666667</v>
      </c>
      <c r="Q121" s="41">
        <v>3.84</v>
      </c>
      <c r="R121" s="41">
        <v>3.5133333333333332</v>
      </c>
      <c r="S121" s="41">
        <v>4.5233333333333325</v>
      </c>
      <c r="T121" s="41">
        <v>2.6633333333333336</v>
      </c>
      <c r="U121" s="41">
        <v>3.9766666666666666</v>
      </c>
      <c r="V121" s="41">
        <v>1.4866666666666666</v>
      </c>
      <c r="W121" s="41">
        <v>2.0666666666666664</v>
      </c>
      <c r="X121" s="41">
        <v>1.7933333333333332</v>
      </c>
      <c r="Y121" s="41">
        <v>5.7566666666666668</v>
      </c>
      <c r="Z121" s="41">
        <v>5.1566666666666672</v>
      </c>
      <c r="AA121" s="41">
        <v>2.8766666666666665</v>
      </c>
      <c r="AB121" s="41">
        <v>1.2666666666666666</v>
      </c>
      <c r="AC121" s="41">
        <v>3.53</v>
      </c>
      <c r="AD121" s="41">
        <v>1.7333333333333332</v>
      </c>
      <c r="AE121" s="43">
        <v>2962.1666666666665</v>
      </c>
      <c r="AF121" s="43">
        <v>663941.66666666663</v>
      </c>
      <c r="AG121" s="39">
        <v>4.405578628226789</v>
      </c>
      <c r="AH121" s="43">
        <v>2497.2394037317322</v>
      </c>
      <c r="AI121" s="41" t="s">
        <v>783</v>
      </c>
      <c r="AJ121" s="41">
        <v>85.42</v>
      </c>
      <c r="AK121" s="41">
        <v>151.20000000000002</v>
      </c>
      <c r="AL121" s="41">
        <v>236.62</v>
      </c>
      <c r="AM121" s="41">
        <v>173.99906666666666</v>
      </c>
      <c r="AN121" s="41">
        <v>65.173333333333332</v>
      </c>
      <c r="AO121" s="44">
        <v>2.7063333333333333</v>
      </c>
      <c r="AP121" s="41">
        <v>105.58333333333333</v>
      </c>
      <c r="AQ121" s="41">
        <v>191.62333333333333</v>
      </c>
      <c r="AR121" s="41">
        <v>132.93333333333334</v>
      </c>
      <c r="AS121" s="41">
        <v>9.0566666666666666</v>
      </c>
      <c r="AT121" s="41">
        <v>441.12666666666672</v>
      </c>
      <c r="AU121" s="41">
        <v>5.0100000000000007</v>
      </c>
      <c r="AV121" s="41">
        <v>12.99</v>
      </c>
      <c r="AW121" s="41">
        <v>5</v>
      </c>
      <c r="AX121" s="41">
        <v>27.066666666666666</v>
      </c>
      <c r="AY121" s="41">
        <v>54.956666666666671</v>
      </c>
      <c r="AZ121" s="41">
        <v>2.37</v>
      </c>
      <c r="BA121" s="41">
        <v>0.9966666666666667</v>
      </c>
      <c r="BB121" s="41">
        <v>16.743333333333336</v>
      </c>
      <c r="BC121" s="41">
        <v>56.586666666666666</v>
      </c>
      <c r="BD121" s="41">
        <v>35.353333333333332</v>
      </c>
      <c r="BE121" s="41">
        <v>38.063333333333333</v>
      </c>
      <c r="BF121" s="41">
        <v>104.49333333333334</v>
      </c>
      <c r="BG121" s="41">
        <v>62.139999999999993</v>
      </c>
      <c r="BH121" s="41">
        <v>14.06</v>
      </c>
      <c r="BI121" s="41">
        <v>19.133333333333333</v>
      </c>
      <c r="BJ121" s="41">
        <v>3.0499999999999994</v>
      </c>
      <c r="BK121" s="41">
        <v>63.533333333333339</v>
      </c>
      <c r="BL121" s="41">
        <v>9.6166666666666671</v>
      </c>
      <c r="BM121" s="41">
        <v>11.656666666666666</v>
      </c>
    </row>
    <row r="122" spans="1:65" x14ac:dyDescent="0.35">
      <c r="A122" s="18">
        <v>2538340700</v>
      </c>
      <c r="B122" t="s">
        <v>277</v>
      </c>
      <c r="C122" t="s">
        <v>280</v>
      </c>
      <c r="D122" t="s">
        <v>281</v>
      </c>
      <c r="E122" s="41">
        <v>11.86</v>
      </c>
      <c r="F122" s="41">
        <v>4.8833333333333337</v>
      </c>
      <c r="G122" s="41">
        <v>4.7333333333333334</v>
      </c>
      <c r="H122" s="41">
        <v>1.71</v>
      </c>
      <c r="I122" s="41">
        <v>1.6566666666666665</v>
      </c>
      <c r="J122" s="41">
        <v>2.3233333333333337</v>
      </c>
      <c r="K122" s="41">
        <v>2.5166666666666662</v>
      </c>
      <c r="L122" s="41">
        <v>1.6800000000000004</v>
      </c>
      <c r="M122" s="41">
        <v>4.5533333333333337</v>
      </c>
      <c r="N122" s="41">
        <v>3.74</v>
      </c>
      <c r="O122" s="41">
        <v>0.53333333333333333</v>
      </c>
      <c r="P122" s="41">
        <v>1.6233333333333333</v>
      </c>
      <c r="Q122" s="41">
        <v>3.8033333333333332</v>
      </c>
      <c r="R122" s="41">
        <v>4.0333333333333332</v>
      </c>
      <c r="S122" s="41">
        <v>4.2633333333333328</v>
      </c>
      <c r="T122" s="41">
        <v>2.4166666666666665</v>
      </c>
      <c r="U122" s="41">
        <v>4.0466666666666669</v>
      </c>
      <c r="V122" s="41">
        <v>1.49</v>
      </c>
      <c r="W122" s="41">
        <v>1.9500000000000002</v>
      </c>
      <c r="X122" s="41">
        <v>1.8166666666666667</v>
      </c>
      <c r="Y122" s="41">
        <v>5.7166666666666659</v>
      </c>
      <c r="Z122" s="41">
        <v>5.7</v>
      </c>
      <c r="AA122" s="41">
        <v>3.74</v>
      </c>
      <c r="AB122" s="41">
        <v>1.3366666666666667</v>
      </c>
      <c r="AC122" s="41">
        <v>4.1033333333333326</v>
      </c>
      <c r="AD122" s="41">
        <v>2.1666666666666665</v>
      </c>
      <c r="AE122" s="43">
        <v>1067.2</v>
      </c>
      <c r="AF122" s="43">
        <v>448400</v>
      </c>
      <c r="AG122" s="39">
        <v>4.4865870691115299</v>
      </c>
      <c r="AH122" s="43">
        <v>1700.3921669883796</v>
      </c>
      <c r="AI122" s="41" t="s">
        <v>783</v>
      </c>
      <c r="AJ122" s="41">
        <v>75.516666666666666</v>
      </c>
      <c r="AK122" s="41">
        <v>71.88333333333334</v>
      </c>
      <c r="AL122" s="41">
        <v>147.4</v>
      </c>
      <c r="AM122" s="41">
        <v>173.99906666666666</v>
      </c>
      <c r="AN122" s="41">
        <v>46.819999999999993</v>
      </c>
      <c r="AO122" s="44">
        <v>2.6796666666666664</v>
      </c>
      <c r="AP122" s="41">
        <v>130.19</v>
      </c>
      <c r="AQ122" s="41">
        <v>121.22333333333334</v>
      </c>
      <c r="AR122" s="41">
        <v>102.08333333333333</v>
      </c>
      <c r="AS122" s="41">
        <v>10.613333333333333</v>
      </c>
      <c r="AT122" s="41">
        <v>447.63333333333338</v>
      </c>
      <c r="AU122" s="41">
        <v>4.8899999999999997</v>
      </c>
      <c r="AV122" s="41">
        <v>10.056666666666667</v>
      </c>
      <c r="AW122" s="41">
        <v>4.21</v>
      </c>
      <c r="AX122" s="41">
        <v>17.5</v>
      </c>
      <c r="AY122" s="41">
        <v>36.243333333333332</v>
      </c>
      <c r="AZ122" s="41">
        <v>3.4266666666666672</v>
      </c>
      <c r="BA122" s="41">
        <v>0.98999999999999988</v>
      </c>
      <c r="BB122" s="41">
        <v>17.489999999999998</v>
      </c>
      <c r="BC122" s="41">
        <v>31.993333333333329</v>
      </c>
      <c r="BD122" s="41">
        <v>21.216666666666665</v>
      </c>
      <c r="BE122" s="41">
        <v>27.77</v>
      </c>
      <c r="BF122" s="41">
        <v>80.25</v>
      </c>
      <c r="BG122" s="41">
        <v>26</v>
      </c>
      <c r="BH122" s="41">
        <v>9.6466666666666665</v>
      </c>
      <c r="BI122" s="41">
        <v>15.166666666666666</v>
      </c>
      <c r="BJ122" s="41">
        <v>2.61</v>
      </c>
      <c r="BK122" s="41">
        <v>55.699999999999996</v>
      </c>
      <c r="BL122" s="41">
        <v>9.8466666666666658</v>
      </c>
      <c r="BM122" s="41">
        <v>7.9899999999999993</v>
      </c>
    </row>
    <row r="123" spans="1:65" x14ac:dyDescent="0.35">
      <c r="A123" s="18">
        <v>2619804400</v>
      </c>
      <c r="B123" t="s">
        <v>282</v>
      </c>
      <c r="C123" t="s">
        <v>742</v>
      </c>
      <c r="D123" t="s">
        <v>573</v>
      </c>
      <c r="E123" s="41">
        <v>12.196666666666665</v>
      </c>
      <c r="F123" s="41">
        <v>3.8233333333333337</v>
      </c>
      <c r="G123" s="41">
        <v>3.0900000000000003</v>
      </c>
      <c r="H123" s="41">
        <v>1.2033333333333334</v>
      </c>
      <c r="I123" s="41">
        <v>0.98333333333333339</v>
      </c>
      <c r="J123" s="41">
        <v>1.3466666666666667</v>
      </c>
      <c r="K123" s="41">
        <v>1.3333333333333333</v>
      </c>
      <c r="L123" s="41">
        <v>0.95666666666666667</v>
      </c>
      <c r="M123" s="41">
        <v>3.9733333333333332</v>
      </c>
      <c r="N123" s="41">
        <v>2.6466666666666665</v>
      </c>
      <c r="O123" s="41">
        <v>0.48666666666666664</v>
      </c>
      <c r="P123" s="41">
        <v>0.98999999999999988</v>
      </c>
      <c r="Q123" s="41">
        <v>3.4166666666666665</v>
      </c>
      <c r="R123" s="41">
        <v>3.0066666666666664</v>
      </c>
      <c r="S123" s="41">
        <v>3.813333333333333</v>
      </c>
      <c r="T123" s="41">
        <v>1.5366666666666668</v>
      </c>
      <c r="U123" s="41">
        <v>3.5433333333333334</v>
      </c>
      <c r="V123" s="41">
        <v>0.94</v>
      </c>
      <c r="W123" s="41">
        <v>1.4066666666666665</v>
      </c>
      <c r="X123" s="41">
        <v>1.7633333333333334</v>
      </c>
      <c r="Y123" s="41">
        <v>6.2966666666666669</v>
      </c>
      <c r="Z123" s="41">
        <v>4.8766666666666678</v>
      </c>
      <c r="AA123" s="41">
        <v>2.0666666666666664</v>
      </c>
      <c r="AB123" s="41">
        <v>1.07</v>
      </c>
      <c r="AC123" s="41">
        <v>2.9899999999999998</v>
      </c>
      <c r="AD123" s="41">
        <v>1.51</v>
      </c>
      <c r="AE123" s="43">
        <v>1083.7333333333333</v>
      </c>
      <c r="AF123" s="43">
        <v>307788</v>
      </c>
      <c r="AG123" s="39">
        <v>4.5741690297919844</v>
      </c>
      <c r="AH123" s="43">
        <v>1180.0485074044893</v>
      </c>
      <c r="AI123" s="41" t="s">
        <v>783</v>
      </c>
      <c r="AJ123" s="41">
        <v>87.25</v>
      </c>
      <c r="AK123" s="41">
        <v>62.699999999999996</v>
      </c>
      <c r="AL123" s="41">
        <v>149.94999999999999</v>
      </c>
      <c r="AM123" s="41">
        <v>173.07971666666666</v>
      </c>
      <c r="AN123" s="41">
        <v>50.72</v>
      </c>
      <c r="AO123" s="44">
        <v>2.7843333333333331</v>
      </c>
      <c r="AP123" s="41">
        <v>74.3</v>
      </c>
      <c r="AQ123" s="41">
        <v>107.01333333333332</v>
      </c>
      <c r="AR123" s="41">
        <v>87.166666666666671</v>
      </c>
      <c r="AS123" s="41">
        <v>8.4699999999999989</v>
      </c>
      <c r="AT123" s="41">
        <v>451.87333333333328</v>
      </c>
      <c r="AU123" s="41">
        <v>4.6900000000000004</v>
      </c>
      <c r="AV123" s="41">
        <v>10.813333333333333</v>
      </c>
      <c r="AW123" s="41">
        <v>4.3266666666666671</v>
      </c>
      <c r="AX123" s="41">
        <v>17.11</v>
      </c>
      <c r="AY123" s="41">
        <v>48.273333333333333</v>
      </c>
      <c r="AZ123" s="41">
        <v>1.8933333333333333</v>
      </c>
      <c r="BA123" s="41">
        <v>0.80333333333333334</v>
      </c>
      <c r="BB123" s="41">
        <v>10.290000000000001</v>
      </c>
      <c r="BC123" s="41">
        <v>28.126666666666665</v>
      </c>
      <c r="BD123" s="41">
        <v>26.34</v>
      </c>
      <c r="BE123" s="41">
        <v>28.200000000000003</v>
      </c>
      <c r="BF123" s="41">
        <v>61.313333333333333</v>
      </c>
      <c r="BG123" s="41">
        <v>17.861111111111111</v>
      </c>
      <c r="BH123" s="41">
        <v>10.596666666666666</v>
      </c>
      <c r="BI123" s="41">
        <v>17.05</v>
      </c>
      <c r="BJ123" s="41">
        <v>2.3199999999999998</v>
      </c>
      <c r="BK123" s="41">
        <v>48.373333333333335</v>
      </c>
      <c r="BL123" s="41">
        <v>8.11</v>
      </c>
      <c r="BM123" s="41">
        <v>5.0566666666666675</v>
      </c>
    </row>
    <row r="124" spans="1:65" x14ac:dyDescent="0.35">
      <c r="A124" s="18">
        <v>2624340570</v>
      </c>
      <c r="B124" t="s">
        <v>282</v>
      </c>
      <c r="C124" t="s">
        <v>283</v>
      </c>
      <c r="D124" t="s">
        <v>284</v>
      </c>
      <c r="E124" s="41">
        <v>10.453333333333335</v>
      </c>
      <c r="F124" s="41">
        <v>3.776666666666666</v>
      </c>
      <c r="G124" s="41">
        <v>3.6433333333333331</v>
      </c>
      <c r="H124" s="41">
        <v>1.0566666666666666</v>
      </c>
      <c r="I124" s="41">
        <v>0.98</v>
      </c>
      <c r="J124" s="41">
        <v>1.7733333333333334</v>
      </c>
      <c r="K124" s="41">
        <v>1.5266666666666666</v>
      </c>
      <c r="L124" s="41">
        <v>0.98666666666666669</v>
      </c>
      <c r="M124" s="41">
        <v>3.8133333333333339</v>
      </c>
      <c r="N124" s="41">
        <v>2.7266666666666666</v>
      </c>
      <c r="O124" s="41">
        <v>0.50666666666666671</v>
      </c>
      <c r="P124" s="41">
        <v>0.97333333333333327</v>
      </c>
      <c r="Q124" s="41">
        <v>3.543333333333333</v>
      </c>
      <c r="R124" s="41">
        <v>3.3233333333333328</v>
      </c>
      <c r="S124" s="41">
        <v>3.3633333333333333</v>
      </c>
      <c r="T124" s="41">
        <v>1.7566666666666666</v>
      </c>
      <c r="U124" s="41">
        <v>3.0566666666666666</v>
      </c>
      <c r="V124" s="41">
        <v>0.9966666666666667</v>
      </c>
      <c r="W124" s="41">
        <v>1.3733333333333333</v>
      </c>
      <c r="X124" s="41">
        <v>1.63</v>
      </c>
      <c r="Y124" s="41">
        <v>6.0933333333333337</v>
      </c>
      <c r="Z124" s="41">
        <v>4.25</v>
      </c>
      <c r="AA124" s="41">
        <v>2.4899999999999998</v>
      </c>
      <c r="AB124" s="41">
        <v>0.95666666666666667</v>
      </c>
      <c r="AC124" s="41">
        <v>3.0333333333333332</v>
      </c>
      <c r="AD124" s="41">
        <v>1.46</v>
      </c>
      <c r="AE124" s="43">
        <v>1157.9433333333334</v>
      </c>
      <c r="AF124" s="43">
        <v>288912</v>
      </c>
      <c r="AG124" s="39">
        <v>4.541978414657212</v>
      </c>
      <c r="AH124" s="43">
        <v>1103.651914063387</v>
      </c>
      <c r="AI124" s="41" t="s">
        <v>783</v>
      </c>
      <c r="AJ124" s="41">
        <v>98.083333333333329</v>
      </c>
      <c r="AK124" s="41">
        <v>67.909999999999982</v>
      </c>
      <c r="AL124" s="41">
        <v>165.99333333333331</v>
      </c>
      <c r="AM124" s="41">
        <v>173.98971666666668</v>
      </c>
      <c r="AN124" s="41">
        <v>44.436666666666667</v>
      </c>
      <c r="AO124" s="44">
        <v>2.7943333333333329</v>
      </c>
      <c r="AP124" s="41">
        <v>91.61</v>
      </c>
      <c r="AQ124" s="41">
        <v>96.943333333333328</v>
      </c>
      <c r="AR124" s="41">
        <v>87.776666666666657</v>
      </c>
      <c r="AS124" s="41">
        <v>8.5</v>
      </c>
      <c r="AT124" s="41">
        <v>461.52333333333331</v>
      </c>
      <c r="AU124" s="41">
        <v>3.99</v>
      </c>
      <c r="AV124" s="41">
        <v>9.99</v>
      </c>
      <c r="AW124" s="41">
        <v>4.42</v>
      </c>
      <c r="AX124" s="41">
        <v>17.556666666666668</v>
      </c>
      <c r="AY124" s="41">
        <v>37.613333333333337</v>
      </c>
      <c r="AZ124" s="41">
        <v>2.5299999999999998</v>
      </c>
      <c r="BA124" s="41">
        <v>0.81333333333333335</v>
      </c>
      <c r="BB124" s="41">
        <v>18.136666666666667</v>
      </c>
      <c r="BC124" s="41">
        <v>35.080000000000005</v>
      </c>
      <c r="BD124" s="41">
        <v>28.77</v>
      </c>
      <c r="BE124" s="41">
        <v>37.660000000000004</v>
      </c>
      <c r="BF124" s="41">
        <v>79.160000000000011</v>
      </c>
      <c r="BG124" s="41">
        <v>21.623333333333335</v>
      </c>
      <c r="BH124" s="41">
        <v>10.793333333333331</v>
      </c>
      <c r="BI124" s="41">
        <v>18.776666666666667</v>
      </c>
      <c r="BJ124" s="41">
        <v>2.563333333333333</v>
      </c>
      <c r="BK124" s="41">
        <v>53.993333333333332</v>
      </c>
      <c r="BL124" s="41">
        <v>8.0866666666666678</v>
      </c>
      <c r="BM124" s="41">
        <v>6.87</v>
      </c>
    </row>
    <row r="125" spans="1:65" x14ac:dyDescent="0.35">
      <c r="A125" s="18">
        <v>2628020650</v>
      </c>
      <c r="B125" t="s">
        <v>282</v>
      </c>
      <c r="C125" s="46" t="s">
        <v>578</v>
      </c>
      <c r="D125" t="s">
        <v>579</v>
      </c>
      <c r="E125" s="41">
        <v>10.280000000000001</v>
      </c>
      <c r="F125" s="41">
        <v>3.0133333333333332</v>
      </c>
      <c r="G125" s="41">
        <v>3.4899999999999998</v>
      </c>
      <c r="H125" s="41">
        <v>1.0733333333333335</v>
      </c>
      <c r="I125" s="41">
        <v>0.77333333333333343</v>
      </c>
      <c r="J125" s="41">
        <v>1.31</v>
      </c>
      <c r="K125" s="41">
        <v>0.75</v>
      </c>
      <c r="L125" s="41">
        <v>0.85</v>
      </c>
      <c r="M125" s="41">
        <v>3.7233333333333332</v>
      </c>
      <c r="N125" s="41">
        <v>3.16</v>
      </c>
      <c r="O125" s="41">
        <v>0.47000000000000003</v>
      </c>
      <c r="P125" s="41">
        <v>0.98</v>
      </c>
      <c r="Q125" s="41">
        <v>1.53</v>
      </c>
      <c r="R125" s="41">
        <v>2.7166666666666663</v>
      </c>
      <c r="S125" s="41">
        <v>3.15</v>
      </c>
      <c r="T125" s="41">
        <v>1.57</v>
      </c>
      <c r="U125" s="41">
        <v>2.8033333333333332</v>
      </c>
      <c r="V125" s="41">
        <v>0.8566666666666668</v>
      </c>
      <c r="W125" s="41">
        <v>1.3833333333333335</v>
      </c>
      <c r="X125" s="41">
        <v>1.4166666666666667</v>
      </c>
      <c r="Y125" s="41">
        <v>6.0999999999999988</v>
      </c>
      <c r="Z125" s="41">
        <v>4.2333333333333334</v>
      </c>
      <c r="AA125" s="41">
        <v>1.9333333333333333</v>
      </c>
      <c r="AB125" s="41">
        <v>1.01</v>
      </c>
      <c r="AC125" s="41">
        <v>2.59</v>
      </c>
      <c r="AD125" s="41">
        <v>1.2466666666666668</v>
      </c>
      <c r="AE125" s="43">
        <v>576.25333333333333</v>
      </c>
      <c r="AF125" s="43">
        <v>216373</v>
      </c>
      <c r="AG125" s="39">
        <v>4.1270000000000389</v>
      </c>
      <c r="AH125" s="43">
        <v>786.58476403882696</v>
      </c>
      <c r="AI125" s="41" t="s">
        <v>783</v>
      </c>
      <c r="AJ125" s="41">
        <v>106.49666666666667</v>
      </c>
      <c r="AK125" s="41">
        <v>62.683333333333337</v>
      </c>
      <c r="AL125" s="41">
        <v>169.18</v>
      </c>
      <c r="AM125" s="41">
        <v>173.19971666666666</v>
      </c>
      <c r="AN125" s="41">
        <v>49.293333333333329</v>
      </c>
      <c r="AO125" s="44">
        <v>2.7176666666666667</v>
      </c>
      <c r="AP125" s="41">
        <v>62.223333333333329</v>
      </c>
      <c r="AQ125" s="41">
        <v>88.876666666666665</v>
      </c>
      <c r="AR125" s="41">
        <v>92.276666666666685</v>
      </c>
      <c r="AS125" s="41">
        <v>8.1333333333333329</v>
      </c>
      <c r="AT125" s="41">
        <v>432.51666666666665</v>
      </c>
      <c r="AU125" s="41">
        <v>3.7900000000000005</v>
      </c>
      <c r="AV125" s="41">
        <v>8.8233333333333324</v>
      </c>
      <c r="AW125" s="41">
        <v>4.38</v>
      </c>
      <c r="AX125" s="41">
        <v>15.556666666666667</v>
      </c>
      <c r="AY125" s="41">
        <v>18.12</v>
      </c>
      <c r="AZ125" s="41">
        <v>1.7666666666666668</v>
      </c>
      <c r="BA125" s="41">
        <v>0.81666666666666676</v>
      </c>
      <c r="BB125" s="41">
        <v>13.090000000000002</v>
      </c>
      <c r="BC125" s="41">
        <v>18.079999999999998</v>
      </c>
      <c r="BD125" s="41">
        <v>16.41333333333333</v>
      </c>
      <c r="BE125" s="41">
        <v>11.983333333333334</v>
      </c>
      <c r="BF125" s="41">
        <v>77.989999999999995</v>
      </c>
      <c r="BG125" s="41">
        <v>14.770000000000001</v>
      </c>
      <c r="BH125" s="41">
        <v>8.6466666666666665</v>
      </c>
      <c r="BI125" s="41">
        <v>15.5</v>
      </c>
      <c r="BJ125" s="41">
        <v>2.0366666666666666</v>
      </c>
      <c r="BK125" s="41">
        <v>52.046666666666674</v>
      </c>
      <c r="BL125" s="41">
        <v>7.7666666666666666</v>
      </c>
      <c r="BM125" s="41">
        <v>6.663333333333334</v>
      </c>
    </row>
    <row r="126" spans="1:65" x14ac:dyDescent="0.35">
      <c r="A126" s="18">
        <v>2635660855</v>
      </c>
      <c r="B126" t="s">
        <v>282</v>
      </c>
      <c r="C126" t="s">
        <v>779</v>
      </c>
      <c r="D126" t="s">
        <v>780</v>
      </c>
      <c r="E126" s="41">
        <v>11.176666666666668</v>
      </c>
      <c r="F126" s="41">
        <v>3.0500000000000003</v>
      </c>
      <c r="G126" s="41">
        <v>3.7766666666666673</v>
      </c>
      <c r="H126" s="41">
        <v>1.3033333333333335</v>
      </c>
      <c r="I126" s="41">
        <v>0.92333333333333323</v>
      </c>
      <c r="J126" s="41">
        <v>1.46</v>
      </c>
      <c r="K126" s="41">
        <v>1.2300000000000002</v>
      </c>
      <c r="L126" s="41">
        <v>0.95333333333333325</v>
      </c>
      <c r="M126" s="41">
        <v>3.793333333333333</v>
      </c>
      <c r="N126" s="41">
        <v>3.1633333333333336</v>
      </c>
      <c r="O126" s="41">
        <v>0.52333333333333332</v>
      </c>
      <c r="P126" s="41">
        <v>1.1233333333333333</v>
      </c>
      <c r="Q126" s="41">
        <v>2.9566666666666666</v>
      </c>
      <c r="R126" s="41">
        <v>3.19</v>
      </c>
      <c r="S126" s="41">
        <v>3.7133333333333334</v>
      </c>
      <c r="T126" s="41">
        <v>2.0133333333333332</v>
      </c>
      <c r="U126" s="41">
        <v>3.02</v>
      </c>
      <c r="V126" s="41">
        <v>0.96</v>
      </c>
      <c r="W126" s="41">
        <v>1.43</v>
      </c>
      <c r="X126" s="41">
        <v>1.5766666666666664</v>
      </c>
      <c r="Y126" s="41">
        <v>5.38</v>
      </c>
      <c r="Z126" s="41">
        <v>4.7699999999999996</v>
      </c>
      <c r="AA126" s="41">
        <v>2.2733333333333334</v>
      </c>
      <c r="AB126" s="41">
        <v>1.0033333333333332</v>
      </c>
      <c r="AC126" s="41">
        <v>2.8233333333333328</v>
      </c>
      <c r="AD126" s="41">
        <v>1.63</v>
      </c>
      <c r="AE126" s="43">
        <v>675.33333333333337</v>
      </c>
      <c r="AF126" s="43">
        <v>261416.66666666666</v>
      </c>
      <c r="AG126" s="39">
        <v>4.3898110272409623</v>
      </c>
      <c r="AH126" s="43">
        <v>980.88088191505506</v>
      </c>
      <c r="AI126" s="41" t="s">
        <v>783</v>
      </c>
      <c r="AJ126" s="41">
        <v>92.77</v>
      </c>
      <c r="AK126" s="41">
        <v>67.313333333333333</v>
      </c>
      <c r="AL126" s="41">
        <v>160.08333333333331</v>
      </c>
      <c r="AM126" s="41">
        <v>173.19891666666663</v>
      </c>
      <c r="AN126" s="41">
        <v>38.97</v>
      </c>
      <c r="AO126" s="44">
        <v>2.5103333333333331</v>
      </c>
      <c r="AP126" s="41">
        <v>84</v>
      </c>
      <c r="AQ126" s="41">
        <v>106.39</v>
      </c>
      <c r="AR126" s="41">
        <v>93.3</v>
      </c>
      <c r="AS126" s="41">
        <v>8.3466666666666658</v>
      </c>
      <c r="AT126" s="41">
        <v>423.01333333333332</v>
      </c>
      <c r="AU126" s="41">
        <v>4.09</v>
      </c>
      <c r="AV126" s="41">
        <v>7.9899999999999993</v>
      </c>
      <c r="AW126" s="41">
        <v>4.5</v>
      </c>
      <c r="AX126" s="41">
        <v>13.89</v>
      </c>
      <c r="AY126" s="41">
        <v>26.103333333333335</v>
      </c>
      <c r="AZ126" s="41">
        <v>1.9066666666666665</v>
      </c>
      <c r="BA126" s="41">
        <v>0.82666666666666666</v>
      </c>
      <c r="BB126" s="41">
        <v>12.44</v>
      </c>
      <c r="BC126" s="41">
        <v>21.723333333333333</v>
      </c>
      <c r="BD126" s="41">
        <v>19.39</v>
      </c>
      <c r="BE126" s="41">
        <v>31.583333333333332</v>
      </c>
      <c r="BF126" s="41">
        <v>72.333333333333329</v>
      </c>
      <c r="BG126" s="41">
        <v>28.508333333333336</v>
      </c>
      <c r="BH126" s="41">
        <v>7.753333333333333</v>
      </c>
      <c r="BI126" s="41">
        <v>15</v>
      </c>
      <c r="BJ126" s="41">
        <v>2.27</v>
      </c>
      <c r="BK126" s="41">
        <v>47.066666666666663</v>
      </c>
      <c r="BL126" s="41">
        <v>7.93</v>
      </c>
      <c r="BM126" s="41">
        <v>5.3533333333333344</v>
      </c>
    </row>
    <row r="127" spans="1:65" x14ac:dyDescent="0.35">
      <c r="A127" s="18">
        <v>2731860500</v>
      </c>
      <c r="B127" t="s">
        <v>285</v>
      </c>
      <c r="C127" t="s">
        <v>743</v>
      </c>
      <c r="D127" t="s">
        <v>659</v>
      </c>
      <c r="E127" s="41">
        <v>12.549999999999999</v>
      </c>
      <c r="F127" s="41">
        <v>3.8000000000000003</v>
      </c>
      <c r="G127" s="41">
        <v>4.4099999999999993</v>
      </c>
      <c r="H127" s="41">
        <v>1.99</v>
      </c>
      <c r="I127" s="41">
        <v>0.97333333333333327</v>
      </c>
      <c r="J127" s="41">
        <v>1.71</v>
      </c>
      <c r="K127" s="41">
        <v>1.3433333333333335</v>
      </c>
      <c r="L127" s="41">
        <v>0.98333333333333339</v>
      </c>
      <c r="M127" s="41">
        <v>4.1100000000000003</v>
      </c>
      <c r="N127" s="41">
        <v>3.1066666666666669</v>
      </c>
      <c r="O127" s="41">
        <v>0.54666666666666675</v>
      </c>
      <c r="P127" s="41">
        <v>1.7599999999999998</v>
      </c>
      <c r="Q127" s="41">
        <v>3.1966666666666668</v>
      </c>
      <c r="R127" s="41">
        <v>3.0766666666666667</v>
      </c>
      <c r="S127" s="41">
        <v>4.6533333333333333</v>
      </c>
      <c r="T127" s="41">
        <v>2.1466666666666665</v>
      </c>
      <c r="U127" s="41">
        <v>3.4533333333333331</v>
      </c>
      <c r="V127" s="41">
        <v>0.95333333333333325</v>
      </c>
      <c r="W127" s="41">
        <v>1.63</v>
      </c>
      <c r="X127" s="41">
        <v>1.7733333333333334</v>
      </c>
      <c r="Y127" s="41">
        <v>5.78</v>
      </c>
      <c r="Z127" s="41">
        <v>5.21</v>
      </c>
      <c r="AA127" s="41">
        <v>2.2799999999999998</v>
      </c>
      <c r="AB127" s="41">
        <v>1.1500000000000001</v>
      </c>
      <c r="AC127" s="41">
        <v>3.5966666666666662</v>
      </c>
      <c r="AD127" s="41">
        <v>1.8499999999999999</v>
      </c>
      <c r="AE127" s="43">
        <v>924.6</v>
      </c>
      <c r="AF127" s="43">
        <v>233527.66666666666</v>
      </c>
      <c r="AG127" s="39">
        <v>4.5155555555555287</v>
      </c>
      <c r="AH127" s="43">
        <v>889.44015417791536</v>
      </c>
      <c r="AI127" s="41" t="s">
        <v>783</v>
      </c>
      <c r="AJ127" s="41">
        <v>98.79</v>
      </c>
      <c r="AK127" s="41">
        <v>65.956666666666663</v>
      </c>
      <c r="AL127" s="41">
        <v>164.74666666666667</v>
      </c>
      <c r="AM127" s="41">
        <v>176.43656666666666</v>
      </c>
      <c r="AN127" s="41">
        <v>49.833333333333336</v>
      </c>
      <c r="AO127" s="44">
        <v>2.5230000000000001</v>
      </c>
      <c r="AP127" s="41">
        <v>103.20666666666666</v>
      </c>
      <c r="AQ127" s="41">
        <v>170.83333333333334</v>
      </c>
      <c r="AR127" s="41">
        <v>97.11</v>
      </c>
      <c r="AS127" s="41">
        <v>8.5766666666666662</v>
      </c>
      <c r="AT127" s="41">
        <v>338.15000000000003</v>
      </c>
      <c r="AU127" s="41">
        <v>3.9299999999999997</v>
      </c>
      <c r="AV127" s="41">
        <v>12.43</v>
      </c>
      <c r="AW127" s="41">
        <v>5.69</v>
      </c>
      <c r="AX127" s="41">
        <v>21.776666666666667</v>
      </c>
      <c r="AY127" s="41">
        <v>27.833333333333332</v>
      </c>
      <c r="AZ127" s="41">
        <v>2.25</v>
      </c>
      <c r="BA127" s="41">
        <v>1.03</v>
      </c>
      <c r="BB127" s="41">
        <v>15.366666666666667</v>
      </c>
      <c r="BC127" s="41">
        <v>21.820000000000004</v>
      </c>
      <c r="BD127" s="41">
        <v>17.91333333333333</v>
      </c>
      <c r="BE127" s="41">
        <v>29.266666666666669</v>
      </c>
      <c r="BF127" s="41">
        <v>113.33333333333333</v>
      </c>
      <c r="BG127" s="41">
        <v>24.49</v>
      </c>
      <c r="BH127" s="41">
        <v>10.26</v>
      </c>
      <c r="BI127" s="41">
        <v>10.556666666666667</v>
      </c>
      <c r="BJ127" s="41">
        <v>2.06</v>
      </c>
      <c r="BK127" s="41">
        <v>42.949999999999996</v>
      </c>
      <c r="BL127" s="41">
        <v>9.8800000000000008</v>
      </c>
      <c r="BM127" s="41">
        <v>9.2133333333333329</v>
      </c>
    </row>
    <row r="128" spans="1:65" x14ac:dyDescent="0.35">
      <c r="A128" s="18">
        <v>2733460511</v>
      </c>
      <c r="B128" t="s">
        <v>285</v>
      </c>
      <c r="C128" t="s">
        <v>622</v>
      </c>
      <c r="D128" t="s">
        <v>623</v>
      </c>
      <c r="E128" s="41">
        <v>13.746666666666668</v>
      </c>
      <c r="F128" s="41">
        <v>4.5233333333333334</v>
      </c>
      <c r="G128" s="41">
        <v>4.63</v>
      </c>
      <c r="H128" s="41">
        <v>2.1033333333333335</v>
      </c>
      <c r="I128" s="41">
        <v>1.0933333333333335</v>
      </c>
      <c r="J128" s="41">
        <v>2.5099999999999998</v>
      </c>
      <c r="K128" s="41">
        <v>1.8166666666666667</v>
      </c>
      <c r="L128" s="41">
        <v>1.6733333333333331</v>
      </c>
      <c r="M128" s="41">
        <v>3.6666666666666665</v>
      </c>
      <c r="N128" s="41">
        <v>3.2633333333333332</v>
      </c>
      <c r="O128" s="41">
        <v>0.55333333333333334</v>
      </c>
      <c r="P128" s="41">
        <v>1.5633333333333335</v>
      </c>
      <c r="Q128" s="41">
        <v>2.3199999999999998</v>
      </c>
      <c r="R128" s="41">
        <v>3.6799999999999997</v>
      </c>
      <c r="S128" s="41">
        <v>4.7033333333333331</v>
      </c>
      <c r="T128" s="41">
        <v>2.66</v>
      </c>
      <c r="U128" s="41">
        <v>3.5933333333333333</v>
      </c>
      <c r="V128" s="41">
        <v>1.2533333333333332</v>
      </c>
      <c r="W128" s="41">
        <v>2.3266666666666667</v>
      </c>
      <c r="X128" s="41">
        <v>1.6333333333333335</v>
      </c>
      <c r="Y128" s="41">
        <v>5.8900000000000006</v>
      </c>
      <c r="Z128" s="41">
        <v>4</v>
      </c>
      <c r="AA128" s="41">
        <v>2.74</v>
      </c>
      <c r="AB128" s="41">
        <v>1.83</v>
      </c>
      <c r="AC128" s="41">
        <v>3.9466666666666668</v>
      </c>
      <c r="AD128" s="41">
        <v>1.8833333333333335</v>
      </c>
      <c r="AE128" s="43">
        <v>1157.7933333333333</v>
      </c>
      <c r="AF128" s="43">
        <v>362307</v>
      </c>
      <c r="AG128" s="39">
        <v>4.3619244669406942</v>
      </c>
      <c r="AH128" s="43">
        <v>1354.7920118315553</v>
      </c>
      <c r="AI128" s="41" t="s">
        <v>783</v>
      </c>
      <c r="AJ128" s="41">
        <v>95.336666666666659</v>
      </c>
      <c r="AK128" s="41">
        <v>66.396666666666661</v>
      </c>
      <c r="AL128" s="41">
        <v>161.73333333333332</v>
      </c>
      <c r="AM128" s="41">
        <v>176.66156666666666</v>
      </c>
      <c r="AN128" s="41">
        <v>58.676666666666669</v>
      </c>
      <c r="AO128" s="44">
        <v>2.5719999999999996</v>
      </c>
      <c r="AP128" s="41">
        <v>88.913333333333341</v>
      </c>
      <c r="AQ128" s="41">
        <v>144.82000000000002</v>
      </c>
      <c r="AR128" s="41">
        <v>85.759999999999991</v>
      </c>
      <c r="AS128" s="41">
        <v>11.906666666666666</v>
      </c>
      <c r="AT128" s="41">
        <v>434.64333333333337</v>
      </c>
      <c r="AU128" s="41">
        <v>3.9899999999999998</v>
      </c>
      <c r="AV128" s="41">
        <v>11.256666666666666</v>
      </c>
      <c r="AW128" s="41">
        <v>4.03</v>
      </c>
      <c r="AX128" s="41">
        <v>24.816666666666666</v>
      </c>
      <c r="AY128" s="41">
        <v>34.883333333333333</v>
      </c>
      <c r="AZ128" s="41">
        <v>3.3533333333333335</v>
      </c>
      <c r="BA128" s="41">
        <v>1.0633333333333335</v>
      </c>
      <c r="BB128" s="41">
        <v>14.776666666666666</v>
      </c>
      <c r="BC128" s="41">
        <v>34.243333333333332</v>
      </c>
      <c r="BD128" s="41">
        <v>34.75</v>
      </c>
      <c r="BE128" s="41">
        <v>41.589999999999996</v>
      </c>
      <c r="BF128" s="41">
        <v>76.163333333333341</v>
      </c>
      <c r="BG128" s="41">
        <v>14.083333333333334</v>
      </c>
      <c r="BH128" s="41">
        <v>10.153333333333334</v>
      </c>
      <c r="BI128" s="41">
        <v>20.266666666666666</v>
      </c>
      <c r="BJ128" s="41">
        <v>3.2433333333333336</v>
      </c>
      <c r="BK128" s="41">
        <v>66.033333333333346</v>
      </c>
      <c r="BL128" s="41">
        <v>9.0433333333333312</v>
      </c>
      <c r="BM128" s="41">
        <v>8.8699999999999992</v>
      </c>
    </row>
    <row r="129" spans="1:65" x14ac:dyDescent="0.35">
      <c r="A129" s="18">
        <v>2733460880</v>
      </c>
      <c r="B129" t="s">
        <v>285</v>
      </c>
      <c r="C129" t="s">
        <v>622</v>
      </c>
      <c r="D129" t="s">
        <v>645</v>
      </c>
      <c r="E129" s="41">
        <v>13.163333333333334</v>
      </c>
      <c r="F129" s="41">
        <v>4.4533333333333331</v>
      </c>
      <c r="G129" s="41">
        <v>4.54</v>
      </c>
      <c r="H129" s="41">
        <v>2.1199999999999997</v>
      </c>
      <c r="I129" s="41">
        <v>1.0633333333333335</v>
      </c>
      <c r="J129" s="41">
        <v>2.4066666666666667</v>
      </c>
      <c r="K129" s="41">
        <v>1.7866666666666668</v>
      </c>
      <c r="L129" s="41">
        <v>1.6300000000000001</v>
      </c>
      <c r="M129" s="41">
        <v>3.66</v>
      </c>
      <c r="N129" s="41">
        <v>3.17</v>
      </c>
      <c r="O129" s="41">
        <v>0.53666666666666674</v>
      </c>
      <c r="P129" s="41">
        <v>1.5333333333333332</v>
      </c>
      <c r="Q129" s="41">
        <v>2.3000000000000003</v>
      </c>
      <c r="R129" s="41">
        <v>3.6799999999999997</v>
      </c>
      <c r="S129" s="41">
        <v>4.6566666666666663</v>
      </c>
      <c r="T129" s="41">
        <v>2.5766666666666667</v>
      </c>
      <c r="U129" s="41">
        <v>3.64</v>
      </c>
      <c r="V129" s="41">
        <v>1.2166666666666666</v>
      </c>
      <c r="W129" s="41">
        <v>2.2466666666666666</v>
      </c>
      <c r="X129" s="41">
        <v>1.5599999999999998</v>
      </c>
      <c r="Y129" s="41">
        <v>5.833333333333333</v>
      </c>
      <c r="Z129" s="41">
        <v>3.9600000000000004</v>
      </c>
      <c r="AA129" s="41">
        <v>2.72</v>
      </c>
      <c r="AB129" s="41">
        <v>1.7933333333333332</v>
      </c>
      <c r="AC129" s="41">
        <v>3.956666666666667</v>
      </c>
      <c r="AD129" s="41">
        <v>1.8833333333333335</v>
      </c>
      <c r="AE129" s="43">
        <v>1178.1000000000001</v>
      </c>
      <c r="AF129" s="43">
        <v>364362.66666666669</v>
      </c>
      <c r="AG129" s="39">
        <v>4.278436398097166</v>
      </c>
      <c r="AH129" s="43">
        <v>1348.907182195818</v>
      </c>
      <c r="AI129" s="41" t="s">
        <v>783</v>
      </c>
      <c r="AJ129" s="41">
        <v>88.946666666666673</v>
      </c>
      <c r="AK129" s="41">
        <v>68.253333333333345</v>
      </c>
      <c r="AL129" s="41">
        <v>157.20000000000002</v>
      </c>
      <c r="AM129" s="41">
        <v>176.43656666666666</v>
      </c>
      <c r="AN129" s="41">
        <v>59.04</v>
      </c>
      <c r="AO129" s="44">
        <v>2.5646666666666667</v>
      </c>
      <c r="AP129" s="41">
        <v>89.63</v>
      </c>
      <c r="AQ129" s="41">
        <v>145.89333333333335</v>
      </c>
      <c r="AR129" s="41">
        <v>86.823333333333323</v>
      </c>
      <c r="AS129" s="41">
        <v>12.020000000000001</v>
      </c>
      <c r="AT129" s="41">
        <v>435.7</v>
      </c>
      <c r="AU129" s="41">
        <v>4.0166666666666666</v>
      </c>
      <c r="AV129" s="41">
        <v>11.829999999999998</v>
      </c>
      <c r="AW129" s="41">
        <v>4.0166666666666666</v>
      </c>
      <c r="AX129" s="41">
        <v>23.376666666666665</v>
      </c>
      <c r="AY129" s="41">
        <v>34.090000000000003</v>
      </c>
      <c r="AZ129" s="41">
        <v>3.31</v>
      </c>
      <c r="BA129" s="41">
        <v>1.0866666666666667</v>
      </c>
      <c r="BB129" s="41">
        <v>14.603333333333332</v>
      </c>
      <c r="BC129" s="41">
        <v>33.673333333333339</v>
      </c>
      <c r="BD129" s="41">
        <v>32.520000000000003</v>
      </c>
      <c r="BE129" s="41">
        <v>39.333333333333336</v>
      </c>
      <c r="BF129" s="41">
        <v>77.38</v>
      </c>
      <c r="BG129" s="41">
        <v>14.083333333333334</v>
      </c>
      <c r="BH129" s="41">
        <v>10.223333333333334</v>
      </c>
      <c r="BI129" s="41">
        <v>21.2</v>
      </c>
      <c r="BJ129" s="41">
        <v>3.2733333333333334</v>
      </c>
      <c r="BK129" s="41">
        <v>64.5</v>
      </c>
      <c r="BL129" s="41">
        <v>9.1199999999999992</v>
      </c>
      <c r="BM129" s="41">
        <v>8.9099999999999984</v>
      </c>
    </row>
    <row r="130" spans="1:65" x14ac:dyDescent="0.35">
      <c r="A130" s="18">
        <v>2741060840</v>
      </c>
      <c r="B130" t="s">
        <v>285</v>
      </c>
      <c r="C130" t="s">
        <v>286</v>
      </c>
      <c r="D130" t="s">
        <v>287</v>
      </c>
      <c r="E130" s="41">
        <v>11.733333333333334</v>
      </c>
      <c r="F130" s="41">
        <v>3.9333333333333336</v>
      </c>
      <c r="G130" s="41">
        <v>5.6133333333333333</v>
      </c>
      <c r="H130" s="41">
        <v>2</v>
      </c>
      <c r="I130" s="41">
        <v>1.07</v>
      </c>
      <c r="J130" s="41">
        <v>2.5966666666666667</v>
      </c>
      <c r="K130" s="41">
        <v>1.6433333333333333</v>
      </c>
      <c r="L130" s="41">
        <v>1.39</v>
      </c>
      <c r="M130" s="41">
        <v>5.22</v>
      </c>
      <c r="N130" s="41">
        <v>2.8033333333333332</v>
      </c>
      <c r="O130" s="41">
        <v>0.66</v>
      </c>
      <c r="P130" s="41">
        <v>1.7299999999999998</v>
      </c>
      <c r="Q130" s="41">
        <v>4.04</v>
      </c>
      <c r="R130" s="41">
        <v>4.3033333333333337</v>
      </c>
      <c r="S130" s="41">
        <v>4.9133333333333331</v>
      </c>
      <c r="T130" s="41">
        <v>2.4466666666666668</v>
      </c>
      <c r="U130" s="41">
        <v>3.9599999999999995</v>
      </c>
      <c r="V130" s="41">
        <v>1.4400000000000002</v>
      </c>
      <c r="W130" s="41">
        <v>1.8933333333333333</v>
      </c>
      <c r="X130" s="41">
        <v>1.9166666666666667</v>
      </c>
      <c r="Y130" s="41">
        <v>6.1133333333333342</v>
      </c>
      <c r="Z130" s="41">
        <v>5.3500000000000005</v>
      </c>
      <c r="AA130" s="41">
        <v>3.0700000000000003</v>
      </c>
      <c r="AB130" s="41">
        <v>1.6466666666666665</v>
      </c>
      <c r="AC130" s="41">
        <v>4.1466666666666674</v>
      </c>
      <c r="AD130" s="41">
        <v>2.1866666666666665</v>
      </c>
      <c r="AE130" s="43">
        <v>1012.2766666666666</v>
      </c>
      <c r="AF130" s="43">
        <v>242905</v>
      </c>
      <c r="AG130" s="39">
        <v>4.3816032754338012</v>
      </c>
      <c r="AH130" s="43">
        <v>910.52210640936107</v>
      </c>
      <c r="AI130" s="41" t="s">
        <v>783</v>
      </c>
      <c r="AJ130" s="41">
        <v>99.45</v>
      </c>
      <c r="AK130" s="41">
        <v>70.506666666666661</v>
      </c>
      <c r="AL130" s="41">
        <v>169.95666666666665</v>
      </c>
      <c r="AM130" s="41">
        <v>176.06156666666666</v>
      </c>
      <c r="AN130" s="41">
        <v>42.436666666666667</v>
      </c>
      <c r="AO130" s="44">
        <v>2.556</v>
      </c>
      <c r="AP130" s="41">
        <v>141.66666666666666</v>
      </c>
      <c r="AQ130" s="41">
        <v>184.5</v>
      </c>
      <c r="AR130" s="41">
        <v>92.14</v>
      </c>
      <c r="AS130" s="41">
        <v>10.42</v>
      </c>
      <c r="AT130" s="41">
        <v>512.12</v>
      </c>
      <c r="AU130" s="41">
        <v>4.2033333333333331</v>
      </c>
      <c r="AV130" s="41">
        <v>12.156666666666666</v>
      </c>
      <c r="AW130" s="41">
        <v>4.71</v>
      </c>
      <c r="AX130" s="41">
        <v>18.716666666666665</v>
      </c>
      <c r="AY130" s="41">
        <v>32.466666666666669</v>
      </c>
      <c r="AZ130" s="41">
        <v>2.6300000000000003</v>
      </c>
      <c r="BA130" s="41">
        <v>1.3933333333333333</v>
      </c>
      <c r="BB130" s="41">
        <v>15.5</v>
      </c>
      <c r="BC130" s="41">
        <v>48.416666666666664</v>
      </c>
      <c r="BD130" s="41">
        <v>36.666666666666664</v>
      </c>
      <c r="BE130" s="41">
        <v>48.803333333333335</v>
      </c>
      <c r="BF130" s="41">
        <v>67.926666666666662</v>
      </c>
      <c r="BG130" s="41">
        <v>13.922222222222222</v>
      </c>
      <c r="BH130" s="41">
        <v>9.4433333333333334</v>
      </c>
      <c r="BI130" s="41">
        <v>15.92</v>
      </c>
      <c r="BJ130" s="41">
        <v>2.7733333333333334</v>
      </c>
      <c r="BK130" s="41">
        <v>46.50333333333333</v>
      </c>
      <c r="BL130" s="41">
        <v>9.19</v>
      </c>
      <c r="BM130" s="41">
        <v>8.98</v>
      </c>
    </row>
    <row r="131" spans="1:65" x14ac:dyDescent="0.35">
      <c r="A131" s="18">
        <v>2825060100</v>
      </c>
      <c r="B131" t="s">
        <v>288</v>
      </c>
      <c r="C131" t="s">
        <v>814</v>
      </c>
      <c r="D131" t="s">
        <v>815</v>
      </c>
      <c r="E131" s="41">
        <v>9.958409152480824</v>
      </c>
      <c r="F131" s="41">
        <v>3.1876127477742173</v>
      </c>
      <c r="G131" s="41">
        <v>4.3166078995226611</v>
      </c>
      <c r="H131" s="41">
        <v>1.1592086496306009</v>
      </c>
      <c r="I131" s="41">
        <v>1.0364327084292919</v>
      </c>
      <c r="J131" s="41">
        <v>1.9429728832478688</v>
      </c>
      <c r="K131" s="41">
        <v>1.8440098643339713</v>
      </c>
      <c r="L131" s="41">
        <v>1.0618078683694303</v>
      </c>
      <c r="M131" s="41">
        <v>3.9932162874194526</v>
      </c>
      <c r="N131" s="41">
        <v>3.0860714900127406</v>
      </c>
      <c r="O131" s="41">
        <v>0.55752072872222058</v>
      </c>
      <c r="P131" s="41">
        <v>1.5527150941727825</v>
      </c>
      <c r="Q131" s="41">
        <v>2.8476998994652121</v>
      </c>
      <c r="R131" s="41">
        <v>3.8606579870062525</v>
      </c>
      <c r="S131" s="41">
        <v>3.8381038253099846</v>
      </c>
      <c r="T131" s="41">
        <v>2.3152085986458513</v>
      </c>
      <c r="U131" s="41">
        <v>3.414662403814043</v>
      </c>
      <c r="V131" s="41">
        <v>1.1338430352835356</v>
      </c>
      <c r="W131" s="41">
        <v>1.6388135877007455</v>
      </c>
      <c r="X131" s="41">
        <v>1.6948055243928666</v>
      </c>
      <c r="Y131" s="41">
        <v>5.9549698569918279</v>
      </c>
      <c r="Z131" s="41">
        <v>5.2148523367441753</v>
      </c>
      <c r="AA131" s="41">
        <v>2.6642080845582892</v>
      </c>
      <c r="AB131" s="41">
        <v>1.5887345111039284</v>
      </c>
      <c r="AC131" s="41">
        <v>3.0101979651165274</v>
      </c>
      <c r="AD131" s="41">
        <v>1.4980965274152684</v>
      </c>
      <c r="AE131" s="43">
        <v>726.57268409995049</v>
      </c>
      <c r="AF131" s="43">
        <v>244577.76154705262</v>
      </c>
      <c r="AG131" s="39">
        <v>4.3618014371168705</v>
      </c>
      <c r="AH131" s="43">
        <v>915.4226401105285</v>
      </c>
      <c r="AI131" s="41" t="s">
        <v>783</v>
      </c>
      <c r="AJ131" s="41">
        <v>88.53898641583045</v>
      </c>
      <c r="AK131" s="41">
        <v>78.603598785342797</v>
      </c>
      <c r="AL131" s="41">
        <v>167.14258520117323</v>
      </c>
      <c r="AM131" s="41">
        <v>175.16474408065469</v>
      </c>
      <c r="AN131" s="41">
        <v>42.608242137804631</v>
      </c>
      <c r="AO131" s="44">
        <v>2.4258495015174941</v>
      </c>
      <c r="AP131" s="41">
        <v>106.08097940360172</v>
      </c>
      <c r="AQ131" s="41">
        <v>93.435194855596436</v>
      </c>
      <c r="AR131" s="41">
        <v>100.9821552842494</v>
      </c>
      <c r="AS131" s="41">
        <v>9.261499667386806</v>
      </c>
      <c r="AT131" s="41">
        <v>475.98990204547835</v>
      </c>
      <c r="AU131" s="41">
        <v>4.0539040936667847</v>
      </c>
      <c r="AV131" s="41">
        <v>10.548116728200704</v>
      </c>
      <c r="AW131" s="41">
        <v>2.3853168626443266</v>
      </c>
      <c r="AX131" s="41">
        <v>13.741591088776625</v>
      </c>
      <c r="AY131" s="41">
        <v>29.910512591190727</v>
      </c>
      <c r="AZ131" s="41">
        <v>2.2103257312700513</v>
      </c>
      <c r="BA131" s="41">
        <v>1.0919174414359267</v>
      </c>
      <c r="BB131" s="41">
        <v>10.21045092859576</v>
      </c>
      <c r="BC131" s="41">
        <v>31.700386987530379</v>
      </c>
      <c r="BD131" s="41">
        <v>24.084650837109692</v>
      </c>
      <c r="BE131" s="41">
        <v>35.057320408751586</v>
      </c>
      <c r="BF131" s="41">
        <v>78.318378640446895</v>
      </c>
      <c r="BG131" s="41">
        <v>11.729736996542362</v>
      </c>
      <c r="BH131" s="41">
        <v>8.8324774101220118</v>
      </c>
      <c r="BI131" s="41">
        <v>11.069219471934451</v>
      </c>
      <c r="BJ131" s="41">
        <v>1.5656678608397356</v>
      </c>
      <c r="BK131" s="41">
        <v>41.272727306877755</v>
      </c>
      <c r="BL131" s="41">
        <v>8.3140877597221063</v>
      </c>
      <c r="BM131" s="41">
        <v>7.3189328614490741</v>
      </c>
    </row>
    <row r="132" spans="1:65" x14ac:dyDescent="0.35">
      <c r="A132" s="18">
        <v>2825620500</v>
      </c>
      <c r="B132" t="s">
        <v>288</v>
      </c>
      <c r="C132" t="s">
        <v>289</v>
      </c>
      <c r="D132" t="s">
        <v>290</v>
      </c>
      <c r="E132" s="41">
        <v>9.913333333333334</v>
      </c>
      <c r="F132" s="41">
        <v>3.7533333333333339</v>
      </c>
      <c r="G132" s="41">
        <v>4.2433333333333332</v>
      </c>
      <c r="H132" s="41">
        <v>1.1833333333333333</v>
      </c>
      <c r="I132" s="41">
        <v>1.0366666666666668</v>
      </c>
      <c r="J132" s="41">
        <v>2.3533333333333331</v>
      </c>
      <c r="K132" s="41">
        <v>2.1</v>
      </c>
      <c r="L132" s="41">
        <v>1.0633333333333335</v>
      </c>
      <c r="M132" s="41">
        <v>4.1866666666666665</v>
      </c>
      <c r="N132" s="41">
        <v>3.8466666666666671</v>
      </c>
      <c r="O132" s="41">
        <v>0.60333333333333339</v>
      </c>
      <c r="P132" s="41">
        <v>1.6066666666666667</v>
      </c>
      <c r="Q132" s="41">
        <v>2.8066666666666666</v>
      </c>
      <c r="R132" s="41">
        <v>3.2166666666666668</v>
      </c>
      <c r="S132" s="41">
        <v>4.0966666666666667</v>
      </c>
      <c r="T132" s="41">
        <v>2.29</v>
      </c>
      <c r="U132" s="41">
        <v>3.2966666666666669</v>
      </c>
      <c r="V132" s="41">
        <v>1.0166666666666666</v>
      </c>
      <c r="W132" s="41">
        <v>1.8</v>
      </c>
      <c r="X132" s="41">
        <v>1.6733333333333331</v>
      </c>
      <c r="Y132" s="41">
        <v>5.63</v>
      </c>
      <c r="Z132" s="41">
        <v>4.4233333333333329</v>
      </c>
      <c r="AA132" s="41">
        <v>2.3366666666666664</v>
      </c>
      <c r="AB132" s="41">
        <v>1.3666666666666665</v>
      </c>
      <c r="AC132" s="41">
        <v>3.35</v>
      </c>
      <c r="AD132" s="41">
        <v>1.67</v>
      </c>
      <c r="AE132" s="43">
        <v>725.18333333333339</v>
      </c>
      <c r="AF132" s="43">
        <v>257516</v>
      </c>
      <c r="AG132" s="39">
        <v>4.3657453057911164</v>
      </c>
      <c r="AH132" s="43">
        <v>963.02223103295682</v>
      </c>
      <c r="AI132" s="41" t="s">
        <v>783</v>
      </c>
      <c r="AJ132" s="41">
        <v>99.160000000000011</v>
      </c>
      <c r="AK132" s="41">
        <v>43.056666666666672</v>
      </c>
      <c r="AL132" s="41">
        <v>142.2166666666667</v>
      </c>
      <c r="AM132" s="41">
        <v>175.2740666666667</v>
      </c>
      <c r="AN132" s="41">
        <v>40.56333333333334</v>
      </c>
      <c r="AO132" s="44">
        <v>2.3813333333333335</v>
      </c>
      <c r="AP132" s="41">
        <v>92.59333333333332</v>
      </c>
      <c r="AQ132" s="41">
        <v>90</v>
      </c>
      <c r="AR132" s="41">
        <v>90.8</v>
      </c>
      <c r="AS132" s="41">
        <v>9.26</v>
      </c>
      <c r="AT132" s="41">
        <v>380.32</v>
      </c>
      <c r="AU132" s="41">
        <v>3.7633333333333332</v>
      </c>
      <c r="AV132" s="41">
        <v>9.49</v>
      </c>
      <c r="AW132" s="41">
        <v>2.0833333333333335</v>
      </c>
      <c r="AX132" s="41">
        <v>15.746666666666668</v>
      </c>
      <c r="AY132" s="41">
        <v>33.6</v>
      </c>
      <c r="AZ132" s="41">
        <v>1.8566666666666667</v>
      </c>
      <c r="BA132" s="41">
        <v>1.0533333333333335</v>
      </c>
      <c r="BB132" s="41">
        <v>10.670000000000002</v>
      </c>
      <c r="BC132" s="41">
        <v>18.873333333333331</v>
      </c>
      <c r="BD132" s="41">
        <v>16.123333333333335</v>
      </c>
      <c r="BE132" s="41">
        <v>19.47</v>
      </c>
      <c r="BF132" s="41">
        <v>74.873333333333335</v>
      </c>
      <c r="BG132" s="41">
        <v>10.25</v>
      </c>
      <c r="BH132" s="41">
        <v>10.699999999999998</v>
      </c>
      <c r="BI132" s="41">
        <v>15</v>
      </c>
      <c r="BJ132" s="41">
        <v>1.92</v>
      </c>
      <c r="BK132" s="41">
        <v>49.433333333333337</v>
      </c>
      <c r="BL132" s="41">
        <v>9.8733333333333331</v>
      </c>
      <c r="BM132" s="41">
        <v>8.99</v>
      </c>
    </row>
    <row r="133" spans="1:65" x14ac:dyDescent="0.35">
      <c r="A133" s="18">
        <v>2827140600</v>
      </c>
      <c r="B133" t="s">
        <v>288</v>
      </c>
      <c r="C133" t="s">
        <v>291</v>
      </c>
      <c r="D133" t="s">
        <v>292</v>
      </c>
      <c r="E133" s="41">
        <v>9.7294638656014047</v>
      </c>
      <c r="F133" s="41">
        <v>3.3637967930522783</v>
      </c>
      <c r="G133" s="41">
        <v>3.5184548561484679</v>
      </c>
      <c r="H133" s="41">
        <v>1.1992767384599918</v>
      </c>
      <c r="I133" s="41">
        <v>0.85651069450841677</v>
      </c>
      <c r="J133" s="41">
        <v>2.9033263416267272</v>
      </c>
      <c r="K133" s="41">
        <v>2.5393481298342899</v>
      </c>
      <c r="L133" s="41">
        <v>1.268526685085215</v>
      </c>
      <c r="M133" s="41">
        <v>4.0068283707398304</v>
      </c>
      <c r="N133" s="41">
        <v>2.1221774609763728</v>
      </c>
      <c r="O133" s="41">
        <v>0.77459113381514921</v>
      </c>
      <c r="P133" s="41">
        <v>1.2906727680018861</v>
      </c>
      <c r="Q133" s="41">
        <v>3.5231309733699505</v>
      </c>
      <c r="R133" s="41">
        <v>3.6771256996832768</v>
      </c>
      <c r="S133" s="41">
        <v>3.7382564810532379</v>
      </c>
      <c r="T133" s="41">
        <v>2.1886880565489917</v>
      </c>
      <c r="U133" s="41">
        <v>2.9255681597022751</v>
      </c>
      <c r="V133" s="41">
        <v>1.0457239952573694</v>
      </c>
      <c r="W133" s="41">
        <v>1.5055190260111786</v>
      </c>
      <c r="X133" s="41">
        <v>2.2856628591863593</v>
      </c>
      <c r="Y133" s="41">
        <v>5.7283031903251613</v>
      </c>
      <c r="Z133" s="41">
        <v>5.2143345833799541</v>
      </c>
      <c r="AA133" s="41">
        <v>2.1598681113894438</v>
      </c>
      <c r="AB133" s="41">
        <v>0.91220757543519415</v>
      </c>
      <c r="AC133" s="41">
        <v>3.1800140972006843</v>
      </c>
      <c r="AD133" s="41">
        <v>1.653484580997902</v>
      </c>
      <c r="AE133" s="43">
        <v>866.86354626909417</v>
      </c>
      <c r="AF133" s="43">
        <v>275509.08937884</v>
      </c>
      <c r="AG133" s="39">
        <v>3.6704719946950077</v>
      </c>
      <c r="AH133" s="43">
        <v>947.09407146804563</v>
      </c>
      <c r="AI133" s="41" t="s">
        <v>783</v>
      </c>
      <c r="AJ133" s="41">
        <v>81.335226887700927</v>
      </c>
      <c r="AK133" s="41">
        <v>45.761479916144907</v>
      </c>
      <c r="AL133" s="41">
        <v>127.09670680384583</v>
      </c>
      <c r="AM133" s="41">
        <v>176.664846611733</v>
      </c>
      <c r="AN133" s="41">
        <v>39.881698111838091</v>
      </c>
      <c r="AO133" s="44">
        <v>2.3808442776646133</v>
      </c>
      <c r="AP133" s="41">
        <v>76.754742839211289</v>
      </c>
      <c r="AQ133" s="41">
        <v>91.272482090611234</v>
      </c>
      <c r="AR133" s="41">
        <v>91.032338701886474</v>
      </c>
      <c r="AS133" s="41">
        <v>7.624526481169231</v>
      </c>
      <c r="AT133" s="41">
        <v>316.19618472737329</v>
      </c>
      <c r="AU133" s="41">
        <v>3.7778771549700374</v>
      </c>
      <c r="AV133" s="41">
        <v>10.744803862483337</v>
      </c>
      <c r="AW133" s="41">
        <v>2.4214936613867599</v>
      </c>
      <c r="AX133" s="41">
        <v>14.315433334946917</v>
      </c>
      <c r="AY133" s="41">
        <v>30.080162171484371</v>
      </c>
      <c r="AZ133" s="41">
        <v>2.919589965958433</v>
      </c>
      <c r="BA133" s="41">
        <v>0.9746957259325445</v>
      </c>
      <c r="BB133" s="41">
        <v>11.939029200033312</v>
      </c>
      <c r="BC133" s="41">
        <v>15.699249840764379</v>
      </c>
      <c r="BD133" s="41">
        <v>14.843949425925949</v>
      </c>
      <c r="BE133" s="41">
        <v>17.595989280872576</v>
      </c>
      <c r="BF133" s="41">
        <v>110.90765688046589</v>
      </c>
      <c r="BG133" s="41">
        <v>24.216127501732458</v>
      </c>
      <c r="BH133" s="41">
        <v>9.7618345219328901</v>
      </c>
      <c r="BI133" s="41">
        <v>18.574736188096001</v>
      </c>
      <c r="BJ133" s="41">
        <v>2.6286138122168623</v>
      </c>
      <c r="BK133" s="41">
        <v>80.105112996516837</v>
      </c>
      <c r="BL133" s="41">
        <v>8.6819244063077488</v>
      </c>
      <c r="BM133" s="41">
        <v>9.8499370413720602</v>
      </c>
    </row>
    <row r="134" spans="1:65" x14ac:dyDescent="0.35">
      <c r="A134" s="18">
        <v>2846180850</v>
      </c>
      <c r="B134" t="s">
        <v>288</v>
      </c>
      <c r="C134" t="s">
        <v>293</v>
      </c>
      <c r="D134" t="s">
        <v>294</v>
      </c>
      <c r="E134" s="41">
        <v>10.703333333333333</v>
      </c>
      <c r="F134" s="41">
        <v>3.6366666666666667</v>
      </c>
      <c r="G134" s="41">
        <v>3.9533333333333331</v>
      </c>
      <c r="H134" s="41">
        <v>0.98333333333333328</v>
      </c>
      <c r="I134" s="41">
        <v>0.85</v>
      </c>
      <c r="J134" s="41">
        <v>1</v>
      </c>
      <c r="K134" s="41">
        <v>1.06</v>
      </c>
      <c r="L134" s="41">
        <v>0.89999999999999991</v>
      </c>
      <c r="M134" s="41">
        <v>4.003333333333333</v>
      </c>
      <c r="N134" s="41">
        <v>3.22</v>
      </c>
      <c r="O134" s="41">
        <v>0.45666666666666661</v>
      </c>
      <c r="P134" s="41">
        <v>0.95000000000000007</v>
      </c>
      <c r="Q134" s="41">
        <v>2.8433333333333337</v>
      </c>
      <c r="R134" s="41">
        <v>3.03</v>
      </c>
      <c r="S134" s="41">
        <v>4.0666666666666664</v>
      </c>
      <c r="T134" s="41">
        <v>1.5033333333333332</v>
      </c>
      <c r="U134" s="41">
        <v>3.4266666666666663</v>
      </c>
      <c r="V134" s="41">
        <v>0.90666666666666662</v>
      </c>
      <c r="W134" s="41">
        <v>1.2966666666666666</v>
      </c>
      <c r="X134" s="41">
        <v>1.5599999999999998</v>
      </c>
      <c r="Y134" s="41">
        <v>6.7033333333333331</v>
      </c>
      <c r="Z134" s="41">
        <v>3.8000000000000003</v>
      </c>
      <c r="AA134" s="41">
        <v>2.1433333333333331</v>
      </c>
      <c r="AB134" s="41">
        <v>0.98</v>
      </c>
      <c r="AC134" s="41">
        <v>2.7633333333333332</v>
      </c>
      <c r="AD134" s="41">
        <v>1.5733333333333335</v>
      </c>
      <c r="AE134" s="43">
        <v>741.33333333333337</v>
      </c>
      <c r="AF134" s="43">
        <v>238639.33333333334</v>
      </c>
      <c r="AG134" s="39">
        <v>4.4999999999999671</v>
      </c>
      <c r="AH134" s="43">
        <v>907.58089959454901</v>
      </c>
      <c r="AI134" s="41" t="s">
        <v>783</v>
      </c>
      <c r="AJ134" s="41">
        <v>89.586666666666659</v>
      </c>
      <c r="AK134" s="41">
        <v>40.076666666666661</v>
      </c>
      <c r="AL134" s="41">
        <v>129.66333333333333</v>
      </c>
      <c r="AM134" s="41">
        <v>175.6490666666667</v>
      </c>
      <c r="AN134" s="41">
        <v>49.629999999999995</v>
      </c>
      <c r="AO134" s="44">
        <v>2.3976666666666668</v>
      </c>
      <c r="AP134" s="41">
        <v>121.44333333333333</v>
      </c>
      <c r="AQ134" s="41">
        <v>88.833333333333329</v>
      </c>
      <c r="AR134" s="41">
        <v>86.113333333333344</v>
      </c>
      <c r="AS134" s="41">
        <v>8.31</v>
      </c>
      <c r="AT134" s="41">
        <v>437.66666666666669</v>
      </c>
      <c r="AU134" s="41">
        <v>3.7999999999999994</v>
      </c>
      <c r="AV134" s="41">
        <v>12.643333333333333</v>
      </c>
      <c r="AW134" s="41">
        <v>3.59</v>
      </c>
      <c r="AX134" s="41">
        <v>16.330000000000002</v>
      </c>
      <c r="AY134" s="41">
        <v>23.763333333333332</v>
      </c>
      <c r="AZ134" s="41">
        <v>1.4866666666666666</v>
      </c>
      <c r="BA134" s="41">
        <v>0.77999999999999992</v>
      </c>
      <c r="BB134" s="41">
        <v>9.8566666666666674</v>
      </c>
      <c r="BC134" s="41">
        <v>25.106666666666666</v>
      </c>
      <c r="BD134" s="41">
        <v>22.2</v>
      </c>
      <c r="BE134" s="41">
        <v>29.216666666666665</v>
      </c>
      <c r="BF134" s="41">
        <v>73.776666666666657</v>
      </c>
      <c r="BG134" s="41">
        <v>11.833333333333334</v>
      </c>
      <c r="BH134" s="41">
        <v>9.6866666666666656</v>
      </c>
      <c r="BI134" s="41">
        <v>11.666666666666666</v>
      </c>
      <c r="BJ134" s="41">
        <v>3.3433333333333337</v>
      </c>
      <c r="BK134" s="41">
        <v>41.113333333333337</v>
      </c>
      <c r="BL134" s="41">
        <v>7.8633333333333333</v>
      </c>
      <c r="BM134" s="41">
        <v>10.483333333333334</v>
      </c>
    </row>
    <row r="135" spans="1:65" x14ac:dyDescent="0.35">
      <c r="A135" s="18">
        <v>2917860250</v>
      </c>
      <c r="B135" t="s">
        <v>295</v>
      </c>
      <c r="C135" t="s">
        <v>296</v>
      </c>
      <c r="D135" t="s">
        <v>297</v>
      </c>
      <c r="E135" s="41">
        <v>11.04</v>
      </c>
      <c r="F135" s="41">
        <v>3.6633333333333336</v>
      </c>
      <c r="G135" s="41">
        <v>4.2699999999999996</v>
      </c>
      <c r="H135" s="41">
        <v>1.5333333333333332</v>
      </c>
      <c r="I135" s="41">
        <v>1.0666666666666667</v>
      </c>
      <c r="J135" s="41">
        <v>1.93</v>
      </c>
      <c r="K135" s="41">
        <v>1.3766666666666667</v>
      </c>
      <c r="L135" s="41">
        <v>0.98666666666666669</v>
      </c>
      <c r="M135" s="41">
        <v>4.1433333333333335</v>
      </c>
      <c r="N135" s="41">
        <v>2.8200000000000003</v>
      </c>
      <c r="O135" s="41">
        <v>0.5033333333333333</v>
      </c>
      <c r="P135" s="41">
        <v>1.5</v>
      </c>
      <c r="Q135" s="41">
        <v>3.1999999999999997</v>
      </c>
      <c r="R135" s="41">
        <v>3.39</v>
      </c>
      <c r="S135" s="41">
        <v>4.2699999999999996</v>
      </c>
      <c r="T135" s="41">
        <v>2.02</v>
      </c>
      <c r="U135" s="41">
        <v>3.3566666666666669</v>
      </c>
      <c r="V135" s="41">
        <v>0.98333333333333339</v>
      </c>
      <c r="W135" s="41">
        <v>1.5333333333333332</v>
      </c>
      <c r="X135" s="41">
        <v>1.7299999999999998</v>
      </c>
      <c r="Y135" s="41">
        <v>5.706666666666667</v>
      </c>
      <c r="Z135" s="41">
        <v>5.4333333333333336</v>
      </c>
      <c r="AA135" s="41">
        <v>2.4566666666666666</v>
      </c>
      <c r="AB135" s="41">
        <v>1.1299999999999999</v>
      </c>
      <c r="AC135" s="41">
        <v>3.3133333333333339</v>
      </c>
      <c r="AD135" s="41">
        <v>1.6833333333333333</v>
      </c>
      <c r="AE135" s="43">
        <v>756.03000000000009</v>
      </c>
      <c r="AF135" s="43">
        <v>301682</v>
      </c>
      <c r="AG135" s="39">
        <v>4.483333333333329</v>
      </c>
      <c r="AH135" s="43">
        <v>1144.1757710305139</v>
      </c>
      <c r="AI135" s="41" t="s">
        <v>783</v>
      </c>
      <c r="AJ135" s="41">
        <v>95.126666666666665</v>
      </c>
      <c r="AK135" s="41">
        <v>66.533333333333331</v>
      </c>
      <c r="AL135" s="41">
        <v>161.66</v>
      </c>
      <c r="AM135" s="41">
        <v>185.36656666666667</v>
      </c>
      <c r="AN135" s="41">
        <v>40.953333333333333</v>
      </c>
      <c r="AO135" s="44">
        <v>2.4503333333333335</v>
      </c>
      <c r="AP135" s="41">
        <v>89.203333333333319</v>
      </c>
      <c r="AQ135" s="41">
        <v>138.83333333333334</v>
      </c>
      <c r="AR135" s="41">
        <v>84.029999999999987</v>
      </c>
      <c r="AS135" s="41">
        <v>8.8133333333333344</v>
      </c>
      <c r="AT135" s="41">
        <v>449.78666666666669</v>
      </c>
      <c r="AU135" s="41">
        <v>4.1633333333333331</v>
      </c>
      <c r="AV135" s="41">
        <v>10.463333333333333</v>
      </c>
      <c r="AW135" s="41">
        <v>3.9066666666666663</v>
      </c>
      <c r="AX135" s="41">
        <v>15.39</v>
      </c>
      <c r="AY135" s="41">
        <v>36.419999999999995</v>
      </c>
      <c r="AZ135" s="41">
        <v>2.1</v>
      </c>
      <c r="BA135" s="41">
        <v>0.87999999999999989</v>
      </c>
      <c r="BB135" s="41">
        <v>13.673333333333332</v>
      </c>
      <c r="BC135" s="41">
        <v>37.776666666666664</v>
      </c>
      <c r="BD135" s="41">
        <v>26.77</v>
      </c>
      <c r="BE135" s="41">
        <v>39.22</v>
      </c>
      <c r="BF135" s="41">
        <v>78.966666666666669</v>
      </c>
      <c r="BG135" s="41">
        <v>15.986944444444445</v>
      </c>
      <c r="BH135" s="41">
        <v>10.436666666666667</v>
      </c>
      <c r="BI135" s="41">
        <v>15.833333333333334</v>
      </c>
      <c r="BJ135" s="41">
        <v>2.2433333333333332</v>
      </c>
      <c r="BK135" s="41">
        <v>41.34</v>
      </c>
      <c r="BL135" s="41">
        <v>8.64</v>
      </c>
      <c r="BM135" s="41">
        <v>8.01</v>
      </c>
    </row>
    <row r="136" spans="1:65" x14ac:dyDescent="0.35">
      <c r="A136" s="18">
        <v>2927620450</v>
      </c>
      <c r="B136" t="s">
        <v>295</v>
      </c>
      <c r="C136" t="s">
        <v>298</v>
      </c>
      <c r="D136" t="s">
        <v>299</v>
      </c>
      <c r="E136" s="41">
        <v>10.706666666666669</v>
      </c>
      <c r="F136" s="41">
        <v>4.2833333333333332</v>
      </c>
      <c r="G136" s="41">
        <v>4.0100000000000007</v>
      </c>
      <c r="H136" s="41">
        <v>1.406666666666667</v>
      </c>
      <c r="I136" s="41">
        <v>1.0066666666666666</v>
      </c>
      <c r="J136" s="41">
        <v>2.4066666666666663</v>
      </c>
      <c r="K136" s="41">
        <v>1.7733333333333334</v>
      </c>
      <c r="L136" s="41">
        <v>1.3766666666666669</v>
      </c>
      <c r="M136" s="41">
        <v>4.2833333333333341</v>
      </c>
      <c r="N136" s="41">
        <v>3.5333333333333332</v>
      </c>
      <c r="O136" s="41">
        <v>0.54999999999999993</v>
      </c>
      <c r="P136" s="41">
        <v>1.6333333333333335</v>
      </c>
      <c r="Q136" s="41">
        <v>2.9433333333333334</v>
      </c>
      <c r="R136" s="41">
        <v>3.5966666666666662</v>
      </c>
      <c r="S136" s="41">
        <v>4.5566666666666658</v>
      </c>
      <c r="T136" s="41">
        <v>2.1633333333333336</v>
      </c>
      <c r="U136" s="41">
        <v>3.4066666666666663</v>
      </c>
      <c r="V136" s="41">
        <v>0.98666666666666669</v>
      </c>
      <c r="W136" s="41">
        <v>1.49</v>
      </c>
      <c r="X136" s="41">
        <v>1.6433333333333333</v>
      </c>
      <c r="Y136" s="41">
        <v>5.96</v>
      </c>
      <c r="Z136" s="41">
        <v>5.87</v>
      </c>
      <c r="AA136" s="41">
        <v>2.3933333333333331</v>
      </c>
      <c r="AB136" s="41">
        <v>1.7000000000000002</v>
      </c>
      <c r="AC136" s="41">
        <v>3.1233333333333335</v>
      </c>
      <c r="AD136" s="41">
        <v>1.68</v>
      </c>
      <c r="AE136" s="43">
        <v>711.55333333333328</v>
      </c>
      <c r="AF136" s="43">
        <v>265422</v>
      </c>
      <c r="AG136" s="39">
        <v>4.5133333333333292</v>
      </c>
      <c r="AH136" s="43">
        <v>1010.4424131125942</v>
      </c>
      <c r="AI136" s="41" t="s">
        <v>783</v>
      </c>
      <c r="AJ136" s="41">
        <v>93.146666666666661</v>
      </c>
      <c r="AK136" s="41">
        <v>69.046666666666667</v>
      </c>
      <c r="AL136" s="41">
        <v>162.19333333333333</v>
      </c>
      <c r="AM136" s="41">
        <v>184.49156666666667</v>
      </c>
      <c r="AN136" s="41">
        <v>41.11</v>
      </c>
      <c r="AO136" s="44">
        <v>2.4873333333333334</v>
      </c>
      <c r="AP136" s="41">
        <v>92.093333333333348</v>
      </c>
      <c r="AQ136" s="41">
        <v>108.71333333333332</v>
      </c>
      <c r="AR136" s="41">
        <v>90.926666666666662</v>
      </c>
      <c r="AS136" s="41">
        <v>8.8166666666666682</v>
      </c>
      <c r="AT136" s="41">
        <v>430.09</v>
      </c>
      <c r="AU136" s="41">
        <v>4.2266666666666666</v>
      </c>
      <c r="AV136" s="41">
        <v>9.6533333333333342</v>
      </c>
      <c r="AW136" s="41">
        <v>4.5233333333333334</v>
      </c>
      <c r="AX136" s="41">
        <v>13.516666666666667</v>
      </c>
      <c r="AY136" s="41">
        <v>36.093333333333334</v>
      </c>
      <c r="AZ136" s="41">
        <v>3.1766666666666672</v>
      </c>
      <c r="BA136" s="41">
        <v>0.86</v>
      </c>
      <c r="BB136" s="41">
        <v>12.126666666666667</v>
      </c>
      <c r="BC136" s="41">
        <v>29.733333333333334</v>
      </c>
      <c r="BD136" s="41">
        <v>16.886666666666667</v>
      </c>
      <c r="BE136" s="41">
        <v>29.693333333333332</v>
      </c>
      <c r="BF136" s="41">
        <v>71.569999999999993</v>
      </c>
      <c r="BG136" s="41">
        <v>13.660000000000002</v>
      </c>
      <c r="BH136" s="41">
        <v>9.19</v>
      </c>
      <c r="BI136" s="41">
        <v>12</v>
      </c>
      <c r="BJ136" s="41">
        <v>2.17</v>
      </c>
      <c r="BK136" s="41">
        <v>43.18</v>
      </c>
      <c r="BL136" s="41">
        <v>8.42</v>
      </c>
      <c r="BM136" s="41">
        <v>7.916666666666667</v>
      </c>
    </row>
    <row r="137" spans="1:65" x14ac:dyDescent="0.35">
      <c r="A137" s="18">
        <v>2927900500</v>
      </c>
      <c r="B137" t="s">
        <v>295</v>
      </c>
      <c r="C137" t="s">
        <v>574</v>
      </c>
      <c r="D137" t="s">
        <v>71</v>
      </c>
      <c r="E137" s="41">
        <v>10.08</v>
      </c>
      <c r="F137" s="41">
        <v>3.8633333333333333</v>
      </c>
      <c r="G137" s="41">
        <v>3.23</v>
      </c>
      <c r="H137" s="41">
        <v>1.2700000000000002</v>
      </c>
      <c r="I137" s="41">
        <v>0.91</v>
      </c>
      <c r="J137" s="41">
        <v>1.9366666666666665</v>
      </c>
      <c r="K137" s="41">
        <v>1.32</v>
      </c>
      <c r="L137" s="41">
        <v>0.95333333333333325</v>
      </c>
      <c r="M137" s="41">
        <v>3.956666666666667</v>
      </c>
      <c r="N137" s="41">
        <v>2.9</v>
      </c>
      <c r="O137" s="41">
        <v>0.46666666666666662</v>
      </c>
      <c r="P137" s="41">
        <v>1.3533333333333335</v>
      </c>
      <c r="Q137" s="41">
        <v>2.85</v>
      </c>
      <c r="R137" s="41">
        <v>3.14</v>
      </c>
      <c r="S137" s="41">
        <v>4.166666666666667</v>
      </c>
      <c r="T137" s="41">
        <v>2.0299999999999998</v>
      </c>
      <c r="U137" s="41">
        <v>2.81</v>
      </c>
      <c r="V137" s="41">
        <v>0.74333333333333329</v>
      </c>
      <c r="W137" s="41">
        <v>1.6766666666666665</v>
      </c>
      <c r="X137" s="41">
        <v>1.7733333333333334</v>
      </c>
      <c r="Y137" s="41">
        <v>5.7633333333333328</v>
      </c>
      <c r="Z137" s="41">
        <v>5.3933333333333335</v>
      </c>
      <c r="AA137" s="41">
        <v>2.5</v>
      </c>
      <c r="AB137" s="41">
        <v>1.1733333333333333</v>
      </c>
      <c r="AC137" s="41">
        <v>2.77</v>
      </c>
      <c r="AD137" s="41">
        <v>1.4166666666666667</v>
      </c>
      <c r="AE137" s="43">
        <v>787.91666666666663</v>
      </c>
      <c r="AF137" s="43">
        <v>200468.33333333334</v>
      </c>
      <c r="AG137" s="39">
        <v>4.3612885021243981</v>
      </c>
      <c r="AH137" s="43">
        <v>749.52989618413619</v>
      </c>
      <c r="AI137" s="41" t="s">
        <v>783</v>
      </c>
      <c r="AJ137" s="41">
        <v>126.49666666666667</v>
      </c>
      <c r="AK137" s="41">
        <v>65.046666666666667</v>
      </c>
      <c r="AL137" s="41">
        <v>191.54333333333335</v>
      </c>
      <c r="AM137" s="41">
        <v>183.25656666666666</v>
      </c>
      <c r="AN137" s="41">
        <v>56.073333333333331</v>
      </c>
      <c r="AO137" s="44">
        <v>2.4146666666666667</v>
      </c>
      <c r="AP137" s="41">
        <v>87.233333333333334</v>
      </c>
      <c r="AQ137" s="41">
        <v>107.5</v>
      </c>
      <c r="AR137" s="41">
        <v>87.566666666666663</v>
      </c>
      <c r="AS137" s="41">
        <v>8.1866666666666674</v>
      </c>
      <c r="AT137" s="41">
        <v>434.53000000000003</v>
      </c>
      <c r="AU137" s="41">
        <v>4.8233333333333333</v>
      </c>
      <c r="AV137" s="41">
        <v>10.156666666666666</v>
      </c>
      <c r="AW137" s="41">
        <v>4.083333333333333</v>
      </c>
      <c r="AX137" s="41">
        <v>16.170000000000002</v>
      </c>
      <c r="AY137" s="41">
        <v>22.5</v>
      </c>
      <c r="AZ137" s="41">
        <v>2.3266666666666667</v>
      </c>
      <c r="BA137" s="41">
        <v>0.93</v>
      </c>
      <c r="BB137" s="41">
        <v>10.5</v>
      </c>
      <c r="BC137" s="41">
        <v>20.806666666666668</v>
      </c>
      <c r="BD137" s="41">
        <v>18.313333333333333</v>
      </c>
      <c r="BE137" s="41">
        <v>21.063333333333333</v>
      </c>
      <c r="BF137" s="41">
        <v>30</v>
      </c>
      <c r="BG137" s="41">
        <v>29.749166666666667</v>
      </c>
      <c r="BH137" s="41">
        <v>9.4866666666666664</v>
      </c>
      <c r="BI137" s="41">
        <v>10</v>
      </c>
      <c r="BJ137" s="41">
        <v>2.2000000000000002</v>
      </c>
      <c r="BK137" s="41">
        <v>36.550000000000004</v>
      </c>
      <c r="BL137" s="41">
        <v>8.76</v>
      </c>
      <c r="BM137" s="41">
        <v>6.6933333333333325</v>
      </c>
    </row>
    <row r="138" spans="1:65" x14ac:dyDescent="0.35">
      <c r="A138" s="18">
        <v>2928140600</v>
      </c>
      <c r="B138" t="s">
        <v>295</v>
      </c>
      <c r="C138" t="s">
        <v>300</v>
      </c>
      <c r="D138" t="s">
        <v>301</v>
      </c>
      <c r="E138" s="41">
        <v>11.763333333333335</v>
      </c>
      <c r="F138" s="41">
        <v>4.003333333333333</v>
      </c>
      <c r="G138" s="41">
        <v>4.6099999999999994</v>
      </c>
      <c r="H138" s="41">
        <v>1.4366666666666668</v>
      </c>
      <c r="I138" s="41">
        <v>1.0166666666666666</v>
      </c>
      <c r="J138" s="41">
        <v>2.1033333333333331</v>
      </c>
      <c r="K138" s="41">
        <v>1.7899999999999998</v>
      </c>
      <c r="L138" s="41">
        <v>1.0399999999999998</v>
      </c>
      <c r="M138" s="41">
        <v>4.123333333333334</v>
      </c>
      <c r="N138" s="41">
        <v>3.3666666666666671</v>
      </c>
      <c r="O138" s="41">
        <v>0.52</v>
      </c>
      <c r="P138" s="41">
        <v>1.8333333333333333</v>
      </c>
      <c r="Q138" s="41">
        <v>3.7466666666666666</v>
      </c>
      <c r="R138" s="41">
        <v>3.3533333333333331</v>
      </c>
      <c r="S138" s="41">
        <v>4.1900000000000004</v>
      </c>
      <c r="T138" s="41">
        <v>2.0266666666666664</v>
      </c>
      <c r="U138" s="41">
        <v>3.0333333333333332</v>
      </c>
      <c r="V138" s="41">
        <v>0.9966666666666667</v>
      </c>
      <c r="W138" s="41">
        <v>1.7333333333333334</v>
      </c>
      <c r="X138" s="41">
        <v>1.89</v>
      </c>
      <c r="Y138" s="41">
        <v>5.3533333333333344</v>
      </c>
      <c r="Z138" s="41">
        <v>4.543333333333333</v>
      </c>
      <c r="AA138" s="41">
        <v>2.73</v>
      </c>
      <c r="AB138" s="41">
        <v>1.5</v>
      </c>
      <c r="AC138" s="41">
        <v>3.7566666666666664</v>
      </c>
      <c r="AD138" s="41">
        <v>1.8566666666666667</v>
      </c>
      <c r="AE138" s="43">
        <v>1092.4633333333334</v>
      </c>
      <c r="AF138" s="43">
        <v>276196.66666666669</v>
      </c>
      <c r="AG138" s="39">
        <v>4.3677598287328605</v>
      </c>
      <c r="AH138" s="43">
        <v>1033.5128742844624</v>
      </c>
      <c r="AI138" s="41" t="s">
        <v>783</v>
      </c>
      <c r="AJ138" s="41">
        <v>91.736666666666665</v>
      </c>
      <c r="AK138" s="41">
        <v>68.593333333333348</v>
      </c>
      <c r="AL138" s="41">
        <v>160.33000000000001</v>
      </c>
      <c r="AM138" s="41">
        <v>184.47481666666667</v>
      </c>
      <c r="AN138" s="41">
        <v>42.733333333333327</v>
      </c>
      <c r="AO138" s="44">
        <v>2.5009999999999999</v>
      </c>
      <c r="AP138" s="41">
        <v>100.57666666666667</v>
      </c>
      <c r="AQ138" s="41">
        <v>94.236666666666665</v>
      </c>
      <c r="AR138" s="41">
        <v>106.60000000000001</v>
      </c>
      <c r="AS138" s="41">
        <v>9.2466666666666661</v>
      </c>
      <c r="AT138" s="41">
        <v>433.00333333333333</v>
      </c>
      <c r="AU138" s="41">
        <v>4.6466666666666674</v>
      </c>
      <c r="AV138" s="41">
        <v>9.9433333333333334</v>
      </c>
      <c r="AW138" s="41">
        <v>4.13</v>
      </c>
      <c r="AX138" s="41">
        <v>15.9</v>
      </c>
      <c r="AY138" s="41">
        <v>30.233333333333334</v>
      </c>
      <c r="AZ138" s="41">
        <v>2.1333333333333333</v>
      </c>
      <c r="BA138" s="41">
        <v>0.94999999999999984</v>
      </c>
      <c r="BB138" s="41">
        <v>13.773333333333333</v>
      </c>
      <c r="BC138" s="41">
        <v>34.800000000000004</v>
      </c>
      <c r="BD138" s="41">
        <v>28.959999999999997</v>
      </c>
      <c r="BE138" s="41">
        <v>31.113333333333333</v>
      </c>
      <c r="BF138" s="41">
        <v>74.696666666666673</v>
      </c>
      <c r="BG138" s="41">
        <v>26.327222222222222</v>
      </c>
      <c r="BH138" s="41">
        <v>9.6666666666666661</v>
      </c>
      <c r="BI138" s="41">
        <v>16.066666666666666</v>
      </c>
      <c r="BJ138" s="41">
        <v>2.42</v>
      </c>
      <c r="BK138" s="41">
        <v>46.06666666666667</v>
      </c>
      <c r="BL138" s="41">
        <v>8.9433333333333334</v>
      </c>
      <c r="BM138" s="41">
        <v>9.2799999999999994</v>
      </c>
    </row>
    <row r="139" spans="1:65" x14ac:dyDescent="0.35">
      <c r="A139" s="18">
        <v>2941180880</v>
      </c>
      <c r="B139" t="s">
        <v>295</v>
      </c>
      <c r="C139" t="s">
        <v>302</v>
      </c>
      <c r="D139" t="s">
        <v>303</v>
      </c>
      <c r="E139" s="41">
        <v>14.76</v>
      </c>
      <c r="F139" s="41">
        <v>4.3133333333333335</v>
      </c>
      <c r="G139" s="41">
        <v>4.8499999999999996</v>
      </c>
      <c r="H139" s="41">
        <v>1.5466666666666669</v>
      </c>
      <c r="I139" s="41">
        <v>0.9966666666666667</v>
      </c>
      <c r="J139" s="41">
        <v>1.6900000000000002</v>
      </c>
      <c r="K139" s="41">
        <v>2.3433333333333337</v>
      </c>
      <c r="L139" s="41">
        <v>0.97000000000000008</v>
      </c>
      <c r="M139" s="41">
        <v>4.3500000000000005</v>
      </c>
      <c r="N139" s="41">
        <v>2.8566666666666669</v>
      </c>
      <c r="O139" s="41">
        <v>0.54</v>
      </c>
      <c r="P139" s="41">
        <v>1.61</v>
      </c>
      <c r="Q139" s="41">
        <v>2.6066666666666665</v>
      </c>
      <c r="R139" s="41">
        <v>3.4033333333333338</v>
      </c>
      <c r="S139" s="41">
        <v>4.4033333333333333</v>
      </c>
      <c r="T139" s="41">
        <v>2.3633333333333333</v>
      </c>
      <c r="U139" s="41">
        <v>3.5500000000000003</v>
      </c>
      <c r="V139" s="41">
        <v>1.21</v>
      </c>
      <c r="W139" s="41">
        <v>2.5</v>
      </c>
      <c r="X139" s="41">
        <v>1.7566666666666666</v>
      </c>
      <c r="Y139" s="41">
        <v>5.9033333333333333</v>
      </c>
      <c r="Z139" s="41">
        <v>5.6266666666666678</v>
      </c>
      <c r="AA139" s="41">
        <v>2.4733333333333332</v>
      </c>
      <c r="AB139" s="41">
        <v>1.3066666666666666</v>
      </c>
      <c r="AC139" s="41">
        <v>3.8699999999999997</v>
      </c>
      <c r="AD139" s="41">
        <v>1.5599999999999998</v>
      </c>
      <c r="AE139" s="43">
        <v>843.65666666666675</v>
      </c>
      <c r="AF139" s="43">
        <v>231818.66666666666</v>
      </c>
      <c r="AG139" s="39">
        <v>4.3892995468983322</v>
      </c>
      <c r="AH139" s="43">
        <v>869.71274135419696</v>
      </c>
      <c r="AI139" s="41" t="s">
        <v>783</v>
      </c>
      <c r="AJ139" s="41">
        <v>98.643333333333331</v>
      </c>
      <c r="AK139" s="41">
        <v>69.353333333333339</v>
      </c>
      <c r="AL139" s="41">
        <v>167.99666666666667</v>
      </c>
      <c r="AM139" s="41">
        <v>188.04256666666666</v>
      </c>
      <c r="AN139" s="41">
        <v>41.383333333333333</v>
      </c>
      <c r="AO139" s="44">
        <v>2.5433333333333334</v>
      </c>
      <c r="AP139" s="41">
        <v>80.19</v>
      </c>
      <c r="AQ139" s="41">
        <v>83.553333333333342</v>
      </c>
      <c r="AR139" s="41">
        <v>97.223333333333343</v>
      </c>
      <c r="AS139" s="41">
        <v>10.75</v>
      </c>
      <c r="AT139" s="41">
        <v>450.49333333333334</v>
      </c>
      <c r="AU139" s="41">
        <v>4.28</v>
      </c>
      <c r="AV139" s="41">
        <v>9.9233333333333338</v>
      </c>
      <c r="AW139" s="41">
        <v>3.5833333333333335</v>
      </c>
      <c r="AX139" s="41">
        <v>17.336666666666666</v>
      </c>
      <c r="AY139" s="41">
        <v>33.563333333333333</v>
      </c>
      <c r="AZ139" s="41">
        <v>2.2266666666666666</v>
      </c>
      <c r="BA139" s="41">
        <v>1.0766666666666667</v>
      </c>
      <c r="BB139" s="41">
        <v>14.19</v>
      </c>
      <c r="BC139" s="41">
        <v>21.486666666666665</v>
      </c>
      <c r="BD139" s="41">
        <v>27.456666666666663</v>
      </c>
      <c r="BE139" s="41">
        <v>20.283333333333335</v>
      </c>
      <c r="BF139" s="41">
        <v>68.3</v>
      </c>
      <c r="BG139" s="41">
        <v>17.29</v>
      </c>
      <c r="BH139" s="41">
        <v>10.206666666666665</v>
      </c>
      <c r="BI139" s="41">
        <v>14.276666666666666</v>
      </c>
      <c r="BJ139" s="41">
        <v>2.29</v>
      </c>
      <c r="BK139" s="41">
        <v>48.74666666666667</v>
      </c>
      <c r="BL139" s="41">
        <v>9.1566666666666681</v>
      </c>
      <c r="BM139" s="41">
        <v>7.8500000000000005</v>
      </c>
    </row>
    <row r="140" spans="1:65" x14ac:dyDescent="0.35">
      <c r="A140" s="18">
        <v>2944180920</v>
      </c>
      <c r="B140" t="s">
        <v>295</v>
      </c>
      <c r="C140" t="s">
        <v>304</v>
      </c>
      <c r="D140" t="s">
        <v>305</v>
      </c>
      <c r="E140" s="41">
        <v>12.053333333333333</v>
      </c>
      <c r="F140" s="41">
        <v>4.0599999999999996</v>
      </c>
      <c r="G140" s="41">
        <v>4.7566666666666668</v>
      </c>
      <c r="H140" s="41">
        <v>1.3266666666666669</v>
      </c>
      <c r="I140" s="41">
        <v>1.0933333333333335</v>
      </c>
      <c r="J140" s="41">
        <v>2.063333333333333</v>
      </c>
      <c r="K140" s="41">
        <v>1.8466666666666667</v>
      </c>
      <c r="L140" s="41">
        <v>1.01</v>
      </c>
      <c r="M140" s="41">
        <v>3.1</v>
      </c>
      <c r="N140" s="41">
        <v>3.0866666666666673</v>
      </c>
      <c r="O140" s="41">
        <v>0.57666666666666666</v>
      </c>
      <c r="P140" s="41">
        <v>1.46</v>
      </c>
      <c r="Q140" s="41">
        <v>3.7600000000000002</v>
      </c>
      <c r="R140" s="41">
        <v>3.4733333333333332</v>
      </c>
      <c r="S140" s="41">
        <v>3.85</v>
      </c>
      <c r="T140" s="41">
        <v>2.2933333333333334</v>
      </c>
      <c r="U140" s="41">
        <v>3.7566666666666664</v>
      </c>
      <c r="V140" s="41">
        <v>0.97000000000000008</v>
      </c>
      <c r="W140" s="41">
        <v>1.6199999999999999</v>
      </c>
      <c r="X140" s="41">
        <v>1.8500000000000003</v>
      </c>
      <c r="Y140" s="41">
        <v>5.9333333333333336</v>
      </c>
      <c r="Z140" s="41">
        <v>5.3633333333333333</v>
      </c>
      <c r="AA140" s="41">
        <v>2.64</v>
      </c>
      <c r="AB140" s="41">
        <v>1.0533333333333335</v>
      </c>
      <c r="AC140" s="41">
        <v>2.7300000000000004</v>
      </c>
      <c r="AD140" s="41">
        <v>1.5733333333333333</v>
      </c>
      <c r="AE140" s="43">
        <v>775.10666666666657</v>
      </c>
      <c r="AF140" s="43">
        <v>241713</v>
      </c>
      <c r="AG140" s="39">
        <v>4.4120817819977427</v>
      </c>
      <c r="AH140" s="43">
        <v>909.31400373576435</v>
      </c>
      <c r="AI140" s="41" t="s">
        <v>783</v>
      </c>
      <c r="AJ140" s="41">
        <v>79.756666666666661</v>
      </c>
      <c r="AK140" s="41">
        <v>46.54666666666666</v>
      </c>
      <c r="AL140" s="41">
        <v>126.30333333333331</v>
      </c>
      <c r="AM140" s="41">
        <v>183.09406666666666</v>
      </c>
      <c r="AN140" s="41">
        <v>40.943333333333328</v>
      </c>
      <c r="AO140" s="44">
        <v>2.4176666666666669</v>
      </c>
      <c r="AP140" s="41">
        <v>97.8</v>
      </c>
      <c r="AQ140" s="41">
        <v>118.11</v>
      </c>
      <c r="AR140" s="41">
        <v>94.8</v>
      </c>
      <c r="AS140" s="41">
        <v>9.4466666666666672</v>
      </c>
      <c r="AT140" s="41">
        <v>458.3966666666667</v>
      </c>
      <c r="AU140" s="41">
        <v>3.7900000000000005</v>
      </c>
      <c r="AV140" s="41">
        <v>9.7899999999999991</v>
      </c>
      <c r="AW140" s="41">
        <v>4.4833333333333334</v>
      </c>
      <c r="AX140" s="41">
        <v>13.4</v>
      </c>
      <c r="AY140" s="41">
        <v>29.343333333333334</v>
      </c>
      <c r="AZ140" s="41">
        <v>2.2266666666666666</v>
      </c>
      <c r="BA140" s="41">
        <v>0.92333333333333334</v>
      </c>
      <c r="BB140" s="41">
        <v>9.52</v>
      </c>
      <c r="BC140" s="41">
        <v>23.439999999999998</v>
      </c>
      <c r="BD140" s="41">
        <v>20.363333333333333</v>
      </c>
      <c r="BE140" s="41">
        <v>22.900000000000002</v>
      </c>
      <c r="BF140" s="41">
        <v>86.956666666666663</v>
      </c>
      <c r="BG140" s="41">
        <v>12.891666666666666</v>
      </c>
      <c r="BH140" s="41">
        <v>10.166666666666666</v>
      </c>
      <c r="BI140" s="41">
        <v>15</v>
      </c>
      <c r="BJ140" s="41">
        <v>1.9633333333333332</v>
      </c>
      <c r="BK140" s="41">
        <v>43.586666666666666</v>
      </c>
      <c r="BL140" s="41">
        <v>8.7000000000000011</v>
      </c>
      <c r="BM140" s="41">
        <v>8.06</v>
      </c>
    </row>
    <row r="141" spans="1:65" x14ac:dyDescent="0.35">
      <c r="A141" s="18">
        <v>3014580250</v>
      </c>
      <c r="B141" t="s">
        <v>306</v>
      </c>
      <c r="C141" t="s">
        <v>307</v>
      </c>
      <c r="D141" t="s">
        <v>308</v>
      </c>
      <c r="E141" s="41">
        <v>11.13</v>
      </c>
      <c r="F141" s="41">
        <v>4.2766666666666664</v>
      </c>
      <c r="G141" s="41">
        <v>4.9833333333333334</v>
      </c>
      <c r="H141" s="41">
        <v>1.4400000000000002</v>
      </c>
      <c r="I141" s="41">
        <v>1.2</v>
      </c>
      <c r="J141" s="41">
        <v>1.8666666666666665</v>
      </c>
      <c r="K141" s="41">
        <v>1.5166666666666666</v>
      </c>
      <c r="L141" s="41">
        <v>0.98666666666666669</v>
      </c>
      <c r="M141" s="41">
        <v>4.9133333333333331</v>
      </c>
      <c r="N141" s="41">
        <v>4.41</v>
      </c>
      <c r="O141" s="41">
        <v>0.64</v>
      </c>
      <c r="P141" s="41">
        <v>1.2233333333333334</v>
      </c>
      <c r="Q141" s="41">
        <v>2.5333333333333332</v>
      </c>
      <c r="R141" s="41">
        <v>3.99</v>
      </c>
      <c r="S141" s="41">
        <v>5.7133333333333338</v>
      </c>
      <c r="T141" s="41">
        <v>3.4466666666666668</v>
      </c>
      <c r="U141" s="41">
        <v>4.1733333333333329</v>
      </c>
      <c r="V141" s="41">
        <v>1.3566666666666667</v>
      </c>
      <c r="W141" s="41">
        <v>2.2433333333333327</v>
      </c>
      <c r="X141" s="41">
        <v>1.9466666666666665</v>
      </c>
      <c r="Y141" s="41">
        <v>6.123333333333334</v>
      </c>
      <c r="Z141" s="41">
        <v>5.87</v>
      </c>
      <c r="AA141" s="41">
        <v>2.0766666666666667</v>
      </c>
      <c r="AB141" s="41">
        <v>1.7433333333333332</v>
      </c>
      <c r="AC141" s="41">
        <v>2.99</v>
      </c>
      <c r="AD141" s="41">
        <v>1.5266666666666666</v>
      </c>
      <c r="AE141" s="43">
        <v>1182.81</v>
      </c>
      <c r="AF141" s="43">
        <v>387770.66666666669</v>
      </c>
      <c r="AG141" s="39">
        <v>4.4313888888888258</v>
      </c>
      <c r="AH141" s="43">
        <v>1462.4043521898227</v>
      </c>
      <c r="AI141" s="41" t="s">
        <v>783</v>
      </c>
      <c r="AJ141" s="41">
        <v>74.466666666666654</v>
      </c>
      <c r="AK141" s="41">
        <v>58.856666666666662</v>
      </c>
      <c r="AL141" s="41">
        <v>133.32333333333332</v>
      </c>
      <c r="AM141" s="41">
        <v>170.54906666666668</v>
      </c>
      <c r="AN141" s="41">
        <v>38.886666666666663</v>
      </c>
      <c r="AO141" s="44">
        <v>2.6949999999999998</v>
      </c>
      <c r="AP141" s="41">
        <v>91.333333333333329</v>
      </c>
      <c r="AQ141" s="41">
        <v>131.66666666666666</v>
      </c>
      <c r="AR141" s="41">
        <v>93.89</v>
      </c>
      <c r="AS141" s="41">
        <v>10.186666666666667</v>
      </c>
      <c r="AT141" s="41">
        <v>460.87000000000006</v>
      </c>
      <c r="AU141" s="41">
        <v>5.19</v>
      </c>
      <c r="AV141" s="41">
        <v>10.993333333333334</v>
      </c>
      <c r="AW141" s="41">
        <v>4.4266666666666667</v>
      </c>
      <c r="AX141" s="41">
        <v>16.760000000000002</v>
      </c>
      <c r="AY141" s="41">
        <v>34.166666666666664</v>
      </c>
      <c r="AZ141" s="41">
        <v>2.3400000000000003</v>
      </c>
      <c r="BA141" s="41">
        <v>0.98</v>
      </c>
      <c r="BB141" s="41">
        <v>17.796666666666667</v>
      </c>
      <c r="BC141" s="41">
        <v>32.353333333333332</v>
      </c>
      <c r="BD141" s="41">
        <v>24.053333333333331</v>
      </c>
      <c r="BE141" s="41">
        <v>32.996666666666663</v>
      </c>
      <c r="BF141" s="41">
        <v>83.19</v>
      </c>
      <c r="BG141" s="41">
        <v>14.255555555555555</v>
      </c>
      <c r="BH141" s="41">
        <v>10.950000000000001</v>
      </c>
      <c r="BI141" s="41">
        <v>15.883333333333333</v>
      </c>
      <c r="BJ141" s="41">
        <v>2.0633333333333335</v>
      </c>
      <c r="BK141" s="41">
        <v>49.333333333333336</v>
      </c>
      <c r="BL141" s="41">
        <v>8.64</v>
      </c>
      <c r="BM141" s="41">
        <v>8.9666666666666668</v>
      </c>
    </row>
    <row r="142" spans="1:65" x14ac:dyDescent="0.35">
      <c r="A142" s="18">
        <v>3130700600</v>
      </c>
      <c r="B142" t="s">
        <v>309</v>
      </c>
      <c r="C142" t="s">
        <v>670</v>
      </c>
      <c r="D142" t="s">
        <v>671</v>
      </c>
      <c r="E142" s="41">
        <v>10.956666666666669</v>
      </c>
      <c r="F142" s="41">
        <v>3.4833333333333329</v>
      </c>
      <c r="G142" s="41">
        <v>4.5066666666666668</v>
      </c>
      <c r="H142" s="41">
        <v>1.5333333333333332</v>
      </c>
      <c r="I142" s="41">
        <v>0.93333333333333324</v>
      </c>
      <c r="J142" s="41">
        <v>2.5</v>
      </c>
      <c r="K142" s="41">
        <v>1.9266666666666665</v>
      </c>
      <c r="L142" s="41">
        <v>0.98</v>
      </c>
      <c r="M142" s="41">
        <v>4.0566666666666666</v>
      </c>
      <c r="N142" s="41">
        <v>2.69</v>
      </c>
      <c r="O142" s="41">
        <v>0.54333333333333333</v>
      </c>
      <c r="P142" s="41">
        <v>1.4433333333333334</v>
      </c>
      <c r="Q142" s="41">
        <v>3.956666666666667</v>
      </c>
      <c r="R142" s="41">
        <v>3.2666666666666671</v>
      </c>
      <c r="S142" s="41">
        <v>3.9800000000000004</v>
      </c>
      <c r="T142" s="41">
        <v>1.8099999999999998</v>
      </c>
      <c r="U142" s="41">
        <v>3.0266666666666668</v>
      </c>
      <c r="V142" s="41">
        <v>0.91333333333333344</v>
      </c>
      <c r="W142" s="41">
        <v>1.97</v>
      </c>
      <c r="X142" s="41">
        <v>1.6500000000000001</v>
      </c>
      <c r="Y142" s="41">
        <v>5.5500000000000007</v>
      </c>
      <c r="Z142" s="41">
        <v>5.126666666666666</v>
      </c>
      <c r="AA142" s="41">
        <v>2.38</v>
      </c>
      <c r="AB142" s="41">
        <v>1.21</v>
      </c>
      <c r="AC142" s="41">
        <v>3.0533333333333332</v>
      </c>
      <c r="AD142" s="41">
        <v>1.7866666666666668</v>
      </c>
      <c r="AE142" s="43">
        <v>827.05000000000007</v>
      </c>
      <c r="AF142" s="43">
        <v>288295.66666666669</v>
      </c>
      <c r="AG142" s="39">
        <v>4.475993531449407</v>
      </c>
      <c r="AH142" s="43">
        <v>1092.2292118122461</v>
      </c>
      <c r="AI142" s="41" t="s">
        <v>783</v>
      </c>
      <c r="AJ142" s="41">
        <v>66.38000000000001</v>
      </c>
      <c r="AK142" s="41">
        <v>65.883333333333326</v>
      </c>
      <c r="AL142" s="41">
        <v>132.26333333333332</v>
      </c>
      <c r="AM142" s="41">
        <v>190.00406666666666</v>
      </c>
      <c r="AN142" s="41">
        <v>45.133333333333333</v>
      </c>
      <c r="AO142" s="44">
        <v>2.5553333333333335</v>
      </c>
      <c r="AP142" s="41">
        <v>112.02</v>
      </c>
      <c r="AQ142" s="41">
        <v>134.06666666666666</v>
      </c>
      <c r="AR142" s="41">
        <v>86.40000000000002</v>
      </c>
      <c r="AS142" s="41">
        <v>9.1199999999999992</v>
      </c>
      <c r="AT142" s="41">
        <v>457.36666666666662</v>
      </c>
      <c r="AU142" s="41">
        <v>4.2433333333333332</v>
      </c>
      <c r="AV142" s="41">
        <v>10.886666666666668</v>
      </c>
      <c r="AW142" s="41">
        <v>3.98</v>
      </c>
      <c r="AX142" s="41">
        <v>20.666666666666668</v>
      </c>
      <c r="AY142" s="41">
        <v>39.623333333333335</v>
      </c>
      <c r="AZ142" s="41">
        <v>2.3466666666666662</v>
      </c>
      <c r="BA142" s="41">
        <v>0.77999999999999992</v>
      </c>
      <c r="BB142" s="41">
        <v>14.966666666666667</v>
      </c>
      <c r="BC142" s="41">
        <v>37.923333333333332</v>
      </c>
      <c r="BD142" s="41">
        <v>33.21</v>
      </c>
      <c r="BE142" s="41">
        <v>43.786666666666662</v>
      </c>
      <c r="BF142" s="41">
        <v>68.25</v>
      </c>
      <c r="BG142" s="41">
        <v>51.034722222222221</v>
      </c>
      <c r="BH142" s="41">
        <v>10.5</v>
      </c>
      <c r="BI142" s="41">
        <v>15.823333333333332</v>
      </c>
      <c r="BJ142" s="41">
        <v>2.3033333333333332</v>
      </c>
      <c r="BK142" s="41">
        <v>42.306666666666672</v>
      </c>
      <c r="BL142" s="41">
        <v>8.4</v>
      </c>
      <c r="BM142" s="41">
        <v>10.146666666666667</v>
      </c>
    </row>
    <row r="143" spans="1:65" x14ac:dyDescent="0.35">
      <c r="A143" s="18">
        <v>3136540700</v>
      </c>
      <c r="B143" t="s">
        <v>309</v>
      </c>
      <c r="C143" t="s">
        <v>312</v>
      </c>
      <c r="D143" t="s">
        <v>313</v>
      </c>
      <c r="E143" s="41">
        <v>11.646666666666667</v>
      </c>
      <c r="F143" s="41">
        <v>3.4266666666666672</v>
      </c>
      <c r="G143" s="41">
        <v>4.3999999999999995</v>
      </c>
      <c r="H143" s="41">
        <v>1.61</v>
      </c>
      <c r="I143" s="41">
        <v>0.95333333333333348</v>
      </c>
      <c r="J143" s="41">
        <v>1.6666666666666667</v>
      </c>
      <c r="K143" s="41">
        <v>1.64</v>
      </c>
      <c r="L143" s="41">
        <v>1.01</v>
      </c>
      <c r="M143" s="41">
        <v>4.12</v>
      </c>
      <c r="N143" s="41">
        <v>3.64</v>
      </c>
      <c r="O143" s="41">
        <v>0.53</v>
      </c>
      <c r="P143" s="41">
        <v>1.2033333333333334</v>
      </c>
      <c r="Q143" s="41">
        <v>3.6433333333333331</v>
      </c>
      <c r="R143" s="41">
        <v>3.3166666666666664</v>
      </c>
      <c r="S143" s="41">
        <v>4.0333333333333341</v>
      </c>
      <c r="T143" s="41">
        <v>1.9566666666666663</v>
      </c>
      <c r="U143" s="41">
        <v>3.1533333333333338</v>
      </c>
      <c r="V143" s="41">
        <v>0.97666666666666668</v>
      </c>
      <c r="W143" s="41">
        <v>1.6166666666666665</v>
      </c>
      <c r="X143" s="41">
        <v>1.7599999999999998</v>
      </c>
      <c r="Y143" s="41">
        <v>6.29</v>
      </c>
      <c r="Z143" s="41">
        <v>5.253333333333333</v>
      </c>
      <c r="AA143" s="41">
        <v>2.2366666666666668</v>
      </c>
      <c r="AB143" s="41">
        <v>1.0466666666666666</v>
      </c>
      <c r="AC143" s="41">
        <v>3.2999999999999994</v>
      </c>
      <c r="AD143" s="41">
        <v>1.7833333333333334</v>
      </c>
      <c r="AE143" s="43">
        <v>1086.0033333333333</v>
      </c>
      <c r="AF143" s="43">
        <v>294858.33333333331</v>
      </c>
      <c r="AG143" s="39">
        <v>4.4137444803186847</v>
      </c>
      <c r="AH143" s="43">
        <v>1109.5750110013792</v>
      </c>
      <c r="AI143" s="41" t="s">
        <v>783</v>
      </c>
      <c r="AJ143" s="41">
        <v>89.69</v>
      </c>
      <c r="AK143" s="41">
        <v>69.183333333333323</v>
      </c>
      <c r="AL143" s="41">
        <v>158.87333333333333</v>
      </c>
      <c r="AM143" s="41">
        <v>189.31406666666666</v>
      </c>
      <c r="AN143" s="41">
        <v>54.49666666666667</v>
      </c>
      <c r="AO143" s="44">
        <v>2.5136666666666665</v>
      </c>
      <c r="AP143" s="41">
        <v>99.553333333333327</v>
      </c>
      <c r="AQ143" s="41">
        <v>138.94333333333336</v>
      </c>
      <c r="AR143" s="41">
        <v>74.453333333333333</v>
      </c>
      <c r="AS143" s="41">
        <v>9.3866666666666649</v>
      </c>
      <c r="AT143" s="41">
        <v>439.66333333333336</v>
      </c>
      <c r="AU143" s="41">
        <v>4.2633333333333328</v>
      </c>
      <c r="AV143" s="41">
        <v>9.99</v>
      </c>
      <c r="AW143" s="41">
        <v>3.7733333333333334</v>
      </c>
      <c r="AX143" s="41">
        <v>16.829999999999998</v>
      </c>
      <c r="AY143" s="41">
        <v>37.03</v>
      </c>
      <c r="AZ143" s="41">
        <v>1.97</v>
      </c>
      <c r="BA143" s="41">
        <v>0.78666666666666674</v>
      </c>
      <c r="BB143" s="41">
        <v>14.606666666666667</v>
      </c>
      <c r="BC143" s="41">
        <v>27.326666666666668</v>
      </c>
      <c r="BD143" s="41">
        <v>23.55</v>
      </c>
      <c r="BE143" s="41">
        <v>33.993333333333332</v>
      </c>
      <c r="BF143" s="41">
        <v>78.593333333333334</v>
      </c>
      <c r="BG143" s="41">
        <v>22.137499999999999</v>
      </c>
      <c r="BH143" s="41">
        <v>9.8033333333333328</v>
      </c>
      <c r="BI143" s="41">
        <v>15.200000000000001</v>
      </c>
      <c r="BJ143" s="41">
        <v>1.99</v>
      </c>
      <c r="BK143" s="41">
        <v>46.140000000000008</v>
      </c>
      <c r="BL143" s="41">
        <v>8.4266666666666676</v>
      </c>
      <c r="BM143" s="41">
        <v>7.3433333333333337</v>
      </c>
    </row>
    <row r="144" spans="1:65" x14ac:dyDescent="0.35">
      <c r="A144" s="18">
        <v>3239900600</v>
      </c>
      <c r="B144" t="s">
        <v>314</v>
      </c>
      <c r="C144" t="s">
        <v>745</v>
      </c>
      <c r="D144" t="s">
        <v>316</v>
      </c>
      <c r="E144" s="41">
        <v>10.93</v>
      </c>
      <c r="F144" s="41">
        <v>5.1700000000000008</v>
      </c>
      <c r="G144" s="41">
        <v>4.5633333333333326</v>
      </c>
      <c r="H144" s="41">
        <v>1.71</v>
      </c>
      <c r="I144" s="41">
        <v>1.68</v>
      </c>
      <c r="J144" s="41">
        <v>2.7466666666666666</v>
      </c>
      <c r="K144" s="41">
        <v>2.5033333333333334</v>
      </c>
      <c r="L144" s="41">
        <v>1.1933333333333334</v>
      </c>
      <c r="M144" s="41">
        <v>4.7966666666666669</v>
      </c>
      <c r="N144" s="41">
        <v>3.03</v>
      </c>
      <c r="O144" s="41">
        <v>0.68666666666666665</v>
      </c>
      <c r="P144" s="41">
        <v>1.9299999999999997</v>
      </c>
      <c r="Q144" s="41">
        <v>3.93</v>
      </c>
      <c r="R144" s="41">
        <v>3.9499999999999997</v>
      </c>
      <c r="S144" s="41">
        <v>5.3833333333333329</v>
      </c>
      <c r="T144" s="41">
        <v>3.02</v>
      </c>
      <c r="U144" s="41">
        <v>4.6166666666666663</v>
      </c>
      <c r="V144" s="41">
        <v>1.6033333333333333</v>
      </c>
      <c r="W144" s="41">
        <v>2.0666666666666664</v>
      </c>
      <c r="X144" s="41">
        <v>2.1300000000000003</v>
      </c>
      <c r="Y144" s="41">
        <v>6.75</v>
      </c>
      <c r="Z144" s="41">
        <v>5.7266666666666666</v>
      </c>
      <c r="AA144" s="41">
        <v>3.3000000000000003</v>
      </c>
      <c r="AB144" s="41">
        <v>1.6600000000000001</v>
      </c>
      <c r="AC144" s="41">
        <v>3.9966666666666661</v>
      </c>
      <c r="AD144" s="41">
        <v>1.7633333333333334</v>
      </c>
      <c r="AE144" s="43">
        <v>1255.6666666666667</v>
      </c>
      <c r="AF144" s="43">
        <v>407087.33333333331</v>
      </c>
      <c r="AG144" s="39">
        <v>4.4614231394363282</v>
      </c>
      <c r="AH144" s="43">
        <v>1541.2751484208118</v>
      </c>
      <c r="AI144" s="41" t="s">
        <v>783</v>
      </c>
      <c r="AJ144" s="41">
        <v>80.973333333333343</v>
      </c>
      <c r="AK144" s="41">
        <v>38.286666666666669</v>
      </c>
      <c r="AL144" s="41">
        <v>119.26000000000002</v>
      </c>
      <c r="AM144" s="41">
        <v>172.22506666666666</v>
      </c>
      <c r="AN144" s="41">
        <v>46.793333333333329</v>
      </c>
      <c r="AO144" s="44">
        <v>3.1920000000000002</v>
      </c>
      <c r="AP144" s="41">
        <v>117.44666666666667</v>
      </c>
      <c r="AQ144" s="41">
        <v>129.30333333333334</v>
      </c>
      <c r="AR144" s="41">
        <v>107.33333333333333</v>
      </c>
      <c r="AS144" s="41">
        <v>11.176666666666668</v>
      </c>
      <c r="AT144" s="41">
        <v>439.49</v>
      </c>
      <c r="AU144" s="41">
        <v>4.07</v>
      </c>
      <c r="AV144" s="41">
        <v>11.703333333333333</v>
      </c>
      <c r="AW144" s="41">
        <v>5.876666666666666</v>
      </c>
      <c r="AX144" s="41">
        <v>14.596666666666666</v>
      </c>
      <c r="AY144" s="41">
        <v>36.533333333333331</v>
      </c>
      <c r="AZ144" s="41">
        <v>3.7399999999999998</v>
      </c>
      <c r="BA144" s="41">
        <v>1.3133333333333335</v>
      </c>
      <c r="BB144" s="41">
        <v>14.183333333333332</v>
      </c>
      <c r="BC144" s="41">
        <v>25.476666666666663</v>
      </c>
      <c r="BD144" s="41">
        <v>22.283333333333331</v>
      </c>
      <c r="BE144" s="41">
        <v>28.866666666666664</v>
      </c>
      <c r="BF144" s="41">
        <v>90.446666666666673</v>
      </c>
      <c r="BG144" s="41">
        <v>13.666666666666666</v>
      </c>
      <c r="BH144" s="41">
        <v>10.166666666666666</v>
      </c>
      <c r="BI144" s="41">
        <v>19.75</v>
      </c>
      <c r="BJ144" s="41">
        <v>3.4533333333333331</v>
      </c>
      <c r="BK144" s="41">
        <v>52.70000000000001</v>
      </c>
      <c r="BL144" s="41">
        <v>8.4066666666666681</v>
      </c>
      <c r="BM144" s="41">
        <v>10.473333333333334</v>
      </c>
    </row>
    <row r="145" spans="1:65" x14ac:dyDescent="0.35">
      <c r="A145" s="18">
        <v>3331700500</v>
      </c>
      <c r="B145" t="s">
        <v>616</v>
      </c>
      <c r="C145" t="s">
        <v>617</v>
      </c>
      <c r="D145" t="s">
        <v>618</v>
      </c>
      <c r="E145" s="41">
        <v>12.833605492753735</v>
      </c>
      <c r="F145" s="41">
        <v>4.2034253606355243</v>
      </c>
      <c r="G145" s="41">
        <v>3.9943209519719622</v>
      </c>
      <c r="H145" s="41">
        <v>1.5188761266564039</v>
      </c>
      <c r="I145" s="41">
        <v>1.2745997296392824</v>
      </c>
      <c r="J145" s="41">
        <v>2.963809480256014</v>
      </c>
      <c r="K145" s="41">
        <v>1.5255044732413374</v>
      </c>
      <c r="L145" s="41">
        <v>0.97842685050537737</v>
      </c>
      <c r="M145" s="41">
        <v>4.17188211143021</v>
      </c>
      <c r="N145" s="41">
        <v>3.3687890155868616</v>
      </c>
      <c r="O145" s="41">
        <v>0.57369470360946195</v>
      </c>
      <c r="P145" s="41">
        <v>1.7258104537309296</v>
      </c>
      <c r="Q145" s="41">
        <v>3.4402655392261052</v>
      </c>
      <c r="R145" s="41">
        <v>3.305785817083132</v>
      </c>
      <c r="S145" s="41">
        <v>4.1196588873534985</v>
      </c>
      <c r="T145" s="41">
        <v>2.712655872331363</v>
      </c>
      <c r="U145" s="41">
        <v>3.292584406300842</v>
      </c>
      <c r="V145" s="41">
        <v>0.99517448028673849</v>
      </c>
      <c r="W145" s="41">
        <v>2.0208863226835816</v>
      </c>
      <c r="X145" s="41">
        <v>1.9245753165999291</v>
      </c>
      <c r="Y145" s="41">
        <v>6.0166976387125954</v>
      </c>
      <c r="Z145" s="41">
        <v>6.529293375841565</v>
      </c>
      <c r="AA145" s="41">
        <v>2.5304971868700545</v>
      </c>
      <c r="AB145" s="41">
        <v>1.4072479208526483</v>
      </c>
      <c r="AC145" s="41">
        <v>2.8238008949074564</v>
      </c>
      <c r="AD145" s="41">
        <v>1.8739166112905223</v>
      </c>
      <c r="AE145" s="43">
        <v>1438.8333333333333</v>
      </c>
      <c r="AF145" s="43">
        <v>330127.66666666669</v>
      </c>
      <c r="AG145" s="39">
        <v>4.5674105730538352</v>
      </c>
      <c r="AH145" s="43">
        <v>1264.5279175556559</v>
      </c>
      <c r="AI145" s="41" t="s">
        <v>783</v>
      </c>
      <c r="AJ145" s="41">
        <v>124.19</v>
      </c>
      <c r="AK145" s="41">
        <v>91.509999999999991</v>
      </c>
      <c r="AL145" s="41">
        <v>215.7</v>
      </c>
      <c r="AM145" s="41">
        <v>174.37406666666666</v>
      </c>
      <c r="AN145" s="41">
        <v>53.290403293437556</v>
      </c>
      <c r="AO145" s="44">
        <v>2.313333333333333</v>
      </c>
      <c r="AP145" s="41">
        <v>101.83013139177855</v>
      </c>
      <c r="AQ145" s="41">
        <v>149.2050364962121</v>
      </c>
      <c r="AR145" s="41">
        <v>118.08191758597259</v>
      </c>
      <c r="AS145" s="41">
        <v>9.4649214582966579</v>
      </c>
      <c r="AT145" s="41">
        <v>417.46438761168429</v>
      </c>
      <c r="AU145" s="41">
        <v>4.6309471354294542</v>
      </c>
      <c r="AV145" s="41">
        <v>11.372509230986012</v>
      </c>
      <c r="AW145" s="41">
        <v>4.8903555340143248</v>
      </c>
      <c r="AX145" s="41">
        <v>20.327389306084982</v>
      </c>
      <c r="AY145" s="41">
        <v>37.373751338735012</v>
      </c>
      <c r="AZ145" s="41">
        <v>3.0521171103900016</v>
      </c>
      <c r="BA145" s="41">
        <v>0.89806375150711448</v>
      </c>
      <c r="BB145" s="41">
        <v>13.764943118212573</v>
      </c>
      <c r="BC145" s="41">
        <v>34.638211231256633</v>
      </c>
      <c r="BD145" s="41">
        <v>25.655028213279618</v>
      </c>
      <c r="BE145" s="41">
        <v>35.081637404451591</v>
      </c>
      <c r="BF145" s="41">
        <v>90.87522894189344</v>
      </c>
      <c r="BG145" s="41">
        <v>13.832222222222223</v>
      </c>
      <c r="BH145" s="41">
        <v>10.789570647984801</v>
      </c>
      <c r="BI145" s="41">
        <v>17.414910210422956</v>
      </c>
      <c r="BJ145" s="41">
        <v>3.022512375525769</v>
      </c>
      <c r="BK145" s="41">
        <v>62.588284744121601</v>
      </c>
      <c r="BL145" s="41">
        <v>9.0834942139414689</v>
      </c>
      <c r="BM145" s="41">
        <v>13.515582634212402</v>
      </c>
    </row>
    <row r="146" spans="1:65" x14ac:dyDescent="0.35">
      <c r="A146" s="18">
        <v>3435084500</v>
      </c>
      <c r="B146" t="s">
        <v>317</v>
      </c>
      <c r="C146" t="s">
        <v>746</v>
      </c>
      <c r="D146" t="s">
        <v>318</v>
      </c>
      <c r="E146" s="41">
        <v>12.136666666666665</v>
      </c>
      <c r="F146" s="41">
        <v>3.83</v>
      </c>
      <c r="G146" s="41">
        <v>4.6333333333333329</v>
      </c>
      <c r="H146" s="41">
        <v>1.4166666666666667</v>
      </c>
      <c r="I146" s="41">
        <v>1.0266666666666666</v>
      </c>
      <c r="J146" s="41">
        <v>2.2966666666666664</v>
      </c>
      <c r="K146" s="41">
        <v>2.15</v>
      </c>
      <c r="L146" s="41">
        <v>1.0366666666666666</v>
      </c>
      <c r="M146" s="41">
        <v>4.9300000000000006</v>
      </c>
      <c r="N146" s="41">
        <v>3.2566666666666664</v>
      </c>
      <c r="O146" s="41">
        <v>0.57666666666666666</v>
      </c>
      <c r="P146" s="41">
        <v>1.8833333333333335</v>
      </c>
      <c r="Q146" s="41">
        <v>3.1533333333333338</v>
      </c>
      <c r="R146" s="41">
        <v>3.1799999999999997</v>
      </c>
      <c r="S146" s="41">
        <v>4.21</v>
      </c>
      <c r="T146" s="41">
        <v>2.3433333333333337</v>
      </c>
      <c r="U146" s="41">
        <v>3.7333333333333338</v>
      </c>
      <c r="V146" s="41">
        <v>1.1900000000000002</v>
      </c>
      <c r="W146" s="41">
        <v>2.0166666666666666</v>
      </c>
      <c r="X146" s="41">
        <v>1.91</v>
      </c>
      <c r="Y146" s="41">
        <v>6.07</v>
      </c>
      <c r="Z146" s="41">
        <v>6.45</v>
      </c>
      <c r="AA146" s="41">
        <v>3.0533333333333332</v>
      </c>
      <c r="AB146" s="41">
        <v>1.3733333333333333</v>
      </c>
      <c r="AC146" s="41">
        <v>3.1833333333333336</v>
      </c>
      <c r="AD146" s="41">
        <v>1.8033333333333335</v>
      </c>
      <c r="AE146" s="43">
        <v>1677.9766666666667</v>
      </c>
      <c r="AF146" s="43">
        <v>552506.33333333337</v>
      </c>
      <c r="AG146" s="39">
        <v>4.579795832224268</v>
      </c>
      <c r="AH146" s="43">
        <v>2121.8890953187442</v>
      </c>
      <c r="AI146" s="41" t="s">
        <v>783</v>
      </c>
      <c r="AJ146" s="41">
        <v>123.56666666666666</v>
      </c>
      <c r="AK146" s="41">
        <v>69.923333333333332</v>
      </c>
      <c r="AL146" s="41">
        <v>193.49</v>
      </c>
      <c r="AM146" s="41">
        <v>174.26156666666665</v>
      </c>
      <c r="AN146" s="41">
        <v>55.16</v>
      </c>
      <c r="AO146" s="44">
        <v>2.7739999999999996</v>
      </c>
      <c r="AP146" s="41">
        <v>104.46666666666665</v>
      </c>
      <c r="AQ146" s="41">
        <v>102.8</v>
      </c>
      <c r="AR146" s="41">
        <v>106.88333333333333</v>
      </c>
      <c r="AS146" s="41">
        <v>8.99</v>
      </c>
      <c r="AT146" s="41">
        <v>455.33</v>
      </c>
      <c r="AU146" s="41">
        <v>4.8433333333333337</v>
      </c>
      <c r="AV146" s="41">
        <v>8.99</v>
      </c>
      <c r="AW146" s="41">
        <v>3.9333333333333336</v>
      </c>
      <c r="AX146" s="41">
        <v>19.133333333333333</v>
      </c>
      <c r="AY146" s="41">
        <v>37.133333333333333</v>
      </c>
      <c r="AZ146" s="41">
        <v>2.1433333333333331</v>
      </c>
      <c r="BA146" s="41">
        <v>1.0566666666666666</v>
      </c>
      <c r="BB146" s="41">
        <v>12.363333333333335</v>
      </c>
      <c r="BC146" s="41">
        <v>38.903333333333336</v>
      </c>
      <c r="BD146" s="41">
        <v>24.353333333333335</v>
      </c>
      <c r="BE146" s="41">
        <v>36.186666666666667</v>
      </c>
      <c r="BF146" s="41">
        <v>94.466666666666654</v>
      </c>
      <c r="BG146" s="41">
        <v>33.566666666666663</v>
      </c>
      <c r="BH146" s="41">
        <v>12.436666666666667</v>
      </c>
      <c r="BI146" s="41">
        <v>16.533333333333335</v>
      </c>
      <c r="BJ146" s="41">
        <v>3.0033333333333334</v>
      </c>
      <c r="BK146" s="41">
        <v>67.066666666666663</v>
      </c>
      <c r="BL146" s="41">
        <v>9.0566666666666666</v>
      </c>
      <c r="BM146" s="41">
        <v>9.2566666666666677</v>
      </c>
    </row>
    <row r="147" spans="1:65" x14ac:dyDescent="0.35">
      <c r="A147" s="18">
        <v>3435614050</v>
      </c>
      <c r="B147" t="s">
        <v>317</v>
      </c>
      <c r="C147" t="s">
        <v>747</v>
      </c>
      <c r="D147" t="s">
        <v>319</v>
      </c>
      <c r="E147" s="41">
        <v>11.723333333333334</v>
      </c>
      <c r="F147" s="41">
        <v>3.8766666666666665</v>
      </c>
      <c r="G147" s="41">
        <v>4.7299999999999995</v>
      </c>
      <c r="H147" s="41">
        <v>1.7533333333333332</v>
      </c>
      <c r="I147" s="41">
        <v>1.05</v>
      </c>
      <c r="J147" s="41">
        <v>2.13</v>
      </c>
      <c r="K147" s="41">
        <v>2.0566666666666666</v>
      </c>
      <c r="L147" s="41">
        <v>1.0433333333333334</v>
      </c>
      <c r="M147" s="41">
        <v>4.8833333333333337</v>
      </c>
      <c r="N147" s="41">
        <v>3.19</v>
      </c>
      <c r="O147" s="41">
        <v>0.52333333333333332</v>
      </c>
      <c r="P147" s="41">
        <v>1.95</v>
      </c>
      <c r="Q147" s="41">
        <v>2.9533333333333331</v>
      </c>
      <c r="R147" s="41">
        <v>3.1933333333333334</v>
      </c>
      <c r="S147" s="41">
        <v>4.1833333333333336</v>
      </c>
      <c r="T147" s="41">
        <v>2.2766666666666668</v>
      </c>
      <c r="U147" s="41">
        <v>3.8533333333333335</v>
      </c>
      <c r="V147" s="41">
        <v>1.1900000000000002</v>
      </c>
      <c r="W147" s="41">
        <v>1.9633333333333332</v>
      </c>
      <c r="X147" s="41">
        <v>1.8833333333333335</v>
      </c>
      <c r="Y147" s="41">
        <v>6.0033333333333339</v>
      </c>
      <c r="Z147" s="41">
        <v>6.1366666666666667</v>
      </c>
      <c r="AA147" s="41">
        <v>3.1300000000000003</v>
      </c>
      <c r="AB147" s="41">
        <v>1.4400000000000002</v>
      </c>
      <c r="AC147" s="41">
        <v>3.3066666666666666</v>
      </c>
      <c r="AD147" s="41">
        <v>1.8566666666666667</v>
      </c>
      <c r="AE147" s="43">
        <v>1741.5333333333335</v>
      </c>
      <c r="AF147" s="43">
        <v>578386</v>
      </c>
      <c r="AG147" s="39">
        <v>4.5782010961455795</v>
      </c>
      <c r="AH147" s="43">
        <v>2220.8554069495926</v>
      </c>
      <c r="AI147" s="41" t="s">
        <v>783</v>
      </c>
      <c r="AJ147" s="41">
        <v>122.51333333333332</v>
      </c>
      <c r="AK147" s="41">
        <v>68.536666666666676</v>
      </c>
      <c r="AL147" s="41">
        <v>191.05</v>
      </c>
      <c r="AM147" s="41">
        <v>174.26156666666665</v>
      </c>
      <c r="AN147" s="41">
        <v>55.73</v>
      </c>
      <c r="AO147" s="44">
        <v>2.75</v>
      </c>
      <c r="AP147" s="41">
        <v>120.66666666666667</v>
      </c>
      <c r="AQ147" s="41">
        <v>101.06666666666666</v>
      </c>
      <c r="AR147" s="41">
        <v>110.06666666666666</v>
      </c>
      <c r="AS147" s="41">
        <v>8.9566666666666688</v>
      </c>
      <c r="AT147" s="41">
        <v>474.38000000000005</v>
      </c>
      <c r="AU147" s="41">
        <v>4.8866666666666667</v>
      </c>
      <c r="AV147" s="41">
        <v>8.99</v>
      </c>
      <c r="AW147" s="41">
        <v>3.9266666666666672</v>
      </c>
      <c r="AX147" s="41">
        <v>21.716666666666669</v>
      </c>
      <c r="AY147" s="41">
        <v>38.666666666666664</v>
      </c>
      <c r="AZ147" s="41">
        <v>2.1366666666666667</v>
      </c>
      <c r="BA147" s="41">
        <v>1.0766666666666669</v>
      </c>
      <c r="BB147" s="41">
        <v>12.126666666666667</v>
      </c>
      <c r="BC147" s="41">
        <v>37.873333333333335</v>
      </c>
      <c r="BD147" s="41">
        <v>25.203333333333333</v>
      </c>
      <c r="BE147" s="41">
        <v>41.74</v>
      </c>
      <c r="BF147" s="41">
        <v>94.600000000000009</v>
      </c>
      <c r="BG147" s="41">
        <v>33.566666666666663</v>
      </c>
      <c r="BH147" s="41">
        <v>12.67</v>
      </c>
      <c r="BI147" s="41">
        <v>18.933333333333334</v>
      </c>
      <c r="BJ147" s="41">
        <v>3.0166666666666662</v>
      </c>
      <c r="BK147" s="41">
        <v>59.866666666666674</v>
      </c>
      <c r="BL147" s="41">
        <v>9.0566666666666666</v>
      </c>
      <c r="BM147" s="41">
        <v>9.1233333333333348</v>
      </c>
    </row>
    <row r="148" spans="1:65" x14ac:dyDescent="0.35">
      <c r="A148" s="18">
        <v>3435614250</v>
      </c>
      <c r="B148" t="s">
        <v>317</v>
      </c>
      <c r="C148" t="s">
        <v>747</v>
      </c>
      <c r="D148" t="s">
        <v>631</v>
      </c>
      <c r="E148" s="41">
        <v>12.29</v>
      </c>
      <c r="F148" s="41">
        <v>3.89</v>
      </c>
      <c r="G148" s="41">
        <v>4.7299999999999995</v>
      </c>
      <c r="H148" s="41">
        <v>1.39</v>
      </c>
      <c r="I148" s="41">
        <v>1.0266666666666666</v>
      </c>
      <c r="J148" s="41">
        <v>2.2766666666666664</v>
      </c>
      <c r="K148" s="41">
        <v>2.1300000000000003</v>
      </c>
      <c r="L148" s="41">
        <v>1.0166666666666666</v>
      </c>
      <c r="M148" s="41">
        <v>4.8633333333333333</v>
      </c>
      <c r="N148" s="41">
        <v>3.19</v>
      </c>
      <c r="O148" s="41">
        <v>0.54999999999999993</v>
      </c>
      <c r="P148" s="41">
        <v>1.83</v>
      </c>
      <c r="Q148" s="41">
        <v>3.2266666666666666</v>
      </c>
      <c r="R148" s="41">
        <v>3.24</v>
      </c>
      <c r="S148" s="41">
        <v>4.07</v>
      </c>
      <c r="T148" s="41">
        <v>2.2233333333333332</v>
      </c>
      <c r="U148" s="41">
        <v>3.81</v>
      </c>
      <c r="V148" s="41">
        <v>1.1533333333333333</v>
      </c>
      <c r="W148" s="41">
        <v>1.91</v>
      </c>
      <c r="X148" s="41">
        <v>1.6900000000000002</v>
      </c>
      <c r="Y148" s="41">
        <v>5.75</v>
      </c>
      <c r="Z148" s="41">
        <v>6.31</v>
      </c>
      <c r="AA148" s="41">
        <v>3.1799999999999997</v>
      </c>
      <c r="AB148" s="41">
        <v>1.2866666666666664</v>
      </c>
      <c r="AC148" s="41">
        <v>2.9966666666666666</v>
      </c>
      <c r="AD148" s="41">
        <v>1.7633333333333334</v>
      </c>
      <c r="AE148" s="43">
        <v>1545.25</v>
      </c>
      <c r="AF148" s="43">
        <v>475549.33333333331</v>
      </c>
      <c r="AG148" s="39">
        <v>4.5818654872191358</v>
      </c>
      <c r="AH148" s="43">
        <v>1824.2397787866269</v>
      </c>
      <c r="AI148" s="41" t="s">
        <v>783</v>
      </c>
      <c r="AJ148" s="41">
        <v>121.20666666666666</v>
      </c>
      <c r="AK148" s="41">
        <v>69.69</v>
      </c>
      <c r="AL148" s="41">
        <v>190.89666666666665</v>
      </c>
      <c r="AM148" s="41">
        <v>174.26156666666665</v>
      </c>
      <c r="AN148" s="41">
        <v>56.143333333333338</v>
      </c>
      <c r="AO148" s="44">
        <v>2.778</v>
      </c>
      <c r="AP148" s="41">
        <v>112.57666666666667</v>
      </c>
      <c r="AQ148" s="41">
        <v>96.966666666666654</v>
      </c>
      <c r="AR148" s="41">
        <v>117.83333333333333</v>
      </c>
      <c r="AS148" s="41">
        <v>8.456666666666667</v>
      </c>
      <c r="AT148" s="41">
        <v>464.79666666666662</v>
      </c>
      <c r="AU148" s="41">
        <v>4.8633333333333333</v>
      </c>
      <c r="AV148" s="41">
        <v>8.99</v>
      </c>
      <c r="AW148" s="41">
        <v>3.8800000000000003</v>
      </c>
      <c r="AX148" s="41">
        <v>19.733333333333334</v>
      </c>
      <c r="AY148" s="41">
        <v>34.266666666666673</v>
      </c>
      <c r="AZ148" s="41">
        <v>1.99</v>
      </c>
      <c r="BA148" s="41">
        <v>0.98333333333333339</v>
      </c>
      <c r="BB148" s="41">
        <v>11.85</v>
      </c>
      <c r="BC148" s="41">
        <v>35.586666666666666</v>
      </c>
      <c r="BD148" s="41">
        <v>25.276666666666667</v>
      </c>
      <c r="BE148" s="41">
        <v>38.6</v>
      </c>
      <c r="BF148" s="41">
        <v>90.600000000000009</v>
      </c>
      <c r="BG148" s="41">
        <v>33.566666666666663</v>
      </c>
      <c r="BH148" s="41">
        <v>12.163333333333334</v>
      </c>
      <c r="BI148" s="41">
        <v>17.999999999999996</v>
      </c>
      <c r="BJ148" s="41">
        <v>2.9766666666666666</v>
      </c>
      <c r="BK148" s="41">
        <v>64</v>
      </c>
      <c r="BL148" s="41">
        <v>9.0566666666666666</v>
      </c>
      <c r="BM148" s="41">
        <v>9.1233333333333348</v>
      </c>
    </row>
    <row r="149" spans="1:65" x14ac:dyDescent="0.35">
      <c r="A149" s="18">
        <v>3510740200</v>
      </c>
      <c r="B149" t="s">
        <v>320</v>
      </c>
      <c r="C149" t="s">
        <v>321</v>
      </c>
      <c r="D149" t="s">
        <v>808</v>
      </c>
      <c r="E149" s="41">
        <v>11.221871558479791</v>
      </c>
      <c r="F149" s="41">
        <v>4.0364766739499087</v>
      </c>
      <c r="G149" s="41">
        <v>4.0079788745642082</v>
      </c>
      <c r="H149" s="41">
        <v>1.6906761355350215</v>
      </c>
      <c r="I149" s="41">
        <v>1.2201722100819925</v>
      </c>
      <c r="J149" s="41">
        <v>2.1055897030318849</v>
      </c>
      <c r="K149" s="41">
        <v>1.9321484832638085</v>
      </c>
      <c r="L149" s="41">
        <v>1.3116809505861047</v>
      </c>
      <c r="M149" s="41">
        <v>4.2010258709506614</v>
      </c>
      <c r="N149" s="41">
        <v>3.8177753390271625</v>
      </c>
      <c r="O149" s="41">
        <v>0.54558053738337609</v>
      </c>
      <c r="P149" s="41">
        <v>1.1042317245955751</v>
      </c>
      <c r="Q149" s="41">
        <v>4.001711614077049</v>
      </c>
      <c r="R149" s="41">
        <v>3.6395114661467871</v>
      </c>
      <c r="S149" s="41">
        <v>5.4058967885636617</v>
      </c>
      <c r="T149" s="41">
        <v>2.092198769821461</v>
      </c>
      <c r="U149" s="41">
        <v>3.4639100361564061</v>
      </c>
      <c r="V149" s="41">
        <v>1.0191193418077844</v>
      </c>
      <c r="W149" s="41">
        <v>1.7174905573270003</v>
      </c>
      <c r="X149" s="41">
        <v>2.0200414261387052</v>
      </c>
      <c r="Y149" s="41">
        <v>6.4915927537679208</v>
      </c>
      <c r="Z149" s="41">
        <v>5.0263186859864852</v>
      </c>
      <c r="AA149" s="41">
        <v>2.677028348239078</v>
      </c>
      <c r="AB149" s="41">
        <v>1.6896301022571398</v>
      </c>
      <c r="AC149" s="41">
        <v>2.9961142383430199</v>
      </c>
      <c r="AD149" s="41">
        <v>1.683780410519387</v>
      </c>
      <c r="AE149" s="43">
        <v>963.45184174777739</v>
      </c>
      <c r="AF149" s="43">
        <v>315184.5162202841</v>
      </c>
      <c r="AG149" s="39">
        <v>4.623555672973704</v>
      </c>
      <c r="AH149" s="43">
        <v>1216.5305942252517</v>
      </c>
      <c r="AI149" s="41" t="s">
        <v>783</v>
      </c>
      <c r="AJ149" s="41">
        <v>100.63791777772893</v>
      </c>
      <c r="AK149" s="41">
        <v>45.361666097987772</v>
      </c>
      <c r="AL149" s="41">
        <v>145.9995838757167</v>
      </c>
      <c r="AM149" s="41">
        <v>182.44951765892165</v>
      </c>
      <c r="AN149" s="41">
        <v>51.386089016139202</v>
      </c>
      <c r="AO149" s="44">
        <v>2.420154000617508</v>
      </c>
      <c r="AP149" s="41">
        <v>105.98449510338598</v>
      </c>
      <c r="AQ149" s="41">
        <v>104.82844949403572</v>
      </c>
      <c r="AR149" s="41">
        <v>105.23571271250121</v>
      </c>
      <c r="AS149" s="41">
        <v>8.8571903969666881</v>
      </c>
      <c r="AT149" s="41">
        <v>436.23979344217588</v>
      </c>
      <c r="AU149" s="41">
        <v>4.3045234468323166</v>
      </c>
      <c r="AV149" s="41">
        <v>9.8833394764281888</v>
      </c>
      <c r="AW149" s="41">
        <v>2.2415080600878308</v>
      </c>
      <c r="AX149" s="41">
        <v>19.577083340696312</v>
      </c>
      <c r="AY149" s="41">
        <v>52.0456680698965</v>
      </c>
      <c r="AZ149" s="41">
        <v>3.6596729243623121</v>
      </c>
      <c r="BA149" s="41">
        <v>0.87443626978015787</v>
      </c>
      <c r="BB149" s="41">
        <v>10.865252717680489</v>
      </c>
      <c r="BC149" s="41">
        <v>35.659696108966621</v>
      </c>
      <c r="BD149" s="41">
        <v>23.786678164803988</v>
      </c>
      <c r="BE149" s="41">
        <v>37.972069683447707</v>
      </c>
      <c r="BF149" s="41">
        <v>77.426759792447925</v>
      </c>
      <c r="BG149" s="41">
        <v>20.465157379476224</v>
      </c>
      <c r="BH149" s="41">
        <v>11.956548218744496</v>
      </c>
      <c r="BI149" s="41">
        <v>15.186273953912229</v>
      </c>
      <c r="BJ149" s="41">
        <v>2.440882876529701</v>
      </c>
      <c r="BK149" s="41">
        <v>50.779546127284185</v>
      </c>
      <c r="BL149" s="41">
        <v>9.8810685269029719</v>
      </c>
      <c r="BM149" s="41">
        <v>8.9108692258049071</v>
      </c>
    </row>
    <row r="150" spans="1:65" x14ac:dyDescent="0.35">
      <c r="A150" s="18">
        <v>3510740595</v>
      </c>
      <c r="B150" t="s">
        <v>320</v>
      </c>
      <c r="C150" t="s">
        <v>321</v>
      </c>
      <c r="D150" t="s">
        <v>879</v>
      </c>
      <c r="E150" s="41">
        <v>10.391697341713474</v>
      </c>
      <c r="F150" s="41">
        <v>4.2062252112819749</v>
      </c>
      <c r="G150" s="41">
        <v>3.6925340490693821</v>
      </c>
      <c r="H150" s="41">
        <v>1.0824511978580793</v>
      </c>
      <c r="I150" s="41">
        <v>1.0524973775525834</v>
      </c>
      <c r="J150" s="41">
        <v>1.921478569667415</v>
      </c>
      <c r="K150" s="41">
        <v>2.1217311790644122</v>
      </c>
      <c r="L150" s="41">
        <v>1.1285440684349213</v>
      </c>
      <c r="M150" s="41">
        <v>4.2174618934376591</v>
      </c>
      <c r="N150" s="41">
        <v>2.3829032813018305</v>
      </c>
      <c r="O150" s="41">
        <v>0.5842805657949478</v>
      </c>
      <c r="P150" s="41">
        <v>1.0541239278450789</v>
      </c>
      <c r="Q150" s="41">
        <v>3.4639016356028862</v>
      </c>
      <c r="R150" s="41">
        <v>3.5783916764282182</v>
      </c>
      <c r="S150" s="41">
        <v>4.5926711259012789</v>
      </c>
      <c r="T150" s="41">
        <v>2.2851842445508832</v>
      </c>
      <c r="U150" s="41">
        <v>3.6930178200077357</v>
      </c>
      <c r="V150" s="41">
        <v>1.1070908704362401</v>
      </c>
      <c r="W150" s="41">
        <v>1.8452398701760602</v>
      </c>
      <c r="X150" s="41">
        <v>1.8716194101654866</v>
      </c>
      <c r="Y150" s="41">
        <v>6.2843332451001208</v>
      </c>
      <c r="Z150" s="41">
        <v>5.2180462749409875</v>
      </c>
      <c r="AA150" s="41">
        <v>2.3673103857982265</v>
      </c>
      <c r="AB150" s="41">
        <v>1.2505806018140289</v>
      </c>
      <c r="AC150" s="41">
        <v>3.3631911104784984</v>
      </c>
      <c r="AD150" s="41">
        <v>1.9161023062317959</v>
      </c>
      <c r="AE150" s="43">
        <v>873.08053328442656</v>
      </c>
      <c r="AF150" s="43">
        <v>297126.90007699421</v>
      </c>
      <c r="AG150" s="39">
        <v>4.5840466778155298</v>
      </c>
      <c r="AH150" s="43">
        <v>1141.3676410669948</v>
      </c>
      <c r="AI150" s="41" t="s">
        <v>783</v>
      </c>
      <c r="AJ150" s="41">
        <v>101.61827047528351</v>
      </c>
      <c r="AK150" s="41">
        <v>41.31952808778987</v>
      </c>
      <c r="AL150" s="41">
        <v>142.93779856307339</v>
      </c>
      <c r="AM150" s="41">
        <v>181.95765837213659</v>
      </c>
      <c r="AN150" s="41">
        <v>48.280902079133682</v>
      </c>
      <c r="AO150" s="44">
        <v>2.5108763102893934</v>
      </c>
      <c r="AP150" s="41">
        <v>129.34273602903676</v>
      </c>
      <c r="AQ150" s="41">
        <v>133.29509903138629</v>
      </c>
      <c r="AR150" s="41">
        <v>79.302750656065328</v>
      </c>
      <c r="AS150" s="41">
        <v>8.0418584972878566</v>
      </c>
      <c r="AT150" s="41">
        <v>427.4955148304993</v>
      </c>
      <c r="AU150" s="41">
        <v>4.3992273315966219</v>
      </c>
      <c r="AV150" s="41">
        <v>9.542757100886579</v>
      </c>
      <c r="AW150" s="41">
        <v>4.4794362161049781</v>
      </c>
      <c r="AX150" s="41">
        <v>14.999817683921798</v>
      </c>
      <c r="AY150" s="41">
        <v>33.363457855173309</v>
      </c>
      <c r="AZ150" s="41">
        <v>2.0176765305948892</v>
      </c>
      <c r="BA150" s="41">
        <v>0.817978600280722</v>
      </c>
      <c r="BB150" s="41">
        <v>9.5595831829120872</v>
      </c>
      <c r="BC150" s="41">
        <v>23.694011390321851</v>
      </c>
      <c r="BD150" s="41">
        <v>14.845709299709535</v>
      </c>
      <c r="BE150" s="41">
        <v>18.564056441602304</v>
      </c>
      <c r="BF150" s="41">
        <v>71.98805731664028</v>
      </c>
      <c r="BG150" s="41">
        <v>20.447340389211291</v>
      </c>
      <c r="BH150" s="41">
        <v>9.4756296100236685</v>
      </c>
      <c r="BI150" s="41">
        <v>10.251988250811829</v>
      </c>
      <c r="BJ150" s="41">
        <v>2.2743170230872356</v>
      </c>
      <c r="BK150" s="41">
        <v>53.604179492985679</v>
      </c>
      <c r="BL150" s="41">
        <v>7.2215443251156382</v>
      </c>
      <c r="BM150" s="41">
        <v>6.8272115134823927</v>
      </c>
    </row>
    <row r="151" spans="1:65" x14ac:dyDescent="0.35">
      <c r="A151" s="18">
        <v>3529740500</v>
      </c>
      <c r="B151" t="s">
        <v>320</v>
      </c>
      <c r="C151" t="s">
        <v>816</v>
      </c>
      <c r="D151" t="s">
        <v>817</v>
      </c>
      <c r="E151" s="41">
        <v>11.096666666666666</v>
      </c>
      <c r="F151" s="41">
        <v>4.796666666666666</v>
      </c>
      <c r="G151" s="41">
        <v>4.1833333333333336</v>
      </c>
      <c r="H151" s="41">
        <v>1.4966666666666668</v>
      </c>
      <c r="I151" s="41">
        <v>1.61</v>
      </c>
      <c r="J151" s="41">
        <v>2.2233333333333332</v>
      </c>
      <c r="K151" s="41">
        <v>1.9433333333333334</v>
      </c>
      <c r="L151" s="41">
        <v>1.2433333333333334</v>
      </c>
      <c r="M151" s="41">
        <v>4.586666666666666</v>
      </c>
      <c r="N151" s="41">
        <v>3.16</v>
      </c>
      <c r="O151" s="41">
        <v>0.63666666666666671</v>
      </c>
      <c r="P151" s="41">
        <v>1.2366666666666666</v>
      </c>
      <c r="Q151" s="41">
        <v>3.3699999999999997</v>
      </c>
      <c r="R151" s="41">
        <v>3.9833333333333329</v>
      </c>
      <c r="S151" s="41">
        <v>5.44</v>
      </c>
      <c r="T151" s="41">
        <v>2.6733333333333333</v>
      </c>
      <c r="U151" s="41">
        <v>3.4933333333333327</v>
      </c>
      <c r="V151" s="41">
        <v>1.1333333333333335</v>
      </c>
      <c r="W151" s="41">
        <v>1.8366666666666669</v>
      </c>
      <c r="X151" s="41">
        <v>2.0500000000000003</v>
      </c>
      <c r="Y151" s="41">
        <v>6.2233333333333336</v>
      </c>
      <c r="Z151" s="41">
        <v>6.6733333333333329</v>
      </c>
      <c r="AA151" s="41">
        <v>3.0700000000000003</v>
      </c>
      <c r="AB151" s="41">
        <v>1.36</v>
      </c>
      <c r="AC151" s="41">
        <v>3.35</v>
      </c>
      <c r="AD151" s="41">
        <v>1.8933333333333333</v>
      </c>
      <c r="AE151" s="43">
        <v>772.39</v>
      </c>
      <c r="AF151" s="43">
        <v>273244.33333333331</v>
      </c>
      <c r="AG151" s="39">
        <v>4.4302388101999135</v>
      </c>
      <c r="AH151" s="43">
        <v>1030.4797954106689</v>
      </c>
      <c r="AI151" s="41" t="s">
        <v>783</v>
      </c>
      <c r="AJ151" s="41">
        <v>75.17</v>
      </c>
      <c r="AK151" s="41">
        <v>39.876666666666665</v>
      </c>
      <c r="AL151" s="41">
        <v>115.04666666666667</v>
      </c>
      <c r="AM151" s="41">
        <v>183.37901666666667</v>
      </c>
      <c r="AN151" s="41">
        <v>37.74</v>
      </c>
      <c r="AO151" s="44">
        <v>2.5846666666666667</v>
      </c>
      <c r="AP151" s="41">
        <v>106.29333333333334</v>
      </c>
      <c r="AQ151" s="41">
        <v>121.49666666666667</v>
      </c>
      <c r="AR151" s="41">
        <v>105.23666666666666</v>
      </c>
      <c r="AS151" s="41">
        <v>8.32</v>
      </c>
      <c r="AT151" s="41">
        <v>437.55</v>
      </c>
      <c r="AU151" s="41">
        <v>4.05</v>
      </c>
      <c r="AV151" s="41">
        <v>11.99</v>
      </c>
      <c r="AW151" s="41">
        <v>2.5100000000000002</v>
      </c>
      <c r="AX151" s="41">
        <v>19.196666666666669</v>
      </c>
      <c r="AY151" s="41">
        <v>51.946666666666665</v>
      </c>
      <c r="AZ151" s="41">
        <v>2.3933333333333335</v>
      </c>
      <c r="BA151" s="41">
        <v>1.4466666666666665</v>
      </c>
      <c r="BB151" s="41">
        <v>8.5300000000000011</v>
      </c>
      <c r="BC151" s="41">
        <v>25.00333333333333</v>
      </c>
      <c r="BD151" s="41">
        <v>20.52</v>
      </c>
      <c r="BE151" s="41">
        <v>27.803333333333331</v>
      </c>
      <c r="BF151" s="41">
        <v>68.820000000000007</v>
      </c>
      <c r="BG151" s="41">
        <v>17</v>
      </c>
      <c r="BH151" s="41">
        <v>9.5333333333333332</v>
      </c>
      <c r="BI151" s="41">
        <v>10.166666666666666</v>
      </c>
      <c r="BJ151" s="41">
        <v>2.5866666666666664</v>
      </c>
      <c r="BK151" s="41">
        <v>47.833333333333336</v>
      </c>
      <c r="BL151" s="41">
        <v>8.41</v>
      </c>
      <c r="BM151" s="41">
        <v>10.79</v>
      </c>
    </row>
    <row r="152" spans="1:65" x14ac:dyDescent="0.35">
      <c r="A152" s="18">
        <v>3610580001</v>
      </c>
      <c r="B152" t="s">
        <v>322</v>
      </c>
      <c r="C152" t="s">
        <v>654</v>
      </c>
      <c r="D152" t="s">
        <v>655</v>
      </c>
      <c r="E152" s="41">
        <v>11.770000000000001</v>
      </c>
      <c r="F152" s="41">
        <v>4.4433333333333334</v>
      </c>
      <c r="G152" s="41">
        <v>4.8266666666666671</v>
      </c>
      <c r="H152" s="41">
        <v>1.3866666666666667</v>
      </c>
      <c r="I152" s="41">
        <v>1.3066666666666666</v>
      </c>
      <c r="J152" s="41">
        <v>2.4666666666666668</v>
      </c>
      <c r="K152" s="41">
        <v>2.1566666666666667</v>
      </c>
      <c r="L152" s="41">
        <v>1.1399999999999999</v>
      </c>
      <c r="M152" s="41">
        <v>4.4033333333333333</v>
      </c>
      <c r="N152" s="41">
        <v>4</v>
      </c>
      <c r="O152" s="41">
        <v>0.58333333333333337</v>
      </c>
      <c r="P152" s="41">
        <v>1.95</v>
      </c>
      <c r="Q152" s="41">
        <v>4.2</v>
      </c>
      <c r="R152" s="41">
        <v>3.5133333333333332</v>
      </c>
      <c r="S152" s="41">
        <v>4.08</v>
      </c>
      <c r="T152" s="41">
        <v>2.8733333333333335</v>
      </c>
      <c r="U152" s="41">
        <v>3.7166666666666668</v>
      </c>
      <c r="V152" s="41">
        <v>1.04</v>
      </c>
      <c r="W152" s="41">
        <v>1.75</v>
      </c>
      <c r="X152" s="41">
        <v>2.09</v>
      </c>
      <c r="Y152" s="41">
        <v>5.5200000000000005</v>
      </c>
      <c r="Z152" s="41">
        <v>5.7399999999999993</v>
      </c>
      <c r="AA152" s="41">
        <v>2.27</v>
      </c>
      <c r="AB152" s="41">
        <v>1.0166666666666666</v>
      </c>
      <c r="AC152" s="41">
        <v>3.1733333333333333</v>
      </c>
      <c r="AD152" s="41">
        <v>1.8233333333333333</v>
      </c>
      <c r="AE152" s="43">
        <v>1289.4166666666667</v>
      </c>
      <c r="AF152" s="43">
        <v>415615</v>
      </c>
      <c r="AG152" s="39">
        <v>4.4784939840338867</v>
      </c>
      <c r="AH152" s="43">
        <v>1575.215922076685</v>
      </c>
      <c r="AI152" s="41" t="s">
        <v>783</v>
      </c>
      <c r="AJ152" s="41">
        <v>75.203333333333333</v>
      </c>
      <c r="AK152" s="41">
        <v>82.89</v>
      </c>
      <c r="AL152" s="41">
        <v>158.09333333333333</v>
      </c>
      <c r="AM152" s="41">
        <v>187.10396666666665</v>
      </c>
      <c r="AN152" s="41">
        <v>44.063333333333333</v>
      </c>
      <c r="AO152" s="44">
        <v>2.7513333333333336</v>
      </c>
      <c r="AP152" s="41">
        <v>127.12</v>
      </c>
      <c r="AQ152" s="41">
        <v>108.37666666666667</v>
      </c>
      <c r="AR152" s="41">
        <v>102.66666666666667</v>
      </c>
      <c r="AS152" s="41">
        <v>9.6033333333333335</v>
      </c>
      <c r="AT152" s="41">
        <v>461.16</v>
      </c>
      <c r="AU152" s="41">
        <v>4.4833333333333334</v>
      </c>
      <c r="AV152" s="41">
        <v>10.290000000000001</v>
      </c>
      <c r="AW152" s="41">
        <v>4.3</v>
      </c>
      <c r="AX152" s="41">
        <v>18.319999999999997</v>
      </c>
      <c r="AY152" s="41">
        <v>41.973333333333336</v>
      </c>
      <c r="AZ152" s="41">
        <v>2.6799999999999997</v>
      </c>
      <c r="BA152" s="41">
        <v>0.95666666666666667</v>
      </c>
      <c r="BB152" s="41">
        <v>16.963333333333335</v>
      </c>
      <c r="BC152" s="41">
        <v>36.31333333333334</v>
      </c>
      <c r="BD152" s="41">
        <v>27.953333333333333</v>
      </c>
      <c r="BE152" s="41">
        <v>36.493333333333332</v>
      </c>
      <c r="BF152" s="41">
        <v>82.64</v>
      </c>
      <c r="BG152" s="41">
        <v>26</v>
      </c>
      <c r="BH152" s="41">
        <v>12.776666666666666</v>
      </c>
      <c r="BI152" s="41">
        <v>16.486666666666668</v>
      </c>
      <c r="BJ152" s="41">
        <v>2.3699999999999997</v>
      </c>
      <c r="BK152" s="41">
        <v>56.743333333333339</v>
      </c>
      <c r="BL152" s="41">
        <v>9.6733333333333338</v>
      </c>
      <c r="BM152" s="41">
        <v>10.803333333333333</v>
      </c>
    </row>
    <row r="153" spans="1:65" x14ac:dyDescent="0.35">
      <c r="A153" s="18">
        <v>3615380160</v>
      </c>
      <c r="B153" t="s">
        <v>322</v>
      </c>
      <c r="C153" t="s">
        <v>748</v>
      </c>
      <c r="D153" t="s">
        <v>323</v>
      </c>
      <c r="E153" s="41">
        <v>12.403333333333334</v>
      </c>
      <c r="F153" s="41">
        <v>3.3333333333333335</v>
      </c>
      <c r="G153" s="41">
        <v>4.1866666666666674</v>
      </c>
      <c r="H153" s="41">
        <v>1.1866666666666668</v>
      </c>
      <c r="I153" s="41">
        <v>1.22</v>
      </c>
      <c r="J153" s="41">
        <v>2.0166666666666671</v>
      </c>
      <c r="K153" s="41">
        <v>1.72</v>
      </c>
      <c r="L153" s="41">
        <v>1.5966666666666667</v>
      </c>
      <c r="M153" s="41">
        <v>4.2633333333333328</v>
      </c>
      <c r="N153" s="41">
        <v>2.4833333333333334</v>
      </c>
      <c r="O153" s="41">
        <v>0.47333333333333333</v>
      </c>
      <c r="P153" s="41">
        <v>1.3266666666666669</v>
      </c>
      <c r="Q153" s="41">
        <v>3.3800000000000003</v>
      </c>
      <c r="R153" s="41">
        <v>3.3533333333333335</v>
      </c>
      <c r="S153" s="41">
        <v>4.043333333333333</v>
      </c>
      <c r="T153" s="41">
        <v>1.96</v>
      </c>
      <c r="U153" s="41">
        <v>3.4166666666666665</v>
      </c>
      <c r="V153" s="41">
        <v>1.1266666666666667</v>
      </c>
      <c r="W153" s="41">
        <v>1.6033333333333333</v>
      </c>
      <c r="X153" s="41">
        <v>1.6366666666666667</v>
      </c>
      <c r="Y153" s="41">
        <v>5.6366666666666676</v>
      </c>
      <c r="Z153" s="41">
        <v>5.4566666666666661</v>
      </c>
      <c r="AA153" s="41">
        <v>2.5533333333333332</v>
      </c>
      <c r="AB153" s="41">
        <v>0.96</v>
      </c>
      <c r="AC153" s="41">
        <v>2.8533333333333331</v>
      </c>
      <c r="AD153" s="41">
        <v>1.7133333333333336</v>
      </c>
      <c r="AE153" s="43">
        <v>845.19999999999993</v>
      </c>
      <c r="AF153" s="43">
        <v>341355.33333333331</v>
      </c>
      <c r="AG153" s="39">
        <v>4.5445421416938645</v>
      </c>
      <c r="AH153" s="43">
        <v>1303.7111798871447</v>
      </c>
      <c r="AI153" s="41" t="s">
        <v>783</v>
      </c>
      <c r="AJ153" s="41">
        <v>71.319999999999993</v>
      </c>
      <c r="AK153" s="41">
        <v>73.146666666666661</v>
      </c>
      <c r="AL153" s="41">
        <v>144.46666666666664</v>
      </c>
      <c r="AM153" s="41">
        <v>183.72896666666665</v>
      </c>
      <c r="AN153" s="41">
        <v>44.753333333333337</v>
      </c>
      <c r="AO153" s="44">
        <v>2.7343333333333333</v>
      </c>
      <c r="AP153" s="41">
        <v>60.29999999999999</v>
      </c>
      <c r="AQ153" s="41">
        <v>91.096666666666678</v>
      </c>
      <c r="AR153" s="41">
        <v>76.649999999999991</v>
      </c>
      <c r="AS153" s="41">
        <v>8.5233333333333334</v>
      </c>
      <c r="AT153" s="41">
        <v>444.10666666666663</v>
      </c>
      <c r="AU153" s="41">
        <v>5.0599999999999996</v>
      </c>
      <c r="AV153" s="41">
        <v>10.49</v>
      </c>
      <c r="AW153" s="41">
        <v>4.67</v>
      </c>
      <c r="AX153" s="41">
        <v>16.013333333333332</v>
      </c>
      <c r="AY153" s="41">
        <v>36.533333333333339</v>
      </c>
      <c r="AZ153" s="41">
        <v>1.9366666666666668</v>
      </c>
      <c r="BA153" s="41">
        <v>1.0566666666666666</v>
      </c>
      <c r="BB153" s="41">
        <v>13.316666666666668</v>
      </c>
      <c r="BC153" s="41">
        <v>21.453333333333333</v>
      </c>
      <c r="BD153" s="41">
        <v>15.566666666666668</v>
      </c>
      <c r="BE153" s="41">
        <v>18.856666666666666</v>
      </c>
      <c r="BF153" s="41">
        <v>57.389999999999993</v>
      </c>
      <c r="BG153" s="41">
        <v>20.916666666666668</v>
      </c>
      <c r="BH153" s="41">
        <v>11.053333333333333</v>
      </c>
      <c r="BI153" s="41">
        <v>15.103333333333333</v>
      </c>
      <c r="BJ153" s="41">
        <v>2.1</v>
      </c>
      <c r="BK153" s="41">
        <v>54.166666666666664</v>
      </c>
      <c r="BL153" s="41">
        <v>9.1</v>
      </c>
      <c r="BM153" s="41">
        <v>9.11</v>
      </c>
    </row>
    <row r="154" spans="1:65" x14ac:dyDescent="0.35">
      <c r="A154" s="18">
        <v>3627060450</v>
      </c>
      <c r="B154" t="s">
        <v>322</v>
      </c>
      <c r="C154" t="s">
        <v>581</v>
      </c>
      <c r="D154" t="s">
        <v>582</v>
      </c>
      <c r="E154" s="41">
        <v>10.63</v>
      </c>
      <c r="F154" s="41">
        <v>3.2900000000000005</v>
      </c>
      <c r="G154" s="41">
        <v>4.3999999999999995</v>
      </c>
      <c r="H154" s="41">
        <v>1.3366666666666667</v>
      </c>
      <c r="I154" s="41">
        <v>1.843333333333333</v>
      </c>
      <c r="J154" s="41">
        <v>1.8499999999999999</v>
      </c>
      <c r="K154" s="41">
        <v>2.1333333333333333</v>
      </c>
      <c r="L154" s="41">
        <v>1.2699999999999998</v>
      </c>
      <c r="M154" s="41">
        <v>3.9333333333333336</v>
      </c>
      <c r="N154" s="41">
        <v>3.9833333333333338</v>
      </c>
      <c r="O154" s="41">
        <v>0.49666666666666665</v>
      </c>
      <c r="P154" s="41">
        <v>1.5833333333333333</v>
      </c>
      <c r="Q154" s="41">
        <v>3.27</v>
      </c>
      <c r="R154" s="41">
        <v>3.3066666666666666</v>
      </c>
      <c r="S154" s="41">
        <v>4.3566666666666665</v>
      </c>
      <c r="T154" s="41">
        <v>2.0033333333333334</v>
      </c>
      <c r="U154" s="41">
        <v>3.3533333333333335</v>
      </c>
      <c r="V154" s="41">
        <v>1.1966666666666665</v>
      </c>
      <c r="W154" s="41">
        <v>1.7066666666666668</v>
      </c>
      <c r="X154" s="41">
        <v>1.7866666666666664</v>
      </c>
      <c r="Y154" s="41">
        <v>5.93</v>
      </c>
      <c r="Z154" s="41">
        <v>6.3533333333333326</v>
      </c>
      <c r="AA154" s="41">
        <v>2.8000000000000003</v>
      </c>
      <c r="AB154" s="41">
        <v>1.2166666666666666</v>
      </c>
      <c r="AC154" s="41">
        <v>3.17</v>
      </c>
      <c r="AD154" s="41">
        <v>2.0566666666666666</v>
      </c>
      <c r="AE154" s="43">
        <v>1290.4433333333334</v>
      </c>
      <c r="AF154" s="43">
        <v>379205.33333333331</v>
      </c>
      <c r="AG154" s="39">
        <v>4.4622256438999459</v>
      </c>
      <c r="AH154" s="43">
        <v>1434.7896823691744</v>
      </c>
      <c r="AI154" s="41" t="s">
        <v>783</v>
      </c>
      <c r="AJ154" s="41">
        <v>74.236666666666665</v>
      </c>
      <c r="AK154" s="41">
        <v>82.82</v>
      </c>
      <c r="AL154" s="41">
        <v>157.05666666666667</v>
      </c>
      <c r="AM154" s="41">
        <v>182.60396666666665</v>
      </c>
      <c r="AN154" s="41">
        <v>58.199999999999996</v>
      </c>
      <c r="AO154" s="44">
        <v>2.7233333333333332</v>
      </c>
      <c r="AP154" s="41">
        <v>105</v>
      </c>
      <c r="AQ154" s="41">
        <v>135</v>
      </c>
      <c r="AR154" s="41">
        <v>100.10000000000001</v>
      </c>
      <c r="AS154" s="41">
        <v>8.4866666666666664</v>
      </c>
      <c r="AT154" s="41">
        <v>447.84</v>
      </c>
      <c r="AU154" s="41">
        <v>4.7566666666666668</v>
      </c>
      <c r="AV154" s="41">
        <v>11.323333333333332</v>
      </c>
      <c r="AW154" s="41">
        <v>3.84</v>
      </c>
      <c r="AX154" s="41">
        <v>19.166666666666668</v>
      </c>
      <c r="AY154" s="41">
        <v>35.526666666666664</v>
      </c>
      <c r="AZ154" s="41">
        <v>2.9433333333333334</v>
      </c>
      <c r="BA154" s="41">
        <v>1.1433333333333333</v>
      </c>
      <c r="BB154" s="41">
        <v>16</v>
      </c>
      <c r="BC154" s="41">
        <v>14.229999999999999</v>
      </c>
      <c r="BD154" s="41">
        <v>15.930000000000001</v>
      </c>
      <c r="BE154" s="41">
        <v>40</v>
      </c>
      <c r="BF154" s="41">
        <v>69</v>
      </c>
      <c r="BG154" s="41">
        <v>9.9666666666666668</v>
      </c>
      <c r="BH154" s="41">
        <v>12.62</v>
      </c>
      <c r="BI154" s="41">
        <v>18.333333333333332</v>
      </c>
      <c r="BJ154" s="41">
        <v>1.9533333333333331</v>
      </c>
      <c r="BK154" s="41">
        <v>58.113333333333337</v>
      </c>
      <c r="BL154" s="41">
        <v>8.6999999999999993</v>
      </c>
      <c r="BM154" s="41">
        <v>13.49</v>
      </c>
    </row>
    <row r="155" spans="1:65" x14ac:dyDescent="0.35">
      <c r="A155" s="18">
        <v>3635614599</v>
      </c>
      <c r="B155" t="s">
        <v>322</v>
      </c>
      <c r="C155" t="s">
        <v>747</v>
      </c>
      <c r="D155" t="s">
        <v>660</v>
      </c>
      <c r="E155" s="41">
        <v>11.506666666666668</v>
      </c>
      <c r="F155" s="41">
        <v>4.7600000000000007</v>
      </c>
      <c r="G155" s="41">
        <v>5.6566666666666663</v>
      </c>
      <c r="H155" s="41">
        <v>1.78</v>
      </c>
      <c r="I155" s="41">
        <v>1.4366666666666668</v>
      </c>
      <c r="J155" s="41">
        <v>2.4933333333333332</v>
      </c>
      <c r="K155" s="41">
        <v>2.6</v>
      </c>
      <c r="L155" s="41">
        <v>2.14</v>
      </c>
      <c r="M155" s="41">
        <v>4.8166666666666673</v>
      </c>
      <c r="N155" s="41">
        <v>3.43</v>
      </c>
      <c r="O155" s="41">
        <v>0.70000000000000007</v>
      </c>
      <c r="P155" s="41">
        <v>2.0299999999999998</v>
      </c>
      <c r="Q155" s="41">
        <v>3.1799999999999997</v>
      </c>
      <c r="R155" s="41">
        <v>4.0233333333333334</v>
      </c>
      <c r="S155" s="41">
        <v>4.71</v>
      </c>
      <c r="T155" s="41">
        <v>3.3200000000000003</v>
      </c>
      <c r="U155" s="41">
        <v>4.3466666666666667</v>
      </c>
      <c r="V155" s="41">
        <v>1.8699999999999999</v>
      </c>
      <c r="W155" s="41">
        <v>2.57</v>
      </c>
      <c r="X155" s="41">
        <v>2.6966666666666668</v>
      </c>
      <c r="Y155" s="41">
        <v>6.833333333333333</v>
      </c>
      <c r="Z155" s="41">
        <v>7.3999999999999995</v>
      </c>
      <c r="AA155" s="41">
        <v>3.8533333333333331</v>
      </c>
      <c r="AB155" s="41">
        <v>1.8266666666666669</v>
      </c>
      <c r="AC155" s="41">
        <v>3.41</v>
      </c>
      <c r="AD155" s="41">
        <v>2.0866666666666664</v>
      </c>
      <c r="AE155" s="43">
        <v>3264.9766666666669</v>
      </c>
      <c r="AF155" s="43">
        <v>1130943.3333333333</v>
      </c>
      <c r="AG155" s="39">
        <v>4.7206845367805359</v>
      </c>
      <c r="AH155" s="43">
        <v>4410.4596774148695</v>
      </c>
      <c r="AI155" s="41" t="s">
        <v>783</v>
      </c>
      <c r="AJ155" s="41">
        <v>86.816666666666663</v>
      </c>
      <c r="AK155" s="41">
        <v>135.60666666666665</v>
      </c>
      <c r="AL155" s="41">
        <v>222.42333333333332</v>
      </c>
      <c r="AM155" s="41">
        <v>188.32646666666668</v>
      </c>
      <c r="AN155" s="41">
        <v>59.57404146426893</v>
      </c>
      <c r="AO155" s="44">
        <v>2.6366666666666663</v>
      </c>
      <c r="AP155" s="41">
        <v>100.10962229557168</v>
      </c>
      <c r="AQ155" s="41">
        <v>115.67175020265152</v>
      </c>
      <c r="AR155" s="41">
        <v>116.29644591564754</v>
      </c>
      <c r="AS155" s="41">
        <v>10.460737052005777</v>
      </c>
      <c r="AT155" s="41">
        <v>436.24040370609117</v>
      </c>
      <c r="AU155" s="41">
        <v>4.9403423104258186</v>
      </c>
      <c r="AV155" s="41">
        <v>12.416314711102734</v>
      </c>
      <c r="AW155" s="41">
        <v>4.6542015444442164</v>
      </c>
      <c r="AX155" s="41">
        <v>25.414194532436976</v>
      </c>
      <c r="AY155" s="41">
        <v>71.879422076317098</v>
      </c>
      <c r="AZ155" s="41">
        <v>4.3912638094014795</v>
      </c>
      <c r="BA155" s="41">
        <v>1.2723014246484803</v>
      </c>
      <c r="BB155" s="41">
        <v>14.456223483894041</v>
      </c>
      <c r="BC155" s="41">
        <v>50.219834167730987</v>
      </c>
      <c r="BD155" s="41">
        <v>30.688201478771134</v>
      </c>
      <c r="BE155" s="41">
        <v>39.983037177048438</v>
      </c>
      <c r="BF155" s="41">
        <v>76.175789446330398</v>
      </c>
      <c r="BG155" s="41">
        <v>22.74</v>
      </c>
      <c r="BH155" s="41">
        <v>12.832975153138372</v>
      </c>
      <c r="BI155" s="41">
        <v>21.147892252507546</v>
      </c>
      <c r="BJ155" s="41">
        <v>3.4064797457065672</v>
      </c>
      <c r="BK155" s="41">
        <v>73.709024460820459</v>
      </c>
      <c r="BL155" s="41">
        <v>12.117958327032538</v>
      </c>
      <c r="BM155" s="41">
        <v>11.78687375102478</v>
      </c>
    </row>
    <row r="156" spans="1:65" x14ac:dyDescent="0.35">
      <c r="A156" s="18">
        <v>3635614600</v>
      </c>
      <c r="B156" t="s">
        <v>322</v>
      </c>
      <c r="C156" t="s">
        <v>747</v>
      </c>
      <c r="D156" t="s">
        <v>324</v>
      </c>
      <c r="E156" s="41">
        <v>14.910000000000002</v>
      </c>
      <c r="F156" s="41">
        <v>5.4833333333333343</v>
      </c>
      <c r="G156" s="41">
        <v>4.9233333333333329</v>
      </c>
      <c r="H156" s="41">
        <v>2.1566666666666667</v>
      </c>
      <c r="I156" s="41">
        <v>1.6266666666666669</v>
      </c>
      <c r="J156" s="41">
        <v>2.563333333333333</v>
      </c>
      <c r="K156" s="41">
        <v>2.5066666666666668</v>
      </c>
      <c r="L156" s="41">
        <v>2.9066666666666667</v>
      </c>
      <c r="M156" s="41">
        <v>5.2733333333333334</v>
      </c>
      <c r="N156" s="41">
        <v>4.0066666666666668</v>
      </c>
      <c r="O156" s="41">
        <v>0.78666666666666674</v>
      </c>
      <c r="P156" s="41">
        <v>2.16</v>
      </c>
      <c r="Q156" s="41">
        <v>4.3033333333333337</v>
      </c>
      <c r="R156" s="41">
        <v>4.6033333333333326</v>
      </c>
      <c r="S156" s="41">
        <v>5.77</v>
      </c>
      <c r="T156" s="41">
        <v>3.9233333333333333</v>
      </c>
      <c r="U156" s="41">
        <v>5.083333333333333</v>
      </c>
      <c r="V156" s="41">
        <v>1.8833333333333335</v>
      </c>
      <c r="W156" s="41">
        <v>2.7999999999999994</v>
      </c>
      <c r="X156" s="41">
        <v>3.11</v>
      </c>
      <c r="Y156" s="41">
        <v>8.32</v>
      </c>
      <c r="Z156" s="41">
        <v>8.4333333333333318</v>
      </c>
      <c r="AA156" s="41">
        <v>4.0666666666666664</v>
      </c>
      <c r="AB156" s="41">
        <v>1.7</v>
      </c>
      <c r="AC156" s="41">
        <v>3.4966666666666661</v>
      </c>
      <c r="AD156" s="41">
        <v>2.3033333333333332</v>
      </c>
      <c r="AE156" s="43">
        <v>4887.72</v>
      </c>
      <c r="AF156" s="43">
        <v>1901222</v>
      </c>
      <c r="AG156" s="39">
        <v>4.6089795881409419</v>
      </c>
      <c r="AH156" s="43">
        <v>7319.0130057909046</v>
      </c>
      <c r="AI156" s="41" t="s">
        <v>783</v>
      </c>
      <c r="AJ156" s="41">
        <v>86.79</v>
      </c>
      <c r="AK156" s="41">
        <v>130.66999999999999</v>
      </c>
      <c r="AL156" s="41">
        <v>217.45999999999998</v>
      </c>
      <c r="AM156" s="41">
        <v>188.32646666666668</v>
      </c>
      <c r="AN156" s="41">
        <v>80.804523334500871</v>
      </c>
      <c r="AO156" s="44">
        <v>2.6266666666666665</v>
      </c>
      <c r="AP156" s="41">
        <v>108.08529983934595</v>
      </c>
      <c r="AQ156" s="41">
        <v>105.60985888068183</v>
      </c>
      <c r="AR156" s="41">
        <v>124.96101771614762</v>
      </c>
      <c r="AS156" s="41">
        <v>13.177068478812371</v>
      </c>
      <c r="AT156" s="41">
        <v>440.98094890683979</v>
      </c>
      <c r="AU156" s="41">
        <v>5.489269233806465</v>
      </c>
      <c r="AV156" s="41">
        <v>12.416314711102734</v>
      </c>
      <c r="AW156" s="41">
        <v>5.3528237635891189</v>
      </c>
      <c r="AX156" s="41">
        <v>23.381455601828481</v>
      </c>
      <c r="AY156" s="41">
        <v>62.299441511641341</v>
      </c>
      <c r="AZ156" s="41">
        <v>4.381306295094447</v>
      </c>
      <c r="BA156" s="41">
        <v>1.6668134943069237</v>
      </c>
      <c r="BB156" s="41">
        <v>14.755317762871158</v>
      </c>
      <c r="BC156" s="41">
        <v>32.926921337329155</v>
      </c>
      <c r="BD156" s="41">
        <v>24.971801591840819</v>
      </c>
      <c r="BE156" s="41">
        <v>44.894998104973673</v>
      </c>
      <c r="BF156" s="41">
        <v>119.95486181907653</v>
      </c>
      <c r="BG156" s="41">
        <v>20.955555555555552</v>
      </c>
      <c r="BH156" s="41">
        <v>16.722353776474154</v>
      </c>
      <c r="BI156" s="41">
        <v>20.569496802825284</v>
      </c>
      <c r="BJ156" s="41">
        <v>4.0464253626745643</v>
      </c>
      <c r="BK156" s="41">
        <v>91.738246626965989</v>
      </c>
      <c r="BL156" s="41">
        <v>12.117958327032538</v>
      </c>
      <c r="BM156" s="41">
        <v>12.062130185577486</v>
      </c>
    </row>
    <row r="157" spans="1:65" x14ac:dyDescent="0.35">
      <c r="A157" s="18">
        <v>3635614601</v>
      </c>
      <c r="B157" t="s">
        <v>322</v>
      </c>
      <c r="C157" t="s">
        <v>747</v>
      </c>
      <c r="D157" t="s">
        <v>856</v>
      </c>
      <c r="E157" s="41">
        <v>12.006666666666666</v>
      </c>
      <c r="F157" s="41">
        <v>4.3866666666666667</v>
      </c>
      <c r="G157" s="41">
        <v>5.956666666666667</v>
      </c>
      <c r="H157" s="41">
        <v>1.8333333333333333</v>
      </c>
      <c r="I157" s="41">
        <v>1.24</v>
      </c>
      <c r="J157" s="41">
        <v>2.4933333333333332</v>
      </c>
      <c r="K157" s="41">
        <v>2.4166666666666665</v>
      </c>
      <c r="L157" s="41">
        <v>2.6766666666666672</v>
      </c>
      <c r="M157" s="41">
        <v>4.55</v>
      </c>
      <c r="N157" s="41">
        <v>3.1066666666666669</v>
      </c>
      <c r="O157" s="41">
        <v>0.68</v>
      </c>
      <c r="P157" s="41">
        <v>1.7933333333333332</v>
      </c>
      <c r="Q157" s="41">
        <v>3.1200000000000006</v>
      </c>
      <c r="R157" s="41">
        <v>3.72</v>
      </c>
      <c r="S157" s="41">
        <v>4.8599999999999994</v>
      </c>
      <c r="T157" s="41">
        <v>3.0766666666666667</v>
      </c>
      <c r="U157" s="41">
        <v>4.3099999999999996</v>
      </c>
      <c r="V157" s="41">
        <v>1.9466666666666665</v>
      </c>
      <c r="W157" s="41">
        <v>2.6300000000000003</v>
      </c>
      <c r="X157" s="41">
        <v>2.9633333333333334</v>
      </c>
      <c r="Y157" s="41">
        <v>6.8500000000000005</v>
      </c>
      <c r="Z157" s="41">
        <v>6.9666666666666659</v>
      </c>
      <c r="AA157" s="41">
        <v>3.9466666666666668</v>
      </c>
      <c r="AB157" s="41">
        <v>1.76</v>
      </c>
      <c r="AC157" s="41">
        <v>3.0066666666666664</v>
      </c>
      <c r="AD157" s="41">
        <v>2.0566666666666666</v>
      </c>
      <c r="AE157" s="43">
        <v>3050.0266666666666</v>
      </c>
      <c r="AF157" s="43">
        <v>726519</v>
      </c>
      <c r="AG157" s="39">
        <v>4.65191811074531</v>
      </c>
      <c r="AH157" s="43">
        <v>2811.9249458360887</v>
      </c>
      <c r="AI157" s="41" t="s">
        <v>783</v>
      </c>
      <c r="AJ157" s="41">
        <v>87.676666666666677</v>
      </c>
      <c r="AK157" s="41">
        <v>128.72333333333333</v>
      </c>
      <c r="AL157" s="41">
        <v>216.4</v>
      </c>
      <c r="AM157" s="41">
        <v>188.32646666666668</v>
      </c>
      <c r="AN157" s="41">
        <v>59.69318954719747</v>
      </c>
      <c r="AO157" s="44">
        <v>2.6333333333333333</v>
      </c>
      <c r="AP157" s="41">
        <v>92.333897394010748</v>
      </c>
      <c r="AQ157" s="41">
        <v>120.91602919696969</v>
      </c>
      <c r="AR157" s="41">
        <v>108.00671930675155</v>
      </c>
      <c r="AS157" s="41">
        <v>12.554878883198546</v>
      </c>
      <c r="AT157" s="41">
        <v>476.01888975634682</v>
      </c>
      <c r="AU157" s="41">
        <v>4.2217470652729725</v>
      </c>
      <c r="AV157" s="41">
        <v>11.372509230986012</v>
      </c>
      <c r="AW157" s="41">
        <v>4.3983680557432656</v>
      </c>
      <c r="AX157" s="41">
        <v>22.36012823669348</v>
      </c>
      <c r="AY157" s="41">
        <v>62.299441511641341</v>
      </c>
      <c r="AZ157" s="41">
        <v>3.1266594924083098</v>
      </c>
      <c r="BA157" s="41">
        <v>1.1736734072338695</v>
      </c>
      <c r="BB157" s="41">
        <v>12.721476665826755</v>
      </c>
      <c r="BC157" s="41">
        <v>40.17586733418478</v>
      </c>
      <c r="BD157" s="41">
        <v>30.688201478771134</v>
      </c>
      <c r="BE157" s="41">
        <v>41.005973429548568</v>
      </c>
      <c r="BF157" s="41">
        <v>86.328595432669374</v>
      </c>
      <c r="BG157" s="41">
        <v>20.955555555555552</v>
      </c>
      <c r="BH157" s="41">
        <v>13.760127087995171</v>
      </c>
      <c r="BI157" s="41">
        <v>20.897892252507546</v>
      </c>
      <c r="BJ157" s="41">
        <v>3.9479721908333336</v>
      </c>
      <c r="BK157" s="41">
        <v>67.99261707210529</v>
      </c>
      <c r="BL157" s="41">
        <v>11.113102997779428</v>
      </c>
      <c r="BM157" s="41">
        <v>10.046859861173751</v>
      </c>
    </row>
    <row r="158" spans="1:65" x14ac:dyDescent="0.35">
      <c r="A158" s="18">
        <v>3640380750</v>
      </c>
      <c r="B158" t="s">
        <v>322</v>
      </c>
      <c r="C158" t="s">
        <v>583</v>
      </c>
      <c r="D158" t="s">
        <v>584</v>
      </c>
      <c r="E158" s="41">
        <v>12.856666666666667</v>
      </c>
      <c r="F158" s="41">
        <v>2.8866666666666667</v>
      </c>
      <c r="G158" s="41">
        <v>4.583333333333333</v>
      </c>
      <c r="H158" s="41">
        <v>1.2899999999999998</v>
      </c>
      <c r="I158" s="41">
        <v>1.2433333333333334</v>
      </c>
      <c r="J158" s="41">
        <v>1.8233333333333333</v>
      </c>
      <c r="K158" s="41">
        <v>2.0966666666666667</v>
      </c>
      <c r="L158" s="41">
        <v>1.2633333333333334</v>
      </c>
      <c r="M158" s="41">
        <v>4.26</v>
      </c>
      <c r="N158" s="41">
        <v>2.8066666666666666</v>
      </c>
      <c r="O158" s="41">
        <v>0.49</v>
      </c>
      <c r="P158" s="41">
        <v>1.4666666666666668</v>
      </c>
      <c r="Q158" s="41">
        <v>3.5233333333333334</v>
      </c>
      <c r="R158" s="41">
        <v>3.47</v>
      </c>
      <c r="S158" s="41">
        <v>4.3500000000000005</v>
      </c>
      <c r="T158" s="41">
        <v>2.1133333333333333</v>
      </c>
      <c r="U158" s="41">
        <v>3.5733333333333337</v>
      </c>
      <c r="V158" s="41">
        <v>1.1533333333333333</v>
      </c>
      <c r="W158" s="41">
        <v>1.8266666666666664</v>
      </c>
      <c r="X158" s="41">
        <v>1.8333333333333333</v>
      </c>
      <c r="Y158" s="41">
        <v>5.59</v>
      </c>
      <c r="Z158" s="41">
        <v>5.68</v>
      </c>
      <c r="AA158" s="41">
        <v>2.5933333333333337</v>
      </c>
      <c r="AB158" s="41">
        <v>0.96</v>
      </c>
      <c r="AC158" s="41">
        <v>3.3633333333333333</v>
      </c>
      <c r="AD158" s="41">
        <v>2.0499999999999998</v>
      </c>
      <c r="AE158" s="43">
        <v>1087.0766666666666</v>
      </c>
      <c r="AF158" s="43">
        <v>287698.33333333331</v>
      </c>
      <c r="AG158" s="39">
        <v>4.4504877209207612</v>
      </c>
      <c r="AH158" s="43">
        <v>1087.3919762828784</v>
      </c>
      <c r="AI158" s="41" t="s">
        <v>783</v>
      </c>
      <c r="AJ158" s="41">
        <v>82.63666666666667</v>
      </c>
      <c r="AK158" s="41">
        <v>77.793333333333337</v>
      </c>
      <c r="AL158" s="41">
        <v>160.43</v>
      </c>
      <c r="AM158" s="41">
        <v>182.60396666666665</v>
      </c>
      <c r="AN158" s="41">
        <v>55.346666666666664</v>
      </c>
      <c r="AO158" s="44">
        <v>2.7003333333333335</v>
      </c>
      <c r="AP158" s="41">
        <v>115.17999999999999</v>
      </c>
      <c r="AQ158" s="41">
        <v>98.8</v>
      </c>
      <c r="AR158" s="41">
        <v>97.426666666666662</v>
      </c>
      <c r="AS158" s="41">
        <v>8.2233333333333345</v>
      </c>
      <c r="AT158" s="41">
        <v>438.26000000000005</v>
      </c>
      <c r="AU158" s="41">
        <v>4.3599999999999994</v>
      </c>
      <c r="AV158" s="41">
        <v>11.99</v>
      </c>
      <c r="AW158" s="41">
        <v>4.8266666666666671</v>
      </c>
      <c r="AX158" s="41">
        <v>15.1</v>
      </c>
      <c r="AY158" s="41">
        <v>41.6</v>
      </c>
      <c r="AZ158" s="41">
        <v>1.8466666666666667</v>
      </c>
      <c r="BA158" s="41">
        <v>1.39</v>
      </c>
      <c r="BB158" s="41">
        <v>13.553333333333335</v>
      </c>
      <c r="BC158" s="41">
        <v>33</v>
      </c>
      <c r="BD158" s="41">
        <v>26.883333333333329</v>
      </c>
      <c r="BE158" s="41">
        <v>33.859999999999992</v>
      </c>
      <c r="BF158" s="41">
        <v>64.563333333333333</v>
      </c>
      <c r="BG158" s="41">
        <v>21.583333333333332</v>
      </c>
      <c r="BH158" s="41">
        <v>11.086666666666666</v>
      </c>
      <c r="BI158" s="41">
        <v>14.486666666666666</v>
      </c>
      <c r="BJ158" s="41">
        <v>2.3666666666666667</v>
      </c>
      <c r="BK158" s="41">
        <v>49.983333333333327</v>
      </c>
      <c r="BL158" s="41">
        <v>8.76</v>
      </c>
      <c r="BM158" s="41">
        <v>11.026666666666666</v>
      </c>
    </row>
    <row r="159" spans="1:65" x14ac:dyDescent="0.35">
      <c r="A159" s="18">
        <v>3646540900</v>
      </c>
      <c r="B159" t="s">
        <v>322</v>
      </c>
      <c r="C159" t="s">
        <v>828</v>
      </c>
      <c r="D159" t="s">
        <v>829</v>
      </c>
      <c r="E159" s="41">
        <v>11.143333333333333</v>
      </c>
      <c r="F159" s="41">
        <v>4.16</v>
      </c>
      <c r="G159" s="41">
        <v>4.4466666666666663</v>
      </c>
      <c r="H159" s="41">
        <v>1.2033333333333334</v>
      </c>
      <c r="I159" s="41">
        <v>1.08</v>
      </c>
      <c r="J159" s="41">
        <v>2.063333333333333</v>
      </c>
      <c r="K159" s="41">
        <v>1.8866666666666667</v>
      </c>
      <c r="L159" s="41">
        <v>1.0933333333333335</v>
      </c>
      <c r="M159" s="41">
        <v>4.17</v>
      </c>
      <c r="N159" s="41">
        <v>2.9133333333333327</v>
      </c>
      <c r="O159" s="41">
        <v>0.49333333333333335</v>
      </c>
      <c r="P159" s="41">
        <v>1.6133333333333333</v>
      </c>
      <c r="Q159" s="41">
        <v>3.4666666666666668</v>
      </c>
      <c r="R159" s="41">
        <v>3.456666666666667</v>
      </c>
      <c r="S159" s="41">
        <v>3.5366666666666666</v>
      </c>
      <c r="T159" s="41">
        <v>2.0500000000000003</v>
      </c>
      <c r="U159" s="41">
        <v>3.6766666666666672</v>
      </c>
      <c r="V159" s="41">
        <v>0.90333333333333332</v>
      </c>
      <c r="W159" s="41">
        <v>1.63</v>
      </c>
      <c r="X159" s="41">
        <v>1.6833333333333333</v>
      </c>
      <c r="Y159" s="41">
        <v>5.9533333333333331</v>
      </c>
      <c r="Z159" s="41">
        <v>4.2166666666666668</v>
      </c>
      <c r="AA159" s="41">
        <v>2.5733333333333328</v>
      </c>
      <c r="AB159" s="41">
        <v>0.9866666666666668</v>
      </c>
      <c r="AC159" s="41">
        <v>2.8800000000000003</v>
      </c>
      <c r="AD159" s="41">
        <v>1.5833333333333333</v>
      </c>
      <c r="AE159" s="43">
        <v>735.52</v>
      </c>
      <c r="AF159" s="43">
        <v>297911</v>
      </c>
      <c r="AG159" s="39">
        <v>4.6372915697873474</v>
      </c>
      <c r="AH159" s="43">
        <v>1151.7357454209089</v>
      </c>
      <c r="AI159" s="41" t="s">
        <v>783</v>
      </c>
      <c r="AJ159" s="41">
        <v>70.930000000000007</v>
      </c>
      <c r="AK159" s="41">
        <v>83.06</v>
      </c>
      <c r="AL159" s="41">
        <v>153.99</v>
      </c>
      <c r="AM159" s="41">
        <v>184.72896666666665</v>
      </c>
      <c r="AN159" s="41">
        <v>37.520000000000003</v>
      </c>
      <c r="AO159" s="44">
        <v>2.7280000000000002</v>
      </c>
      <c r="AP159" s="41">
        <v>106.95666666666666</v>
      </c>
      <c r="AQ159" s="41">
        <v>111.39999999999999</v>
      </c>
      <c r="AR159" s="41">
        <v>92.40000000000002</v>
      </c>
      <c r="AS159" s="41">
        <v>10.073333333333332</v>
      </c>
      <c r="AT159" s="41">
        <v>450.70666666666665</v>
      </c>
      <c r="AU159" s="41">
        <v>4.3899999999999997</v>
      </c>
      <c r="AV159" s="41">
        <v>11.576666666666666</v>
      </c>
      <c r="AW159" s="41">
        <v>4.6900000000000004</v>
      </c>
      <c r="AX159" s="41">
        <v>11.866666666666667</v>
      </c>
      <c r="AY159" s="41">
        <v>25.573333333333334</v>
      </c>
      <c r="AZ159" s="41">
        <v>1.8133333333333335</v>
      </c>
      <c r="BA159" s="41">
        <v>0.91666666666666663</v>
      </c>
      <c r="BB159" s="41">
        <v>13.733333333333334</v>
      </c>
      <c r="BC159" s="41">
        <v>22.093333333333334</v>
      </c>
      <c r="BD159" s="41">
        <v>16.62</v>
      </c>
      <c r="BE159" s="41">
        <v>19.790000000000003</v>
      </c>
      <c r="BF159" s="41">
        <v>86.660000000000011</v>
      </c>
      <c r="BG159" s="41">
        <v>22.27138888888889</v>
      </c>
      <c r="BH159" s="41">
        <v>9.6533333333333342</v>
      </c>
      <c r="BI159" s="41">
        <v>12.89</v>
      </c>
      <c r="BJ159" s="41">
        <v>2.3866666666666667</v>
      </c>
      <c r="BK159" s="41">
        <v>47.726666666666667</v>
      </c>
      <c r="BL159" s="41">
        <v>9.2233333333333327</v>
      </c>
      <c r="BM159" s="41">
        <v>10.479999999999999</v>
      </c>
    </row>
    <row r="160" spans="1:65" x14ac:dyDescent="0.35">
      <c r="A160" s="18">
        <v>3711700100</v>
      </c>
      <c r="B160" t="s">
        <v>325</v>
      </c>
      <c r="C160" t="s">
        <v>326</v>
      </c>
      <c r="D160" t="s">
        <v>327</v>
      </c>
      <c r="E160" s="41">
        <v>10.176716391781746</v>
      </c>
      <c r="F160" s="41">
        <v>4.4624511363820654</v>
      </c>
      <c r="G160" s="41">
        <v>4.3695933908147255</v>
      </c>
      <c r="H160" s="41">
        <v>1.3981413478686191</v>
      </c>
      <c r="I160" s="41">
        <v>1.0804226833430388</v>
      </c>
      <c r="J160" s="41">
        <v>1.7547700510109623</v>
      </c>
      <c r="K160" s="41">
        <v>1.296266377536605</v>
      </c>
      <c r="L160" s="41">
        <v>1.5373013269762914</v>
      </c>
      <c r="M160" s="41">
        <v>3.8056557899790633</v>
      </c>
      <c r="N160" s="41">
        <v>3.3035437796321361</v>
      </c>
      <c r="O160" s="41">
        <v>0.50720325394838006</v>
      </c>
      <c r="P160" s="41">
        <v>1.8547240618128216</v>
      </c>
      <c r="Q160" s="41">
        <v>2.7979016422483896</v>
      </c>
      <c r="R160" s="41">
        <v>3.8481804088093372</v>
      </c>
      <c r="S160" s="41">
        <v>3.9514541036831567</v>
      </c>
      <c r="T160" s="41">
        <v>1.7468642963244323</v>
      </c>
      <c r="U160" s="41">
        <v>3.7403287503710154</v>
      </c>
      <c r="V160" s="41">
        <v>1.1905033649472818</v>
      </c>
      <c r="W160" s="41">
        <v>1.6665206216582291</v>
      </c>
      <c r="X160" s="41">
        <v>1.5012166940299931</v>
      </c>
      <c r="Y160" s="41">
        <v>6.3547366166071164</v>
      </c>
      <c r="Z160" s="41">
        <v>4.5398300381061416</v>
      </c>
      <c r="AA160" s="41">
        <v>2.7525377096844292</v>
      </c>
      <c r="AB160" s="41">
        <v>1.6659808010596417</v>
      </c>
      <c r="AC160" s="41">
        <v>2.9859287849275122</v>
      </c>
      <c r="AD160" s="41">
        <v>1.9591949906159438</v>
      </c>
      <c r="AE160" s="43">
        <v>990.56986133571957</v>
      </c>
      <c r="AF160" s="43">
        <v>335993.76233840134</v>
      </c>
      <c r="AG160" s="39">
        <v>4.5414564028776185</v>
      </c>
      <c r="AH160" s="43">
        <v>1282.455927209824</v>
      </c>
      <c r="AI160" s="41" t="s">
        <v>783</v>
      </c>
      <c r="AJ160" s="41">
        <v>97.774148831215072</v>
      </c>
      <c r="AK160" s="41">
        <v>62.334484778858048</v>
      </c>
      <c r="AL160" s="41">
        <v>160.10863361007313</v>
      </c>
      <c r="AM160" s="41">
        <v>174.29187241516192</v>
      </c>
      <c r="AN160" s="41">
        <v>40.756190784479486</v>
      </c>
      <c r="AO160" s="44">
        <v>2.5976193463432158</v>
      </c>
      <c r="AP160" s="41">
        <v>107.71803315180972</v>
      </c>
      <c r="AQ160" s="41">
        <v>107.81321330653729</v>
      </c>
      <c r="AR160" s="41">
        <v>124.86011448248807</v>
      </c>
      <c r="AS160" s="41">
        <v>8.4055822165692451</v>
      </c>
      <c r="AT160" s="41">
        <v>437.75391336388969</v>
      </c>
      <c r="AU160" s="41">
        <v>3.7772982646710269</v>
      </c>
      <c r="AV160" s="41">
        <v>8.8978252112977909</v>
      </c>
      <c r="AW160" s="41">
        <v>4.7410010848404944</v>
      </c>
      <c r="AX160" s="41">
        <v>21.533661007035949</v>
      </c>
      <c r="AY160" s="41">
        <v>41.617434769007744</v>
      </c>
      <c r="AZ160" s="41">
        <v>2.7629975164773306</v>
      </c>
      <c r="BA160" s="41">
        <v>1.002925755653745</v>
      </c>
      <c r="BB160" s="41">
        <v>14.701019717855152</v>
      </c>
      <c r="BC160" s="41">
        <v>26.333657063276007</v>
      </c>
      <c r="BD160" s="41">
        <v>15.892759775348054</v>
      </c>
      <c r="BE160" s="41">
        <v>20.375563393382354</v>
      </c>
      <c r="BF160" s="41">
        <v>88.512869577311548</v>
      </c>
      <c r="BG160" s="41">
        <v>13.007764115560187</v>
      </c>
      <c r="BH160" s="41">
        <v>10.547322966033372</v>
      </c>
      <c r="BI160" s="41">
        <v>13.472738125537459</v>
      </c>
      <c r="BJ160" s="41">
        <v>2.7192957660349752</v>
      </c>
      <c r="BK160" s="41">
        <v>46.387438432906656</v>
      </c>
      <c r="BL160" s="41">
        <v>9.1021118999018871</v>
      </c>
      <c r="BM160" s="41">
        <v>11.12987685009085</v>
      </c>
    </row>
    <row r="161" spans="1:65" x14ac:dyDescent="0.35">
      <c r="A161" s="18">
        <v>3715500250</v>
      </c>
      <c r="B161" t="s">
        <v>325</v>
      </c>
      <c r="C161" t="s">
        <v>328</v>
      </c>
      <c r="D161" t="s">
        <v>329</v>
      </c>
      <c r="E161" s="41">
        <v>12.306666666666667</v>
      </c>
      <c r="F161" s="41">
        <v>3.75</v>
      </c>
      <c r="G161" s="41">
        <v>4.1433333333333335</v>
      </c>
      <c r="H161" s="41">
        <v>1.3266666666666664</v>
      </c>
      <c r="I161" s="41">
        <v>1</v>
      </c>
      <c r="J161" s="41">
        <v>1.9966666666666668</v>
      </c>
      <c r="K161" s="41">
        <v>1.47</v>
      </c>
      <c r="L161" s="41">
        <v>1.0366666666666668</v>
      </c>
      <c r="M161" s="41">
        <v>4.2566666666666668</v>
      </c>
      <c r="N161" s="41">
        <v>3.3066666666666666</v>
      </c>
      <c r="O161" s="41">
        <v>0.57333333333333336</v>
      </c>
      <c r="P161" s="41">
        <v>1.1533333333333333</v>
      </c>
      <c r="Q161" s="41">
        <v>3.01</v>
      </c>
      <c r="R161" s="41">
        <v>3.2633333333333332</v>
      </c>
      <c r="S161" s="41">
        <v>3.6266666666666665</v>
      </c>
      <c r="T161" s="41">
        <v>1.97</v>
      </c>
      <c r="U161" s="41">
        <v>3.31</v>
      </c>
      <c r="V161" s="41">
        <v>1.1066666666666667</v>
      </c>
      <c r="W161" s="41">
        <v>1.6366666666666667</v>
      </c>
      <c r="X161" s="41">
        <v>1.5533333333333335</v>
      </c>
      <c r="Y161" s="41">
        <v>5.8666666666666671</v>
      </c>
      <c r="Z161" s="41">
        <v>3.8833333333333333</v>
      </c>
      <c r="AA161" s="41">
        <v>2.4933333333333336</v>
      </c>
      <c r="AB161" s="41">
        <v>1.1133333333333333</v>
      </c>
      <c r="AC161" s="41">
        <v>2.8033333333333332</v>
      </c>
      <c r="AD161" s="41">
        <v>1.7533333333333332</v>
      </c>
      <c r="AE161" s="43">
        <v>897.75</v>
      </c>
      <c r="AF161" s="43">
        <v>239811.33333333334</v>
      </c>
      <c r="AG161" s="39">
        <v>4.4487094066881729</v>
      </c>
      <c r="AH161" s="43">
        <v>906.01229650470759</v>
      </c>
      <c r="AI161" s="41">
        <v>153.48666666666668</v>
      </c>
      <c r="AJ161" s="41" t="s">
        <v>783</v>
      </c>
      <c r="AK161" s="41" t="s">
        <v>783</v>
      </c>
      <c r="AL161" s="41">
        <v>153.48666666666668</v>
      </c>
      <c r="AM161" s="41">
        <v>174.22406666666669</v>
      </c>
      <c r="AN161" s="41">
        <v>37.886666666666663</v>
      </c>
      <c r="AO161" s="44">
        <v>2.563333333333333</v>
      </c>
      <c r="AP161" s="41">
        <v>104.16666666666667</v>
      </c>
      <c r="AQ161" s="41">
        <v>125</v>
      </c>
      <c r="AR161" s="41">
        <v>92</v>
      </c>
      <c r="AS161" s="41">
        <v>9.1933333333333334</v>
      </c>
      <c r="AT161" s="41">
        <v>439.46333333333331</v>
      </c>
      <c r="AU161" s="41">
        <v>4.09</v>
      </c>
      <c r="AV161" s="41">
        <v>9.99</v>
      </c>
      <c r="AW161" s="41">
        <v>4.03</v>
      </c>
      <c r="AX161" s="41">
        <v>13.33</v>
      </c>
      <c r="AY161" s="41">
        <v>40</v>
      </c>
      <c r="AZ161" s="41">
        <v>2.2666666666666671</v>
      </c>
      <c r="BA161" s="41">
        <v>1.0233333333333334</v>
      </c>
      <c r="BB161" s="41">
        <v>14.29</v>
      </c>
      <c r="BC161" s="41">
        <v>44.726666666666667</v>
      </c>
      <c r="BD161" s="41">
        <v>23.823333333333334</v>
      </c>
      <c r="BE161" s="41">
        <v>33.783333333333331</v>
      </c>
      <c r="BF161" s="41">
        <v>75</v>
      </c>
      <c r="BG161" s="41">
        <v>36.414444444444449</v>
      </c>
      <c r="BH161" s="41">
        <v>9.3699999999999992</v>
      </c>
      <c r="BI161" s="41">
        <v>13</v>
      </c>
      <c r="BJ161" s="41">
        <v>2.17</v>
      </c>
      <c r="BK161" s="41">
        <v>45</v>
      </c>
      <c r="BL161" s="41">
        <v>9.0666666666666664</v>
      </c>
      <c r="BM161" s="41">
        <v>8.6399999999999988</v>
      </c>
    </row>
    <row r="162" spans="1:65" x14ac:dyDescent="0.35">
      <c r="A162" s="18">
        <v>3716740350</v>
      </c>
      <c r="B162" t="s">
        <v>325</v>
      </c>
      <c r="C162" t="s">
        <v>749</v>
      </c>
      <c r="D162" t="s">
        <v>330</v>
      </c>
      <c r="E162" s="41">
        <v>10.483333333333334</v>
      </c>
      <c r="F162" s="41">
        <v>3.9266666666666672</v>
      </c>
      <c r="G162" s="41">
        <v>4.3633333333333333</v>
      </c>
      <c r="H162" s="41">
        <v>1.0966666666666667</v>
      </c>
      <c r="I162" s="41">
        <v>1.1833333333333333</v>
      </c>
      <c r="J162" s="41">
        <v>1.7466666666666668</v>
      </c>
      <c r="K162" s="41">
        <v>1.3866666666666667</v>
      </c>
      <c r="L162" s="41">
        <v>1.1333333333333333</v>
      </c>
      <c r="M162" s="41">
        <v>4.1533333333333333</v>
      </c>
      <c r="N162" s="41">
        <v>3.3166666666666669</v>
      </c>
      <c r="O162" s="41">
        <v>0.54333333333333333</v>
      </c>
      <c r="P162" s="41">
        <v>1.02</v>
      </c>
      <c r="Q162" s="41">
        <v>3.3033333333333332</v>
      </c>
      <c r="R162" s="41">
        <v>3.6666666666666665</v>
      </c>
      <c r="S162" s="41">
        <v>3.7633333333333332</v>
      </c>
      <c r="T162" s="41">
        <v>2.9200000000000004</v>
      </c>
      <c r="U162" s="41">
        <v>3.1533333333333338</v>
      </c>
      <c r="V162" s="41">
        <v>1.18</v>
      </c>
      <c r="W162" s="41">
        <v>1.5599999999999998</v>
      </c>
      <c r="X162" s="41">
        <v>1.8233333333333333</v>
      </c>
      <c r="Y162" s="41">
        <v>6.3666666666666671</v>
      </c>
      <c r="Z162" s="41">
        <v>3.5133333333333332</v>
      </c>
      <c r="AA162" s="41">
        <v>2.6233333333333331</v>
      </c>
      <c r="AB162" s="41">
        <v>1.3566666666666667</v>
      </c>
      <c r="AC162" s="41">
        <v>3.9466666666666668</v>
      </c>
      <c r="AD162" s="41">
        <v>1.8499999999999999</v>
      </c>
      <c r="AE162" s="43">
        <v>1130.3333333333333</v>
      </c>
      <c r="AF162" s="43">
        <v>267528.33333333331</v>
      </c>
      <c r="AG162" s="39">
        <v>4.554302835386796</v>
      </c>
      <c r="AH162" s="43">
        <v>1022.9309100711943</v>
      </c>
      <c r="AI162" s="41">
        <v>153.16333333333333</v>
      </c>
      <c r="AJ162" s="41" t="s">
        <v>783</v>
      </c>
      <c r="AK162" s="41" t="s">
        <v>783</v>
      </c>
      <c r="AL162" s="41">
        <v>153.16333333333333</v>
      </c>
      <c r="AM162" s="41">
        <v>174.22406666666669</v>
      </c>
      <c r="AN162" s="41">
        <v>41.913333333333334</v>
      </c>
      <c r="AO162" s="44">
        <v>2.5716666666666668</v>
      </c>
      <c r="AP162" s="41">
        <v>122.55666666666667</v>
      </c>
      <c r="AQ162" s="41">
        <v>106.56333333333333</v>
      </c>
      <c r="AR162" s="41">
        <v>115.25</v>
      </c>
      <c r="AS162" s="41">
        <v>6.9133333333333331</v>
      </c>
      <c r="AT162" s="41">
        <v>475.75666666666666</v>
      </c>
      <c r="AU162" s="41">
        <v>4.2033333333333331</v>
      </c>
      <c r="AV162" s="41">
        <v>9.39</v>
      </c>
      <c r="AW162" s="41">
        <v>4.293333333333333</v>
      </c>
      <c r="AX162" s="41">
        <v>17.333333333333332</v>
      </c>
      <c r="AY162" s="41">
        <v>37.133333333333333</v>
      </c>
      <c r="AZ162" s="41">
        <v>3.25</v>
      </c>
      <c r="BA162" s="41">
        <v>1.1500000000000001</v>
      </c>
      <c r="BB162" s="41">
        <v>10.236666666666666</v>
      </c>
      <c r="BC162" s="41">
        <v>40.966666666666661</v>
      </c>
      <c r="BD162" s="41">
        <v>20.523333333333333</v>
      </c>
      <c r="BE162" s="41">
        <v>34.726666666666667</v>
      </c>
      <c r="BF162" s="41">
        <v>77</v>
      </c>
      <c r="BG162" s="41">
        <v>10.832500000000001</v>
      </c>
      <c r="BH162" s="41">
        <v>11.783333333333333</v>
      </c>
      <c r="BI162" s="41">
        <v>18.733333333333334</v>
      </c>
      <c r="BJ162" s="41">
        <v>2.9966666666666666</v>
      </c>
      <c r="BK162" s="41">
        <v>62.696666666666665</v>
      </c>
      <c r="BL162" s="41">
        <v>9.2633333333333336</v>
      </c>
      <c r="BM162" s="41">
        <v>9.7966666666666669</v>
      </c>
    </row>
    <row r="163" spans="1:65" x14ac:dyDescent="0.35">
      <c r="A163" s="18">
        <v>3720500300</v>
      </c>
      <c r="B163" t="s">
        <v>325</v>
      </c>
      <c r="C163" t="s">
        <v>750</v>
      </c>
      <c r="D163" t="s">
        <v>646</v>
      </c>
      <c r="E163" s="41">
        <v>9.4627515065996963</v>
      </c>
      <c r="F163" s="41">
        <v>3.2820835212429542</v>
      </c>
      <c r="G163" s="41">
        <v>4.0155467379508858</v>
      </c>
      <c r="H163" s="41">
        <v>1.1227199638034653</v>
      </c>
      <c r="I163" s="41">
        <v>0.95285003529701295</v>
      </c>
      <c r="J163" s="41">
        <v>1.9222563696985511</v>
      </c>
      <c r="K163" s="41">
        <v>1.3469751771578284</v>
      </c>
      <c r="L163" s="41">
        <v>1.0425277596313784</v>
      </c>
      <c r="M163" s="41">
        <v>3.8886394481165389</v>
      </c>
      <c r="N163" s="41">
        <v>3.3263779677414607</v>
      </c>
      <c r="O163" s="41">
        <v>0.57867280911943897</v>
      </c>
      <c r="P163" s="41">
        <v>0.95557656080488085</v>
      </c>
      <c r="Q163" s="41">
        <v>2.5822616236003775</v>
      </c>
      <c r="R163" s="41">
        <v>3.2166559935521697</v>
      </c>
      <c r="S163" s="41">
        <v>3.2136134424508889</v>
      </c>
      <c r="T163" s="41">
        <v>1.5835167993907966</v>
      </c>
      <c r="U163" s="41">
        <v>3.5058784589760403</v>
      </c>
      <c r="V163" s="41">
        <v>0.94113556527042252</v>
      </c>
      <c r="W163" s="41">
        <v>1.5724809704981186</v>
      </c>
      <c r="X163" s="41">
        <v>1.6077805546058193</v>
      </c>
      <c r="Y163" s="41">
        <v>6.388466596532445</v>
      </c>
      <c r="Z163" s="41">
        <v>3.0277912115918908</v>
      </c>
      <c r="AA163" s="41">
        <v>2.4040756932510576</v>
      </c>
      <c r="AB163" s="41">
        <v>0.88603588535429445</v>
      </c>
      <c r="AC163" s="41">
        <v>2.5338245095689902</v>
      </c>
      <c r="AD163" s="41">
        <v>1.803844485273953</v>
      </c>
      <c r="AE163" s="43">
        <v>937.77292502830039</v>
      </c>
      <c r="AF163" s="43">
        <v>340253.16951271769</v>
      </c>
      <c r="AG163" s="39">
        <v>4.4482118999754885</v>
      </c>
      <c r="AH163" s="43">
        <v>1285.7637557477681</v>
      </c>
      <c r="AI163" s="41" t="s">
        <v>783</v>
      </c>
      <c r="AJ163" s="41">
        <v>85.287067681926757</v>
      </c>
      <c r="AK163" s="41">
        <v>58.767970044213918</v>
      </c>
      <c r="AL163" s="41">
        <v>144.05503772614068</v>
      </c>
      <c r="AM163" s="41">
        <v>174.1457187514211</v>
      </c>
      <c r="AN163" s="41">
        <v>41.24590590083811</v>
      </c>
      <c r="AO163" s="44">
        <v>1.8857906754888019</v>
      </c>
      <c r="AP163" s="41">
        <v>100.79083347706175</v>
      </c>
      <c r="AQ163" s="41">
        <v>85.241432281692411</v>
      </c>
      <c r="AR163" s="41">
        <v>105.1083341357993</v>
      </c>
      <c r="AS163" s="41">
        <v>8.7239059278999083</v>
      </c>
      <c r="AT163" s="41">
        <v>445.42598825848307</v>
      </c>
      <c r="AU163" s="41">
        <v>3.9366718835709382</v>
      </c>
      <c r="AV163" s="41">
        <v>9.5029043456986244</v>
      </c>
      <c r="AW163" s="41">
        <v>3.8169254286220196</v>
      </c>
      <c r="AX163" s="41">
        <v>15.627616560792452</v>
      </c>
      <c r="AY163" s="41">
        <v>28.291877690000401</v>
      </c>
      <c r="AZ163" s="41">
        <v>1.8350721323477834</v>
      </c>
      <c r="BA163" s="41">
        <v>0.77211396639604901</v>
      </c>
      <c r="BB163" s="41">
        <v>8.0950990608048112</v>
      </c>
      <c r="BC163" s="41">
        <v>15.06404757827633</v>
      </c>
      <c r="BD163" s="41">
        <v>17.000157034668067</v>
      </c>
      <c r="BE163" s="41">
        <v>25.284432915010395</v>
      </c>
      <c r="BF163" s="41">
        <v>98.945430234506944</v>
      </c>
      <c r="BG163" s="41">
        <v>23.187189694339896</v>
      </c>
      <c r="BH163" s="41">
        <v>13.371125728420813</v>
      </c>
      <c r="BI163" s="41">
        <v>16.92896112895134</v>
      </c>
      <c r="BJ163" s="41">
        <v>2.1737963383414045</v>
      </c>
      <c r="BK163" s="41">
        <v>49.926986734564458</v>
      </c>
      <c r="BL163" s="41">
        <v>8.2912689726399424</v>
      </c>
      <c r="BM163" s="41">
        <v>8.4842866813487792</v>
      </c>
    </row>
    <row r="164" spans="1:65" x14ac:dyDescent="0.35">
      <c r="A164" s="18">
        <v>3728620400</v>
      </c>
      <c r="B164" t="s">
        <v>325</v>
      </c>
      <c r="C164" t="s">
        <v>331</v>
      </c>
      <c r="D164" t="s">
        <v>332</v>
      </c>
      <c r="E164" s="41">
        <v>10.796666666666667</v>
      </c>
      <c r="F164" s="41">
        <v>3.8166666666666664</v>
      </c>
      <c r="G164" s="41">
        <v>4.26</v>
      </c>
      <c r="H164" s="41">
        <v>1.2433333333333334</v>
      </c>
      <c r="I164" s="41">
        <v>1.0566666666666669</v>
      </c>
      <c r="J164" s="41">
        <v>2.0733333333333333</v>
      </c>
      <c r="K164" s="41">
        <v>2.3333333333333335</v>
      </c>
      <c r="L164" s="41">
        <v>1.0233333333333334</v>
      </c>
      <c r="M164" s="41">
        <v>4.5733333333333333</v>
      </c>
      <c r="N164" s="41">
        <v>3.3033333333333332</v>
      </c>
      <c r="O164" s="41">
        <v>0.56000000000000005</v>
      </c>
      <c r="P164" s="41">
        <v>1.3633333333333333</v>
      </c>
      <c r="Q164" s="41">
        <v>3.3666666666666667</v>
      </c>
      <c r="R164" s="41">
        <v>3.64</v>
      </c>
      <c r="S164" s="41">
        <v>3.7866666666666666</v>
      </c>
      <c r="T164" s="41">
        <v>2.6999999999999997</v>
      </c>
      <c r="U164" s="41">
        <v>3.4533333333333331</v>
      </c>
      <c r="V164" s="41">
        <v>1.1933333333333334</v>
      </c>
      <c r="W164" s="41">
        <v>1.6366666666666667</v>
      </c>
      <c r="X164" s="41">
        <v>1.6333333333333331</v>
      </c>
      <c r="Y164" s="41">
        <v>5.4366666666666674</v>
      </c>
      <c r="Z164" s="41">
        <v>3.9433333333333334</v>
      </c>
      <c r="AA164" s="41">
        <v>2.7533333333333334</v>
      </c>
      <c r="AB164" s="41">
        <v>1.2566666666666666</v>
      </c>
      <c r="AC164" s="41">
        <v>3.4</v>
      </c>
      <c r="AD164" s="41">
        <v>1.7466666666666668</v>
      </c>
      <c r="AE164" s="43">
        <v>1027.78</v>
      </c>
      <c r="AF164" s="43">
        <v>324667</v>
      </c>
      <c r="AG164" s="39">
        <v>4.4999999999999956</v>
      </c>
      <c r="AH164" s="43">
        <v>1233.955593149062</v>
      </c>
      <c r="AI164" s="41">
        <v>188.40333333333334</v>
      </c>
      <c r="AJ164" s="41" t="s">
        <v>783</v>
      </c>
      <c r="AK164" s="41" t="s">
        <v>783</v>
      </c>
      <c r="AL164" s="41">
        <v>188.40333333333334</v>
      </c>
      <c r="AM164" s="41">
        <v>174.22406666666669</v>
      </c>
      <c r="AN164" s="41">
        <v>53.330000000000005</v>
      </c>
      <c r="AO164" s="44">
        <v>2.6433333333333331</v>
      </c>
      <c r="AP164" s="41">
        <v>96.67</v>
      </c>
      <c r="AQ164" s="41">
        <v>130</v>
      </c>
      <c r="AR164" s="41">
        <v>115.5</v>
      </c>
      <c r="AS164" s="41">
        <v>9.4033333333333342</v>
      </c>
      <c r="AT164" s="41">
        <v>432.03</v>
      </c>
      <c r="AU164" s="41">
        <v>3.7900000000000005</v>
      </c>
      <c r="AV164" s="41">
        <v>10.99</v>
      </c>
      <c r="AW164" s="41">
        <v>5.56</v>
      </c>
      <c r="AX164" s="41">
        <v>12</v>
      </c>
      <c r="AY164" s="41">
        <v>35.446666666666665</v>
      </c>
      <c r="AZ164" s="41">
        <v>2.4733333333333336</v>
      </c>
      <c r="BA164" s="41">
        <v>0.96</v>
      </c>
      <c r="BB164" s="41">
        <v>14.44</v>
      </c>
      <c r="BC164" s="41">
        <v>33.226666666666667</v>
      </c>
      <c r="BD164" s="41">
        <v>27.726666666666663</v>
      </c>
      <c r="BE164" s="41">
        <v>33.533333333333331</v>
      </c>
      <c r="BF164" s="41">
        <v>81</v>
      </c>
      <c r="BG164" s="41">
        <v>13</v>
      </c>
      <c r="BH164" s="41">
        <v>11</v>
      </c>
      <c r="BI164" s="41">
        <v>15.666666666666666</v>
      </c>
      <c r="BJ164" s="41">
        <v>2.1033333333333331</v>
      </c>
      <c r="BK164" s="41">
        <v>89.67</v>
      </c>
      <c r="BL164" s="41">
        <v>9.1966666666666672</v>
      </c>
      <c r="BM164" s="41">
        <v>8.5699999999999985</v>
      </c>
    </row>
    <row r="165" spans="1:65" x14ac:dyDescent="0.35">
      <c r="A165" s="18">
        <v>3739580740</v>
      </c>
      <c r="B165" t="s">
        <v>325</v>
      </c>
      <c r="C165" t="s">
        <v>751</v>
      </c>
      <c r="D165" t="s">
        <v>333</v>
      </c>
      <c r="E165" s="41">
        <v>10.07</v>
      </c>
      <c r="F165" s="41">
        <v>3.7633333333333336</v>
      </c>
      <c r="G165" s="41">
        <v>4.0533333333333337</v>
      </c>
      <c r="H165" s="41">
        <v>1.1166666666666667</v>
      </c>
      <c r="I165" s="41">
        <v>1.0966666666666667</v>
      </c>
      <c r="J165" s="41">
        <v>1.5166666666666666</v>
      </c>
      <c r="K165" s="41">
        <v>1.45</v>
      </c>
      <c r="L165" s="41">
        <v>1.5033333333333332</v>
      </c>
      <c r="M165" s="41">
        <v>4.003333333333333</v>
      </c>
      <c r="N165" s="41">
        <v>2.8033333333333332</v>
      </c>
      <c r="O165" s="41">
        <v>0.48666666666666664</v>
      </c>
      <c r="P165" s="41">
        <v>1.05</v>
      </c>
      <c r="Q165" s="41">
        <v>3.2933333333333334</v>
      </c>
      <c r="R165" s="41">
        <v>3.4733333333333332</v>
      </c>
      <c r="S165" s="41">
        <v>3.9866666666666664</v>
      </c>
      <c r="T165" s="41">
        <v>1.82</v>
      </c>
      <c r="U165" s="41">
        <v>3.4266666666666663</v>
      </c>
      <c r="V165" s="41">
        <v>1.05</v>
      </c>
      <c r="W165" s="41">
        <v>1.4966666666666668</v>
      </c>
      <c r="X165" s="41">
        <v>1.71</v>
      </c>
      <c r="Y165" s="41">
        <v>5.75</v>
      </c>
      <c r="Z165" s="41">
        <v>3.5933333333333337</v>
      </c>
      <c r="AA165" s="41">
        <v>2.7033333333333331</v>
      </c>
      <c r="AB165" s="41">
        <v>0.98999999999999988</v>
      </c>
      <c r="AC165" s="41">
        <v>3.3933333333333331</v>
      </c>
      <c r="AD165" s="41">
        <v>1.8166666666666667</v>
      </c>
      <c r="AE165" s="43">
        <v>1100.2233333333334</v>
      </c>
      <c r="AF165" s="43">
        <v>268630.33333333331</v>
      </c>
      <c r="AG165" s="39">
        <v>4.5734178657341351</v>
      </c>
      <c r="AH165" s="43">
        <v>1029.7869927459667</v>
      </c>
      <c r="AI165" s="41" t="s">
        <v>783</v>
      </c>
      <c r="AJ165" s="41">
        <v>90.19</v>
      </c>
      <c r="AK165" s="41">
        <v>59.776666666666664</v>
      </c>
      <c r="AL165" s="41">
        <v>149.96666666666667</v>
      </c>
      <c r="AM165" s="41">
        <v>174.22406666666669</v>
      </c>
      <c r="AN165" s="41">
        <v>40.133333333333333</v>
      </c>
      <c r="AO165" s="44">
        <v>2.5960000000000001</v>
      </c>
      <c r="AP165" s="41">
        <v>104.05333333333333</v>
      </c>
      <c r="AQ165" s="41">
        <v>104.66666666666667</v>
      </c>
      <c r="AR165" s="41">
        <v>100.92</v>
      </c>
      <c r="AS165" s="41">
        <v>8.7966666666666669</v>
      </c>
      <c r="AT165" s="41">
        <v>444</v>
      </c>
      <c r="AU165" s="41">
        <v>3.7900000000000005</v>
      </c>
      <c r="AV165" s="41">
        <v>9.49</v>
      </c>
      <c r="AW165" s="41">
        <v>3.56</v>
      </c>
      <c r="AX165" s="41">
        <v>16.933333333333334</v>
      </c>
      <c r="AY165" s="41">
        <v>45.866666666666667</v>
      </c>
      <c r="AZ165" s="41">
        <v>2.0666666666666669</v>
      </c>
      <c r="BA165" s="41">
        <v>0.94000000000000006</v>
      </c>
      <c r="BB165" s="41">
        <v>13.766666666666667</v>
      </c>
      <c r="BC165" s="41">
        <v>23.040000000000003</v>
      </c>
      <c r="BD165" s="41">
        <v>20.89</v>
      </c>
      <c r="BE165" s="41">
        <v>29.386666666666667</v>
      </c>
      <c r="BF165" s="41">
        <v>82.083333333333329</v>
      </c>
      <c r="BG165" s="41">
        <v>10.832500000000001</v>
      </c>
      <c r="BH165" s="41">
        <v>9.6733333333333338</v>
      </c>
      <c r="BI165" s="41">
        <v>15.866666666666667</v>
      </c>
      <c r="BJ165" s="41">
        <v>2.1366666666666667</v>
      </c>
      <c r="BK165" s="41">
        <v>45.833333333333336</v>
      </c>
      <c r="BL165" s="41">
        <v>8.8233333333333324</v>
      </c>
      <c r="BM165" s="41">
        <v>10.39</v>
      </c>
    </row>
    <row r="166" spans="1:65" x14ac:dyDescent="0.35">
      <c r="A166" s="18">
        <v>3748900900</v>
      </c>
      <c r="B166" t="s">
        <v>325</v>
      </c>
      <c r="C166" t="s">
        <v>334</v>
      </c>
      <c r="D166" t="s">
        <v>335</v>
      </c>
      <c r="E166" s="41">
        <v>11.076666666666668</v>
      </c>
      <c r="F166" s="41">
        <v>3.68</v>
      </c>
      <c r="G166" s="41">
        <v>4.2733333333333334</v>
      </c>
      <c r="H166" s="41">
        <v>1.4100000000000001</v>
      </c>
      <c r="I166" s="41">
        <v>1.02</v>
      </c>
      <c r="J166" s="41">
        <v>1.8566666666666667</v>
      </c>
      <c r="K166" s="41">
        <v>1.9066666666666665</v>
      </c>
      <c r="L166" s="41">
        <v>1.3800000000000001</v>
      </c>
      <c r="M166" s="41">
        <v>3.8833333333333333</v>
      </c>
      <c r="N166" s="41">
        <v>3.186666666666667</v>
      </c>
      <c r="O166" s="41">
        <v>0.59333333333333327</v>
      </c>
      <c r="P166" s="41">
        <v>0.98999999999999988</v>
      </c>
      <c r="Q166" s="41">
        <v>3.6433333333333331</v>
      </c>
      <c r="R166" s="41">
        <v>3.6999999999999997</v>
      </c>
      <c r="S166" s="41">
        <v>3.7433333333333336</v>
      </c>
      <c r="T166" s="41">
        <v>2.5866666666666664</v>
      </c>
      <c r="U166" s="41">
        <v>3.5866666666666664</v>
      </c>
      <c r="V166" s="41">
        <v>1.1633333333333333</v>
      </c>
      <c r="W166" s="41">
        <v>1.6433333333333333</v>
      </c>
      <c r="X166" s="41">
        <v>1.8733333333333333</v>
      </c>
      <c r="Y166" s="41">
        <v>6.2166666666666659</v>
      </c>
      <c r="Z166" s="41">
        <v>4.59</v>
      </c>
      <c r="AA166" s="41">
        <v>2.4</v>
      </c>
      <c r="AB166" s="41">
        <v>1.2333333333333334</v>
      </c>
      <c r="AC166" s="41">
        <v>3.4899999999999998</v>
      </c>
      <c r="AD166" s="41">
        <v>1.83</v>
      </c>
      <c r="AE166" s="43">
        <v>787.75333333333344</v>
      </c>
      <c r="AF166" s="43">
        <v>296596</v>
      </c>
      <c r="AG166" s="39">
        <v>4.5065278885772919</v>
      </c>
      <c r="AH166" s="43">
        <v>1128.17977991161</v>
      </c>
      <c r="AI166" s="41">
        <v>157.19000000000003</v>
      </c>
      <c r="AJ166" s="41" t="s">
        <v>783</v>
      </c>
      <c r="AK166" s="41" t="s">
        <v>783</v>
      </c>
      <c r="AL166" s="41">
        <v>157.19000000000003</v>
      </c>
      <c r="AM166" s="41">
        <v>174.24906666666666</v>
      </c>
      <c r="AN166" s="41">
        <v>51.733333333333327</v>
      </c>
      <c r="AO166" s="44">
        <v>2.5373333333333332</v>
      </c>
      <c r="AP166" s="41">
        <v>121.02333333333335</v>
      </c>
      <c r="AQ166" s="41">
        <v>128.89000000000001</v>
      </c>
      <c r="AR166" s="41">
        <v>126.74000000000001</v>
      </c>
      <c r="AS166" s="41">
        <v>8.91</v>
      </c>
      <c r="AT166" s="41">
        <v>431.99666666666667</v>
      </c>
      <c r="AU166" s="41">
        <v>3.89</v>
      </c>
      <c r="AV166" s="41">
        <v>9.85</v>
      </c>
      <c r="AW166" s="41">
        <v>5.043333333333333</v>
      </c>
      <c r="AX166" s="41">
        <v>14.74</v>
      </c>
      <c r="AY166" s="41">
        <v>42.916666666666664</v>
      </c>
      <c r="AZ166" s="41">
        <v>2.5733333333333337</v>
      </c>
      <c r="BA166" s="41">
        <v>0.92333333333333334</v>
      </c>
      <c r="BB166" s="41">
        <v>9.5733333333333341</v>
      </c>
      <c r="BC166" s="41">
        <v>35.346666666666664</v>
      </c>
      <c r="BD166" s="41">
        <v>22.983333333333334</v>
      </c>
      <c r="BE166" s="41">
        <v>34.653333333333329</v>
      </c>
      <c r="BF166" s="41">
        <v>86.216666666666654</v>
      </c>
      <c r="BG166" s="41">
        <v>21.285</v>
      </c>
      <c r="BH166" s="41">
        <v>10.33</v>
      </c>
      <c r="BI166" s="41">
        <v>14.86</v>
      </c>
      <c r="BJ166" s="41">
        <v>2.63</v>
      </c>
      <c r="BK166" s="41">
        <v>47.773333333333333</v>
      </c>
      <c r="BL166" s="41">
        <v>8.9700000000000006</v>
      </c>
      <c r="BM166" s="41">
        <v>10.270000000000001</v>
      </c>
    </row>
    <row r="167" spans="1:65" x14ac:dyDescent="0.35">
      <c r="A167" s="18">
        <v>3749180825</v>
      </c>
      <c r="B167" t="s">
        <v>325</v>
      </c>
      <c r="C167" t="s">
        <v>336</v>
      </c>
      <c r="D167" t="s">
        <v>647</v>
      </c>
      <c r="E167" s="41">
        <v>10.32</v>
      </c>
      <c r="F167" s="41">
        <v>3.3533333333333331</v>
      </c>
      <c r="G167" s="41">
        <v>4.4333333333333327</v>
      </c>
      <c r="H167" s="41">
        <v>1.0933333333333335</v>
      </c>
      <c r="I167" s="41">
        <v>1.2533333333333332</v>
      </c>
      <c r="J167" s="41">
        <v>1.9633333333333336</v>
      </c>
      <c r="K167" s="41">
        <v>1.7566666666666666</v>
      </c>
      <c r="L167" s="41">
        <v>1.1633333333333333</v>
      </c>
      <c r="M167" s="41">
        <v>4.0733333333333333</v>
      </c>
      <c r="N167" s="41">
        <v>2.9933333333333336</v>
      </c>
      <c r="O167" s="41">
        <v>0.53999999999999992</v>
      </c>
      <c r="P167" s="41">
        <v>1.1133333333333333</v>
      </c>
      <c r="Q167" s="41">
        <v>4.1933333333333334</v>
      </c>
      <c r="R167" s="41">
        <v>3.19</v>
      </c>
      <c r="S167" s="41">
        <v>4.1100000000000003</v>
      </c>
      <c r="T167" s="41">
        <v>1.6966666666666665</v>
      </c>
      <c r="U167" s="41">
        <v>2.8033333333333332</v>
      </c>
      <c r="V167" s="41">
        <v>1.1466666666666665</v>
      </c>
      <c r="W167" s="41">
        <v>2.48</v>
      </c>
      <c r="X167" s="41">
        <v>1.92</v>
      </c>
      <c r="Y167" s="41">
        <v>5.3866666666666667</v>
      </c>
      <c r="Z167" s="41">
        <v>6.4366666666666665</v>
      </c>
      <c r="AA167" s="41">
        <v>2.9433333333333334</v>
      </c>
      <c r="AB167" s="41">
        <v>1.18</v>
      </c>
      <c r="AC167" s="41">
        <v>3.3866666666666667</v>
      </c>
      <c r="AD167" s="41">
        <v>1.7966666666666666</v>
      </c>
      <c r="AE167" s="43">
        <v>649.85</v>
      </c>
      <c r="AF167" s="43">
        <v>264527.66666666669</v>
      </c>
      <c r="AG167" s="39">
        <v>4.3416666666666437</v>
      </c>
      <c r="AH167" s="43">
        <v>986.49390374034317</v>
      </c>
      <c r="AI167" s="41">
        <v>154.90666666666667</v>
      </c>
      <c r="AJ167" s="41" t="s">
        <v>783</v>
      </c>
      <c r="AK167" s="41" t="s">
        <v>783</v>
      </c>
      <c r="AL167" s="41">
        <v>154.90666666666667</v>
      </c>
      <c r="AM167" s="41">
        <v>174.22406666666669</v>
      </c>
      <c r="AN167" s="41">
        <v>16.556666666666668</v>
      </c>
      <c r="AO167" s="44">
        <v>2.5550000000000002</v>
      </c>
      <c r="AP167" s="41">
        <v>131.66666666666666</v>
      </c>
      <c r="AQ167" s="41">
        <v>156.11000000000001</v>
      </c>
      <c r="AR167" s="41">
        <v>109.33333333333333</v>
      </c>
      <c r="AS167" s="41">
        <v>9.3566666666666674</v>
      </c>
      <c r="AT167" s="41">
        <v>430.07666666666665</v>
      </c>
      <c r="AU167" s="41">
        <v>3.1833333333333331</v>
      </c>
      <c r="AV167" s="41">
        <v>10.99</v>
      </c>
      <c r="AW167" s="41">
        <v>5.4666666666666659</v>
      </c>
      <c r="AX167" s="41">
        <v>11.656666666666666</v>
      </c>
      <c r="AY167" s="41">
        <v>29.63</v>
      </c>
      <c r="AZ167" s="41">
        <v>1.8866666666666667</v>
      </c>
      <c r="BA167" s="41">
        <v>1.1566666666666665</v>
      </c>
      <c r="BB167" s="41">
        <v>9.39</v>
      </c>
      <c r="BC167" s="41">
        <v>22.973333333333333</v>
      </c>
      <c r="BD167" s="41">
        <v>22.073333333333334</v>
      </c>
      <c r="BE167" s="41">
        <v>26.373333333333335</v>
      </c>
      <c r="BF167" s="41">
        <v>80</v>
      </c>
      <c r="BG167" s="41">
        <v>13.25</v>
      </c>
      <c r="BH167" s="41">
        <v>6.2433333333333332</v>
      </c>
      <c r="BI167" s="41">
        <v>17.64</v>
      </c>
      <c r="BJ167" s="41">
        <v>2.2566666666666668</v>
      </c>
      <c r="BK167" s="41">
        <v>56.22</v>
      </c>
      <c r="BL167" s="41">
        <v>8.9766666666666666</v>
      </c>
      <c r="BM167" s="41">
        <v>14.403333333333334</v>
      </c>
    </row>
    <row r="168" spans="1:65" x14ac:dyDescent="0.35">
      <c r="A168" s="18">
        <v>3749180950</v>
      </c>
      <c r="B168" t="s">
        <v>325</v>
      </c>
      <c r="C168" t="s">
        <v>336</v>
      </c>
      <c r="D168" t="s">
        <v>337</v>
      </c>
      <c r="E168" s="41">
        <v>10.159999999999998</v>
      </c>
      <c r="F168" s="41">
        <v>4.1433333333333335</v>
      </c>
      <c r="G168" s="41">
        <v>4.206666666666667</v>
      </c>
      <c r="H168" s="41">
        <v>1.46</v>
      </c>
      <c r="I168" s="41">
        <v>1.0366666666666668</v>
      </c>
      <c r="J168" s="41">
        <v>1.4466666666666665</v>
      </c>
      <c r="K168" s="41">
        <v>1.3133333333333335</v>
      </c>
      <c r="L168" s="41">
        <v>1.0900000000000001</v>
      </c>
      <c r="M168" s="41">
        <v>3.97</v>
      </c>
      <c r="N168" s="41">
        <v>3.6766666666666672</v>
      </c>
      <c r="O168" s="41">
        <v>0.49333333333333335</v>
      </c>
      <c r="P168" s="41">
        <v>1.1533333333333333</v>
      </c>
      <c r="Q168" s="41">
        <v>3.19</v>
      </c>
      <c r="R168" s="41">
        <v>3.6266666666666665</v>
      </c>
      <c r="S168" s="41">
        <v>3.7466666666666666</v>
      </c>
      <c r="T168" s="41">
        <v>2.1666666666666665</v>
      </c>
      <c r="U168" s="41">
        <v>3.2866666666666666</v>
      </c>
      <c r="V168" s="41">
        <v>1.1333333333333335</v>
      </c>
      <c r="W168" s="41">
        <v>1.6300000000000001</v>
      </c>
      <c r="X168" s="41">
        <v>1.6233333333333333</v>
      </c>
      <c r="Y168" s="41">
        <v>5.91</v>
      </c>
      <c r="Z168" s="41">
        <v>3.8666666666666671</v>
      </c>
      <c r="AA168" s="41">
        <v>2.52</v>
      </c>
      <c r="AB168" s="41">
        <v>1.1566666666666667</v>
      </c>
      <c r="AC168" s="41">
        <v>3.5266666666666668</v>
      </c>
      <c r="AD168" s="41">
        <v>1.88</v>
      </c>
      <c r="AE168" s="43">
        <v>865.06</v>
      </c>
      <c r="AF168" s="43">
        <v>216666.66666666666</v>
      </c>
      <c r="AG168" s="39">
        <v>4.4431138155895118</v>
      </c>
      <c r="AH168" s="43">
        <v>817.20360027238928</v>
      </c>
      <c r="AI168" s="41">
        <v>154.90666666666667</v>
      </c>
      <c r="AJ168" s="41" t="s">
        <v>783</v>
      </c>
      <c r="AK168" s="41" t="s">
        <v>783</v>
      </c>
      <c r="AL168" s="41">
        <v>154.90666666666667</v>
      </c>
      <c r="AM168" s="41">
        <v>174.22406666666669</v>
      </c>
      <c r="AN168" s="41">
        <v>55.623333333333335</v>
      </c>
      <c r="AO168" s="44">
        <v>2.5050000000000003</v>
      </c>
      <c r="AP168" s="41">
        <v>126.66666666666667</v>
      </c>
      <c r="AQ168" s="41">
        <v>136.11000000000001</v>
      </c>
      <c r="AR168" s="41">
        <v>118.87666666666667</v>
      </c>
      <c r="AS168" s="41">
        <v>9.26</v>
      </c>
      <c r="AT168" s="41">
        <v>443.25666666666666</v>
      </c>
      <c r="AU168" s="41">
        <v>3.7900000000000005</v>
      </c>
      <c r="AV168" s="41">
        <v>11.573333333333332</v>
      </c>
      <c r="AW168" s="41">
        <v>4.9333333333333336</v>
      </c>
      <c r="AX168" s="41">
        <v>23.849999999999998</v>
      </c>
      <c r="AY168" s="41">
        <v>39.623333333333335</v>
      </c>
      <c r="AZ168" s="41">
        <v>2.65</v>
      </c>
      <c r="BA168" s="41">
        <v>1.3466666666666667</v>
      </c>
      <c r="BB168" s="41">
        <v>12.76</v>
      </c>
      <c r="BC168" s="41">
        <v>37.619999999999997</v>
      </c>
      <c r="BD168" s="41">
        <v>31.276666666666667</v>
      </c>
      <c r="BE168" s="41">
        <v>37.073333333333331</v>
      </c>
      <c r="BF168" s="41">
        <v>79.666666666666671</v>
      </c>
      <c r="BG168" s="41">
        <v>17.671666666666667</v>
      </c>
      <c r="BH168" s="41">
        <v>8.6466666666666665</v>
      </c>
      <c r="BI168" s="41">
        <v>17.416666666666668</v>
      </c>
      <c r="BJ168" s="41">
        <v>2.78</v>
      </c>
      <c r="BK168" s="41">
        <v>47.95333333333334</v>
      </c>
      <c r="BL168" s="41">
        <v>9.836666666666666</v>
      </c>
      <c r="BM168" s="41">
        <v>8.6566666666666681</v>
      </c>
    </row>
    <row r="169" spans="1:65" x14ac:dyDescent="0.35">
      <c r="A169" s="18">
        <v>3813900200</v>
      </c>
      <c r="B169" t="s">
        <v>338</v>
      </c>
      <c r="C169" t="s">
        <v>781</v>
      </c>
      <c r="D169" t="s">
        <v>782</v>
      </c>
      <c r="E169" s="41">
        <v>11.56</v>
      </c>
      <c r="F169" s="41">
        <v>3.6066666666666669</v>
      </c>
      <c r="G169" s="41">
        <v>4.3166666666666664</v>
      </c>
      <c r="H169" s="41">
        <v>1.75</v>
      </c>
      <c r="I169" s="41">
        <v>1.1399999999999999</v>
      </c>
      <c r="J169" s="41">
        <v>2.2400000000000002</v>
      </c>
      <c r="K169" s="41">
        <v>1.67</v>
      </c>
      <c r="L169" s="41">
        <v>1.0033333333333334</v>
      </c>
      <c r="M169" s="41">
        <v>4.22</v>
      </c>
      <c r="N169" s="41">
        <v>3.2300000000000004</v>
      </c>
      <c r="O169" s="41">
        <v>0.61333333333333329</v>
      </c>
      <c r="P169" s="41">
        <v>1.5666666666666667</v>
      </c>
      <c r="Q169" s="41">
        <v>3.4233333333333333</v>
      </c>
      <c r="R169" s="41">
        <v>3.4733333333333332</v>
      </c>
      <c r="S169" s="41">
        <v>4.3833333333333329</v>
      </c>
      <c r="T169" s="41">
        <v>2.3333333333333335</v>
      </c>
      <c r="U169" s="41">
        <v>3.6233333333333335</v>
      </c>
      <c r="V169" s="41">
        <v>1.2666666666666666</v>
      </c>
      <c r="W169" s="41">
        <v>1.8533333333333333</v>
      </c>
      <c r="X169" s="41">
        <v>1.75</v>
      </c>
      <c r="Y169" s="41">
        <v>5.583333333333333</v>
      </c>
      <c r="Z169" s="41">
        <v>5.0466666666666669</v>
      </c>
      <c r="AA169" s="41">
        <v>2.8433333333333337</v>
      </c>
      <c r="AB169" s="41">
        <v>1.3366666666666667</v>
      </c>
      <c r="AC169" s="41">
        <v>3.3266666666666667</v>
      </c>
      <c r="AD169" s="41">
        <v>1.7</v>
      </c>
      <c r="AE169" s="43">
        <v>861.6</v>
      </c>
      <c r="AF169" s="43">
        <v>334912.66666666669</v>
      </c>
      <c r="AG169" s="39">
        <v>4.4783644503558113</v>
      </c>
      <c r="AH169" s="43">
        <v>1270.3262119387475</v>
      </c>
      <c r="AI169" s="41" t="s">
        <v>783</v>
      </c>
      <c r="AJ169" s="41">
        <v>91.48</v>
      </c>
      <c r="AK169" s="41">
        <v>55.993333333333332</v>
      </c>
      <c r="AL169" s="41">
        <v>147.47333333333333</v>
      </c>
      <c r="AM169" s="41">
        <v>180.49406666666667</v>
      </c>
      <c r="AN169" s="41">
        <v>52.160000000000004</v>
      </c>
      <c r="AO169" s="44">
        <v>2.6566666666666667</v>
      </c>
      <c r="AP169" s="41">
        <v>115.08333333333333</v>
      </c>
      <c r="AQ169" s="41">
        <v>151.53333333333333</v>
      </c>
      <c r="AR169" s="41">
        <v>98</v>
      </c>
      <c r="AS169" s="41">
        <v>9.2900000000000009</v>
      </c>
      <c r="AT169" s="41">
        <v>482.86666666666662</v>
      </c>
      <c r="AU169" s="41">
        <v>4.3566666666666665</v>
      </c>
      <c r="AV169" s="41">
        <v>11.323333333333332</v>
      </c>
      <c r="AW169" s="41">
        <v>3.58</v>
      </c>
      <c r="AX169" s="41">
        <v>18.7</v>
      </c>
      <c r="AY169" s="41">
        <v>32.46</v>
      </c>
      <c r="AZ169" s="41">
        <v>2.75</v>
      </c>
      <c r="BA169" s="41">
        <v>0.97000000000000008</v>
      </c>
      <c r="BB169" s="41">
        <v>11.88</v>
      </c>
      <c r="BC169" s="41">
        <v>33.726666666666667</v>
      </c>
      <c r="BD169" s="41">
        <v>27.096666666666664</v>
      </c>
      <c r="BE169" s="41">
        <v>30.679999999999996</v>
      </c>
      <c r="BF169" s="41">
        <v>56.93</v>
      </c>
      <c r="BG169" s="41">
        <v>27.531666666666666</v>
      </c>
      <c r="BH169" s="41">
        <v>10.056666666666667</v>
      </c>
      <c r="BI169" s="41">
        <v>15</v>
      </c>
      <c r="BJ169" s="41">
        <v>2.06</v>
      </c>
      <c r="BK169" s="41">
        <v>50.81</v>
      </c>
      <c r="BL169" s="41">
        <v>9.42</v>
      </c>
      <c r="BM169" s="41">
        <v>9.98</v>
      </c>
    </row>
    <row r="170" spans="1:65" x14ac:dyDescent="0.35">
      <c r="A170" s="18">
        <v>3822020400</v>
      </c>
      <c r="B170" t="s">
        <v>338</v>
      </c>
      <c r="C170" t="s">
        <v>339</v>
      </c>
      <c r="D170" t="s">
        <v>340</v>
      </c>
      <c r="E170" s="41">
        <v>13.913333333333334</v>
      </c>
      <c r="F170" s="41">
        <v>3.5500000000000003</v>
      </c>
      <c r="G170" s="41">
        <v>5.05</v>
      </c>
      <c r="H170" s="41">
        <v>1.7000000000000002</v>
      </c>
      <c r="I170" s="41">
        <v>0.97333333333333327</v>
      </c>
      <c r="J170" s="41">
        <v>2.7933333333333334</v>
      </c>
      <c r="K170" s="41">
        <v>1.9966666666666668</v>
      </c>
      <c r="L170" s="41">
        <v>1.03</v>
      </c>
      <c r="M170" s="41">
        <v>4.3199999999999994</v>
      </c>
      <c r="N170" s="41">
        <v>2.8800000000000003</v>
      </c>
      <c r="O170" s="41">
        <v>0.60333333333333339</v>
      </c>
      <c r="P170" s="41">
        <v>1.7833333333333332</v>
      </c>
      <c r="Q170" s="41">
        <v>3.5366666666666666</v>
      </c>
      <c r="R170" s="41">
        <v>3.7966666666666669</v>
      </c>
      <c r="S170" s="41">
        <v>4.4333333333333336</v>
      </c>
      <c r="T170" s="41">
        <v>2.13</v>
      </c>
      <c r="U170" s="41">
        <v>3.9800000000000004</v>
      </c>
      <c r="V170" s="41">
        <v>1.1233333333333333</v>
      </c>
      <c r="W170" s="41">
        <v>1.7866666666666664</v>
      </c>
      <c r="X170" s="41">
        <v>2.0933333333333333</v>
      </c>
      <c r="Y170" s="41">
        <v>5.2366666666666672</v>
      </c>
      <c r="Z170" s="41">
        <v>6.37</v>
      </c>
      <c r="AA170" s="41">
        <v>2.75</v>
      </c>
      <c r="AB170" s="41">
        <v>1.7299999999999998</v>
      </c>
      <c r="AC170" s="41">
        <v>4.2633333333333328</v>
      </c>
      <c r="AD170" s="41">
        <v>2.0533333333333332</v>
      </c>
      <c r="AE170" s="43">
        <v>908.66666666666663</v>
      </c>
      <c r="AF170" s="43">
        <v>323100</v>
      </c>
      <c r="AG170" s="39">
        <v>4.348040838878191</v>
      </c>
      <c r="AH170" s="43">
        <v>1205.3545574068903</v>
      </c>
      <c r="AI170" s="41" t="s">
        <v>783</v>
      </c>
      <c r="AJ170" s="41">
        <v>76.530000000000015</v>
      </c>
      <c r="AK170" s="41">
        <v>57.713333333333338</v>
      </c>
      <c r="AL170" s="41">
        <v>134.24333333333334</v>
      </c>
      <c r="AM170" s="41">
        <v>182.74406666666667</v>
      </c>
      <c r="AN170" s="41">
        <v>51.6</v>
      </c>
      <c r="AO170" s="44">
        <v>2.4666666666666668</v>
      </c>
      <c r="AP170" s="41">
        <v>102.2</v>
      </c>
      <c r="AQ170" s="41">
        <v>167.97333333333333</v>
      </c>
      <c r="AR170" s="41">
        <v>98</v>
      </c>
      <c r="AS170" s="41">
        <v>9.4700000000000006</v>
      </c>
      <c r="AT170" s="41">
        <v>454.44</v>
      </c>
      <c r="AU170" s="41">
        <v>4.29</v>
      </c>
      <c r="AV170" s="41">
        <v>10.326666666666666</v>
      </c>
      <c r="AW170" s="41">
        <v>4.38</v>
      </c>
      <c r="AX170" s="41">
        <v>16.923333333333332</v>
      </c>
      <c r="AY170" s="41">
        <v>35.6</v>
      </c>
      <c r="AZ170" s="41">
        <v>2.29</v>
      </c>
      <c r="BA170" s="41">
        <v>1.3833333333333335</v>
      </c>
      <c r="BB170" s="41">
        <v>15.413333333333334</v>
      </c>
      <c r="BC170" s="41">
        <v>28.203333333333333</v>
      </c>
      <c r="BD170" s="41">
        <v>29.353333333333335</v>
      </c>
      <c r="BE170" s="41">
        <v>35</v>
      </c>
      <c r="BF170" s="41">
        <v>98.993333333333339</v>
      </c>
      <c r="BG170" s="41">
        <v>17.95</v>
      </c>
      <c r="BH170" s="41">
        <v>11.25</v>
      </c>
      <c r="BI170" s="41">
        <v>17.5</v>
      </c>
      <c r="BJ170" s="41">
        <v>2.25</v>
      </c>
      <c r="BK170" s="41">
        <v>42.800000000000004</v>
      </c>
      <c r="BL170" s="41">
        <v>9.15</v>
      </c>
      <c r="BM170" s="41">
        <v>8.7666666666666675</v>
      </c>
    </row>
    <row r="171" spans="1:65" x14ac:dyDescent="0.35">
      <c r="A171" s="18">
        <v>3824220500</v>
      </c>
      <c r="B171" t="s">
        <v>338</v>
      </c>
      <c r="C171" t="s">
        <v>830</v>
      </c>
      <c r="D171" t="s">
        <v>831</v>
      </c>
      <c r="E171" s="41">
        <v>11.771823680281457</v>
      </c>
      <c r="F171" s="41">
        <v>3.2853663869870666</v>
      </c>
      <c r="G171" s="41">
        <v>3.9453214387708826</v>
      </c>
      <c r="H171" s="41">
        <v>1.5943266146341484</v>
      </c>
      <c r="I171" s="41">
        <v>1.1063258703951968</v>
      </c>
      <c r="J171" s="41">
        <v>2.3326096397018596</v>
      </c>
      <c r="K171" s="41">
        <v>1.6841408629196486</v>
      </c>
      <c r="L171" s="41">
        <v>1.1403192825235957</v>
      </c>
      <c r="M171" s="41">
        <v>4.1045313698293056</v>
      </c>
      <c r="N171" s="41">
        <v>2.8331713616462282</v>
      </c>
      <c r="O171" s="41">
        <v>0.59835139365641177</v>
      </c>
      <c r="P171" s="41">
        <v>1.7889989163920657</v>
      </c>
      <c r="Q171" s="41">
        <v>2.7256313546227546</v>
      </c>
      <c r="R171" s="41">
        <v>3.585604699926995</v>
      </c>
      <c r="S171" s="41">
        <v>4.6582768721223369</v>
      </c>
      <c r="T171" s="41">
        <v>2.042087072400331</v>
      </c>
      <c r="U171" s="41">
        <v>3.1242860633767235</v>
      </c>
      <c r="V171" s="41">
        <v>1.1816338242882021</v>
      </c>
      <c r="W171" s="41">
        <v>1.6993344361721041</v>
      </c>
      <c r="X171" s="41">
        <v>1.5822374193491449</v>
      </c>
      <c r="Y171" s="41">
        <v>5.4744702996859678</v>
      </c>
      <c r="Z171" s="41">
        <v>5.1459760686426526</v>
      </c>
      <c r="AA171" s="41">
        <v>2.151432339418605</v>
      </c>
      <c r="AB171" s="41">
        <v>1.3968865180051881</v>
      </c>
      <c r="AC171" s="41">
        <v>3.3292366303292602</v>
      </c>
      <c r="AD171" s="41">
        <v>1.8808528839649707</v>
      </c>
      <c r="AE171" s="43">
        <v>1034.7302901463381</v>
      </c>
      <c r="AF171" s="43">
        <v>350177.56550248078</v>
      </c>
      <c r="AG171" s="39">
        <v>4.3507322401087825</v>
      </c>
      <c r="AH171" s="43">
        <v>1308.6637349851287</v>
      </c>
      <c r="AI171" s="41" t="s">
        <v>783</v>
      </c>
      <c r="AJ171" s="41">
        <v>95.337386560801292</v>
      </c>
      <c r="AK171" s="41">
        <v>55.281930554075579</v>
      </c>
      <c r="AL171" s="41">
        <v>150.61931711487688</v>
      </c>
      <c r="AM171" s="41">
        <v>182.03362567855015</v>
      </c>
      <c r="AN171" s="41">
        <v>45.485120419687327</v>
      </c>
      <c r="AO171" s="44">
        <v>2.5363378798511929</v>
      </c>
      <c r="AP171" s="41">
        <v>113.83111228654333</v>
      </c>
      <c r="AQ171" s="41">
        <v>133.74802557408154</v>
      </c>
      <c r="AR171" s="41">
        <v>86.88955621892741</v>
      </c>
      <c r="AS171" s="41">
        <v>9.2137453738812347</v>
      </c>
      <c r="AT171" s="41">
        <v>489.66409072662674</v>
      </c>
      <c r="AU171" s="41">
        <v>4.3045234468323166</v>
      </c>
      <c r="AV171" s="41">
        <v>10.003584237463569</v>
      </c>
      <c r="AW171" s="41">
        <v>4.586276442579174</v>
      </c>
      <c r="AX171" s="41">
        <v>17.105095878619437</v>
      </c>
      <c r="AY171" s="41">
        <v>28.157489122109499</v>
      </c>
      <c r="AZ171" s="41">
        <v>2.1014178864471278</v>
      </c>
      <c r="BA171" s="41">
        <v>1.1787775675636081</v>
      </c>
      <c r="BB171" s="41">
        <v>10.945545209853861</v>
      </c>
      <c r="BC171" s="41">
        <v>16.17256794711437</v>
      </c>
      <c r="BD171" s="41">
        <v>13.761598491121562</v>
      </c>
      <c r="BE171" s="41">
        <v>19.908004943100369</v>
      </c>
      <c r="BF171" s="41">
        <v>69.866176341125581</v>
      </c>
      <c r="BG171" s="41">
        <v>17.220681209559263</v>
      </c>
      <c r="BH171" s="41">
        <v>8.4534193165914768</v>
      </c>
      <c r="BI171" s="41">
        <v>12.447765535993632</v>
      </c>
      <c r="BJ171" s="41">
        <v>3.3658782013028201</v>
      </c>
      <c r="BK171" s="41">
        <v>44.435018193762374</v>
      </c>
      <c r="BL171" s="41">
        <v>9.317852696243035</v>
      </c>
      <c r="BM171" s="41">
        <v>5.6320925122091863</v>
      </c>
    </row>
    <row r="172" spans="1:65" x14ac:dyDescent="0.35">
      <c r="A172" s="18">
        <v>3833500800</v>
      </c>
      <c r="B172" t="s">
        <v>338</v>
      </c>
      <c r="C172" t="s">
        <v>341</v>
      </c>
      <c r="D172" t="s">
        <v>342</v>
      </c>
      <c r="E172" s="41">
        <v>11.976666666666667</v>
      </c>
      <c r="F172" s="41">
        <v>3.4733333333333332</v>
      </c>
      <c r="G172" s="41">
        <v>4.8966666666666674</v>
      </c>
      <c r="H172" s="41">
        <v>1.4933333333333334</v>
      </c>
      <c r="I172" s="41">
        <v>1.1633333333333333</v>
      </c>
      <c r="J172" s="41">
        <v>2.7099999999999995</v>
      </c>
      <c r="K172" s="41">
        <v>1.9000000000000001</v>
      </c>
      <c r="L172" s="41">
        <v>1.3733333333333333</v>
      </c>
      <c r="M172" s="41">
        <v>4.0166666666666666</v>
      </c>
      <c r="N172" s="41">
        <v>2.8699999999999997</v>
      </c>
      <c r="O172" s="41">
        <v>0.64333333333333342</v>
      </c>
      <c r="P172" s="41">
        <v>1.7333333333333334</v>
      </c>
      <c r="Q172" s="41">
        <v>3.24</v>
      </c>
      <c r="R172" s="41">
        <v>4.3266666666666671</v>
      </c>
      <c r="S172" s="41">
        <v>4.4866666666666672</v>
      </c>
      <c r="T172" s="41">
        <v>2.7166666666666668</v>
      </c>
      <c r="U172" s="41">
        <v>3.7733333333333334</v>
      </c>
      <c r="V172" s="41">
        <v>1.2333333333333334</v>
      </c>
      <c r="W172" s="41">
        <v>1.9799999999999998</v>
      </c>
      <c r="X172" s="41">
        <v>2.0533333333333332</v>
      </c>
      <c r="Y172" s="41">
        <v>5.72</v>
      </c>
      <c r="Z172" s="41">
        <v>4.8933333333333335</v>
      </c>
      <c r="AA172" s="41">
        <v>3.186666666666667</v>
      </c>
      <c r="AB172" s="41">
        <v>1.4166666666666667</v>
      </c>
      <c r="AC172" s="41">
        <v>3.563333333333333</v>
      </c>
      <c r="AD172" s="41">
        <v>2.0266666666666668</v>
      </c>
      <c r="AE172" s="43">
        <v>927.55666666666673</v>
      </c>
      <c r="AF172" s="43">
        <v>368918</v>
      </c>
      <c r="AG172" s="39">
        <v>4.3025176495100821</v>
      </c>
      <c r="AH172" s="43">
        <v>1371.1398504999058</v>
      </c>
      <c r="AI172" s="41" t="s">
        <v>783</v>
      </c>
      <c r="AJ172" s="41">
        <v>73.856666666666669</v>
      </c>
      <c r="AK172" s="41">
        <v>57.96</v>
      </c>
      <c r="AL172" s="41">
        <v>131.81666666666666</v>
      </c>
      <c r="AM172" s="41">
        <v>182.74406666666667</v>
      </c>
      <c r="AN172" s="41">
        <v>63.886666666666663</v>
      </c>
      <c r="AO172" s="44">
        <v>2.6949999999999998</v>
      </c>
      <c r="AP172" s="41">
        <v>114.83333333333333</v>
      </c>
      <c r="AQ172" s="41">
        <v>156.33333333333334</v>
      </c>
      <c r="AR172" s="41">
        <v>92</v>
      </c>
      <c r="AS172" s="41">
        <v>9.706666666666667</v>
      </c>
      <c r="AT172" s="41">
        <v>488.68</v>
      </c>
      <c r="AU172" s="41">
        <v>4.59</v>
      </c>
      <c r="AV172" s="41">
        <v>10.856666666666667</v>
      </c>
      <c r="AW172" s="41">
        <v>4</v>
      </c>
      <c r="AX172" s="41">
        <v>18.89</v>
      </c>
      <c r="AY172" s="41">
        <v>33.996666666666663</v>
      </c>
      <c r="AZ172" s="41">
        <v>3.58</v>
      </c>
      <c r="BA172" s="41">
        <v>1.3266666666666667</v>
      </c>
      <c r="BB172" s="41">
        <v>14.99</v>
      </c>
      <c r="BC172" s="41">
        <v>39.053333333333335</v>
      </c>
      <c r="BD172" s="41">
        <v>25.72</v>
      </c>
      <c r="BE172" s="41">
        <v>33.773333333333333</v>
      </c>
      <c r="BF172" s="41">
        <v>79.666666666666671</v>
      </c>
      <c r="BG172" s="41">
        <v>18.849999999999998</v>
      </c>
      <c r="BH172" s="41">
        <v>12.19</v>
      </c>
      <c r="BI172" s="41">
        <v>10</v>
      </c>
      <c r="BJ172" s="41">
        <v>2.7633333333333332</v>
      </c>
      <c r="BK172" s="41">
        <v>39.5</v>
      </c>
      <c r="BL172" s="41">
        <v>8.15</v>
      </c>
      <c r="BM172" s="41">
        <v>9.39</v>
      </c>
    </row>
    <row r="173" spans="1:65" x14ac:dyDescent="0.35">
      <c r="A173" s="18">
        <v>3910420100</v>
      </c>
      <c r="B173" t="s">
        <v>343</v>
      </c>
      <c r="C173" t="s">
        <v>344</v>
      </c>
      <c r="D173" t="s">
        <v>345</v>
      </c>
      <c r="E173" s="41">
        <v>12.450000000000001</v>
      </c>
      <c r="F173" s="41">
        <v>4.7600000000000007</v>
      </c>
      <c r="G173" s="41">
        <v>4.34</v>
      </c>
      <c r="H173" s="41">
        <v>1.82</v>
      </c>
      <c r="I173" s="41">
        <v>1.2</v>
      </c>
      <c r="J173" s="41">
        <v>1.74</v>
      </c>
      <c r="K173" s="41">
        <v>2.0500000000000003</v>
      </c>
      <c r="L173" s="41">
        <v>1.2766666666666666</v>
      </c>
      <c r="M173" s="41">
        <v>3.89</v>
      </c>
      <c r="N173" s="41">
        <v>2.4900000000000002</v>
      </c>
      <c r="O173" s="41">
        <v>0.5</v>
      </c>
      <c r="P173" s="41">
        <v>1.2233333333333334</v>
      </c>
      <c r="Q173" s="41">
        <v>3.43</v>
      </c>
      <c r="R173" s="41">
        <v>3.73</v>
      </c>
      <c r="S173" s="41">
        <v>4.4866666666666672</v>
      </c>
      <c r="T173" s="41">
        <v>2.2633333333333332</v>
      </c>
      <c r="U173" s="41">
        <v>3.2833333333333332</v>
      </c>
      <c r="V173" s="41">
        <v>1.2233333333333334</v>
      </c>
      <c r="W173" s="41">
        <v>1.7</v>
      </c>
      <c r="X173" s="41">
        <v>2.0699999999999998</v>
      </c>
      <c r="Y173" s="41">
        <v>5.63</v>
      </c>
      <c r="Z173" s="41">
        <v>4.9066666666666672</v>
      </c>
      <c r="AA173" s="41">
        <v>3.043333333333333</v>
      </c>
      <c r="AB173" s="41">
        <v>1.3366666666666667</v>
      </c>
      <c r="AC173" s="41">
        <v>3.2366666666666668</v>
      </c>
      <c r="AD173" s="41">
        <v>1.9866666666666664</v>
      </c>
      <c r="AE173" s="43">
        <v>827.05666666666673</v>
      </c>
      <c r="AF173" s="43">
        <v>331378.33333333331</v>
      </c>
      <c r="AG173" s="39">
        <v>4.7173562493095575</v>
      </c>
      <c r="AH173" s="43">
        <v>1291.0904928271223</v>
      </c>
      <c r="AI173" s="41" t="s">
        <v>783</v>
      </c>
      <c r="AJ173" s="41">
        <v>84.65666666666668</v>
      </c>
      <c r="AK173" s="41">
        <v>78.506666666666675</v>
      </c>
      <c r="AL173" s="41">
        <v>163.16333333333336</v>
      </c>
      <c r="AM173" s="41">
        <v>173.09681666666665</v>
      </c>
      <c r="AN173" s="41">
        <v>62.330000000000005</v>
      </c>
      <c r="AO173" s="44">
        <v>2.5790000000000002</v>
      </c>
      <c r="AP173" s="41">
        <v>80</v>
      </c>
      <c r="AQ173" s="41">
        <v>90</v>
      </c>
      <c r="AR173" s="41">
        <v>82.666666666666671</v>
      </c>
      <c r="AS173" s="41">
        <v>9.2566666666666677</v>
      </c>
      <c r="AT173" s="41">
        <v>427.3533333333333</v>
      </c>
      <c r="AU173" s="41">
        <v>3.8566666666666669</v>
      </c>
      <c r="AV173" s="41">
        <v>9.99</v>
      </c>
      <c r="AW173" s="41">
        <v>4.5233333333333334</v>
      </c>
      <c r="AX173" s="41">
        <v>16.5</v>
      </c>
      <c r="AY173" s="41">
        <v>26.666666666666668</v>
      </c>
      <c r="AZ173" s="41">
        <v>2.4733333333333332</v>
      </c>
      <c r="BA173" s="41">
        <v>1.0900000000000001</v>
      </c>
      <c r="BB173" s="41">
        <v>13.5</v>
      </c>
      <c r="BC173" s="41">
        <v>27.27</v>
      </c>
      <c r="BD173" s="41">
        <v>28.33</v>
      </c>
      <c r="BE173" s="41">
        <v>32.273333333333333</v>
      </c>
      <c r="BF173" s="41">
        <v>75.5</v>
      </c>
      <c r="BG173" s="41">
        <v>19.111111111111111</v>
      </c>
      <c r="BH173" s="41">
        <v>11.566666666666668</v>
      </c>
      <c r="BI173" s="41">
        <v>15.333333333333334</v>
      </c>
      <c r="BJ173" s="41">
        <v>2.4766666666666666</v>
      </c>
      <c r="BK173" s="41">
        <v>41</v>
      </c>
      <c r="BL173" s="41">
        <v>9.1966666666666672</v>
      </c>
      <c r="BM173" s="41">
        <v>8.5166666666666675</v>
      </c>
    </row>
    <row r="174" spans="1:65" x14ac:dyDescent="0.35">
      <c r="A174" s="18">
        <v>3911740200</v>
      </c>
      <c r="B174" t="s">
        <v>343</v>
      </c>
      <c r="C174" t="s">
        <v>346</v>
      </c>
      <c r="D174" t="s">
        <v>632</v>
      </c>
      <c r="E174" s="41">
        <v>12.1</v>
      </c>
      <c r="F174" s="41">
        <v>3.67</v>
      </c>
      <c r="G174" s="41">
        <v>3.92</v>
      </c>
      <c r="H174" s="41">
        <v>1.8766666666666669</v>
      </c>
      <c r="I174" s="41">
        <v>1.1599999999999999</v>
      </c>
      <c r="J174" s="41">
        <v>1.47</v>
      </c>
      <c r="K174" s="41">
        <v>1.2233333333333334</v>
      </c>
      <c r="L174" s="41">
        <v>1.28</v>
      </c>
      <c r="M174" s="41">
        <v>4.1066666666666665</v>
      </c>
      <c r="N174" s="41">
        <v>2.7833333333333332</v>
      </c>
      <c r="O174" s="41">
        <v>0.53333333333333333</v>
      </c>
      <c r="P174" s="41">
        <v>1.2566666666666668</v>
      </c>
      <c r="Q174" s="41">
        <v>3.5866666666666664</v>
      </c>
      <c r="R174" s="41">
        <v>3.6299999999999994</v>
      </c>
      <c r="S174" s="41">
        <v>4.9566666666666661</v>
      </c>
      <c r="T174" s="41">
        <v>2.3833333333333333</v>
      </c>
      <c r="U174" s="41">
        <v>3.7433333333333336</v>
      </c>
      <c r="V174" s="41">
        <v>1.1366666666666667</v>
      </c>
      <c r="W174" s="41">
        <v>1.75</v>
      </c>
      <c r="X174" s="41">
        <v>1.8866666666666667</v>
      </c>
      <c r="Y174" s="41">
        <v>6.5666666666666673</v>
      </c>
      <c r="Z174" s="41">
        <v>5.0366666666666662</v>
      </c>
      <c r="AA174" s="41">
        <v>2.9</v>
      </c>
      <c r="AB174" s="41">
        <v>1.3066666666666666</v>
      </c>
      <c r="AC174" s="41">
        <v>3.4266666666666663</v>
      </c>
      <c r="AD174" s="41">
        <v>1.5266666666666666</v>
      </c>
      <c r="AE174" s="43">
        <v>636.11</v>
      </c>
      <c r="AF174" s="43">
        <v>205300</v>
      </c>
      <c r="AG174" s="39">
        <v>4.44874999999998</v>
      </c>
      <c r="AH174" s="43">
        <v>776.06889577201855</v>
      </c>
      <c r="AI174" s="41" t="s">
        <v>783</v>
      </c>
      <c r="AJ174" s="41">
        <v>82.15666666666668</v>
      </c>
      <c r="AK174" s="41">
        <v>72.336666666666659</v>
      </c>
      <c r="AL174" s="41">
        <v>154.49333333333334</v>
      </c>
      <c r="AM174" s="41">
        <v>173.47181666666668</v>
      </c>
      <c r="AN174" s="41">
        <v>41.806666666666665</v>
      </c>
      <c r="AO174" s="44">
        <v>2.6013333333333333</v>
      </c>
      <c r="AP174" s="41">
        <v>97.166666666666671</v>
      </c>
      <c r="AQ174" s="41">
        <v>86.833333333333329</v>
      </c>
      <c r="AR174" s="41">
        <v>71.55</v>
      </c>
      <c r="AS174" s="41">
        <v>8.85</v>
      </c>
      <c r="AT174" s="41">
        <v>473.32</v>
      </c>
      <c r="AU174" s="41">
        <v>4.3566666666666665</v>
      </c>
      <c r="AV174" s="41">
        <v>9.6566666666666663</v>
      </c>
      <c r="AW174" s="41">
        <v>5.003333333333333</v>
      </c>
      <c r="AX174" s="41">
        <v>12.336666666666666</v>
      </c>
      <c r="AY174" s="41">
        <v>31.416666666666668</v>
      </c>
      <c r="AZ174" s="41">
        <v>2.4933333333333336</v>
      </c>
      <c r="BA174" s="41">
        <v>1.0233333333333332</v>
      </c>
      <c r="BB174" s="41">
        <v>12.660000000000002</v>
      </c>
      <c r="BC174" s="41">
        <v>26.319999999999997</v>
      </c>
      <c r="BD174" s="41">
        <v>17.133333333333333</v>
      </c>
      <c r="BE174" s="41">
        <v>26.963333333333335</v>
      </c>
      <c r="BF174" s="41">
        <v>65.276666666666657</v>
      </c>
      <c r="BG174" s="41">
        <v>16.833333333333332</v>
      </c>
      <c r="BH174" s="41">
        <v>9.3333333333333339</v>
      </c>
      <c r="BI174" s="41">
        <v>11.166666666666666</v>
      </c>
      <c r="BJ174" s="41">
        <v>3.1433333333333331</v>
      </c>
      <c r="BK174" s="41">
        <v>46.723333333333336</v>
      </c>
      <c r="BL174" s="41">
        <v>8.3233333333333324</v>
      </c>
      <c r="BM174" s="41">
        <v>9.5733333333333324</v>
      </c>
    </row>
    <row r="175" spans="1:65" x14ac:dyDescent="0.35">
      <c r="A175" s="18">
        <v>3917140250</v>
      </c>
      <c r="B175" t="s">
        <v>343</v>
      </c>
      <c r="C175" t="s">
        <v>734</v>
      </c>
      <c r="D175" t="s">
        <v>800</v>
      </c>
      <c r="E175" s="41">
        <v>13.01</v>
      </c>
      <c r="F175" s="41">
        <v>4.28</v>
      </c>
      <c r="G175" s="41">
        <v>4.0466666666666669</v>
      </c>
      <c r="H175" s="41">
        <v>1.4466666666666665</v>
      </c>
      <c r="I175" s="41">
        <v>1.1100000000000001</v>
      </c>
      <c r="J175" s="41">
        <v>1.0233333333333334</v>
      </c>
      <c r="K175" s="41">
        <v>1.4966666666666664</v>
      </c>
      <c r="L175" s="41">
        <v>1.0599999999999998</v>
      </c>
      <c r="M175" s="41">
        <v>3.9466666666666668</v>
      </c>
      <c r="N175" s="41">
        <v>2.7900000000000005</v>
      </c>
      <c r="O175" s="41">
        <v>0.49</v>
      </c>
      <c r="P175" s="41">
        <v>0.98999999999999988</v>
      </c>
      <c r="Q175" s="41">
        <v>2.6366666666666667</v>
      </c>
      <c r="R175" s="41">
        <v>3.7900000000000005</v>
      </c>
      <c r="S175" s="41">
        <v>4.8099999999999996</v>
      </c>
      <c r="T175" s="41">
        <v>2.6999999999999997</v>
      </c>
      <c r="U175" s="41">
        <v>3.3499999999999996</v>
      </c>
      <c r="V175" s="41">
        <v>0.94333333333333336</v>
      </c>
      <c r="W175" s="41">
        <v>1.5766666666666669</v>
      </c>
      <c r="X175" s="41">
        <v>1.8066666666666666</v>
      </c>
      <c r="Y175" s="41">
        <v>6.419999999999999</v>
      </c>
      <c r="Z175" s="41">
        <v>4.7433333333333332</v>
      </c>
      <c r="AA175" s="41">
        <v>2.3166666666666669</v>
      </c>
      <c r="AB175" s="41">
        <v>1.0133333333333334</v>
      </c>
      <c r="AC175" s="41">
        <v>2.9766666666666666</v>
      </c>
      <c r="AD175" s="41">
        <v>1.61</v>
      </c>
      <c r="AE175" s="43">
        <v>934.36333333333334</v>
      </c>
      <c r="AF175" s="43">
        <v>277348.66666666669</v>
      </c>
      <c r="AG175" s="39">
        <v>4.4986011700022592</v>
      </c>
      <c r="AH175" s="43">
        <v>1053.6101983220994</v>
      </c>
      <c r="AI175" s="41" t="s">
        <v>783</v>
      </c>
      <c r="AJ175" s="41">
        <v>82.036666666666676</v>
      </c>
      <c r="AK175" s="41">
        <v>74.563333333333333</v>
      </c>
      <c r="AL175" s="41">
        <v>156.60000000000002</v>
      </c>
      <c r="AM175" s="41">
        <v>173.47181666666668</v>
      </c>
      <c r="AN175" s="41">
        <v>48.053333333333335</v>
      </c>
      <c r="AO175" s="44">
        <v>2.5863333333333336</v>
      </c>
      <c r="AP175" s="41">
        <v>108.16666666666667</v>
      </c>
      <c r="AQ175" s="41">
        <v>98.929999999999993</v>
      </c>
      <c r="AR175" s="41">
        <v>104.38</v>
      </c>
      <c r="AS175" s="41">
        <v>8.4700000000000006</v>
      </c>
      <c r="AT175" s="41">
        <v>433.72666666666663</v>
      </c>
      <c r="AU175" s="41">
        <v>3.9933333333333327</v>
      </c>
      <c r="AV175" s="41">
        <v>11.156666666666666</v>
      </c>
      <c r="AW175" s="41">
        <v>4.3899999999999997</v>
      </c>
      <c r="AX175" s="41">
        <v>15.646666666666668</v>
      </c>
      <c r="AY175" s="41">
        <v>34.916666666666664</v>
      </c>
      <c r="AZ175" s="41">
        <v>3.4233333333333333</v>
      </c>
      <c r="BA175" s="41">
        <v>0.79</v>
      </c>
      <c r="BB175" s="41">
        <v>13.866666666666665</v>
      </c>
      <c r="BC175" s="41">
        <v>42.85</v>
      </c>
      <c r="BD175" s="41">
        <v>27.51</v>
      </c>
      <c r="BE175" s="41">
        <v>39.863333333333337</v>
      </c>
      <c r="BF175" s="41">
        <v>89.236666666666665</v>
      </c>
      <c r="BG175" s="41">
        <v>12.263333333333334</v>
      </c>
      <c r="BH175" s="41">
        <v>11.016666666666666</v>
      </c>
      <c r="BI175" s="41">
        <v>16.876666666666665</v>
      </c>
      <c r="BJ175" s="41">
        <v>2.3066666666666662</v>
      </c>
      <c r="BK175" s="41">
        <v>45.673333333333339</v>
      </c>
      <c r="BL175" s="41">
        <v>8.4733333333333327</v>
      </c>
      <c r="BM175" s="41">
        <v>12.540000000000001</v>
      </c>
    </row>
    <row r="176" spans="1:65" x14ac:dyDescent="0.35">
      <c r="A176" s="18">
        <v>3917460300</v>
      </c>
      <c r="B176" t="s">
        <v>343</v>
      </c>
      <c r="C176" t="s">
        <v>752</v>
      </c>
      <c r="D176" t="s">
        <v>347</v>
      </c>
      <c r="E176" s="41">
        <v>15.053333333333333</v>
      </c>
      <c r="F176" s="41">
        <v>5.1099999999999994</v>
      </c>
      <c r="G176" s="41">
        <v>4.99</v>
      </c>
      <c r="H176" s="41">
        <v>1.8833333333333335</v>
      </c>
      <c r="I176" s="41">
        <v>1.0333333333333334</v>
      </c>
      <c r="J176" s="41">
        <v>1.87</v>
      </c>
      <c r="K176" s="41">
        <v>1.83</v>
      </c>
      <c r="L176" s="41">
        <v>1.04</v>
      </c>
      <c r="M176" s="41">
        <v>4.29</v>
      </c>
      <c r="N176" s="41">
        <v>2.9599999999999995</v>
      </c>
      <c r="O176" s="41">
        <v>0.57666666666666666</v>
      </c>
      <c r="P176" s="41">
        <v>1.2133333333333332</v>
      </c>
      <c r="Q176" s="41">
        <v>3.9633333333333334</v>
      </c>
      <c r="R176" s="41">
        <v>4.0466666666666669</v>
      </c>
      <c r="S176" s="41">
        <v>4.9766666666666675</v>
      </c>
      <c r="T176" s="41">
        <v>2.41</v>
      </c>
      <c r="U176" s="41">
        <v>3.7366666666666668</v>
      </c>
      <c r="V176" s="41">
        <v>1.0966666666666667</v>
      </c>
      <c r="W176" s="41">
        <v>1.82</v>
      </c>
      <c r="X176" s="41">
        <v>2.0833333333333335</v>
      </c>
      <c r="Y176" s="41">
        <v>5.95</v>
      </c>
      <c r="Z176" s="41">
        <v>5.6833333333333336</v>
      </c>
      <c r="AA176" s="41">
        <v>3.15</v>
      </c>
      <c r="AB176" s="41">
        <v>1.45</v>
      </c>
      <c r="AC176" s="41">
        <v>3.9433333333333334</v>
      </c>
      <c r="AD176" s="41">
        <v>2.1633333333333336</v>
      </c>
      <c r="AE176" s="43">
        <v>1086.6899999999998</v>
      </c>
      <c r="AF176" s="43">
        <v>274042.33333333331</v>
      </c>
      <c r="AG176" s="39">
        <v>4.4082682054279738</v>
      </c>
      <c r="AH176" s="43">
        <v>1030.3444251281696</v>
      </c>
      <c r="AI176" s="41" t="s">
        <v>783</v>
      </c>
      <c r="AJ176" s="41">
        <v>91.476666666666674</v>
      </c>
      <c r="AK176" s="41">
        <v>78.05</v>
      </c>
      <c r="AL176" s="41">
        <v>169.52666666666667</v>
      </c>
      <c r="AM176" s="41">
        <v>174.97181666666665</v>
      </c>
      <c r="AN176" s="41">
        <v>47.306666666666672</v>
      </c>
      <c r="AO176" s="44">
        <v>2.6446666666666663</v>
      </c>
      <c r="AP176" s="41">
        <v>87.956666666666663</v>
      </c>
      <c r="AQ176" s="41">
        <v>101.66666666666667</v>
      </c>
      <c r="AR176" s="41">
        <v>100.58333333333333</v>
      </c>
      <c r="AS176" s="41">
        <v>10.180000000000001</v>
      </c>
      <c r="AT176" s="41">
        <v>461.64000000000004</v>
      </c>
      <c r="AU176" s="41">
        <v>4.0166666666666666</v>
      </c>
      <c r="AV176" s="41">
        <v>10.99</v>
      </c>
      <c r="AW176" s="41">
        <v>5.13</v>
      </c>
      <c r="AX176" s="41">
        <v>18.2</v>
      </c>
      <c r="AY176" s="41">
        <v>37.06666666666667</v>
      </c>
      <c r="AZ176" s="41">
        <v>2.6366666666666667</v>
      </c>
      <c r="BA176" s="41">
        <v>1.0266666666666666</v>
      </c>
      <c r="BB176" s="41">
        <v>11.776666666666666</v>
      </c>
      <c r="BC176" s="41">
        <v>38.636666666666663</v>
      </c>
      <c r="BD176" s="41">
        <v>23.659999999999997</v>
      </c>
      <c r="BE176" s="41">
        <v>37.526666666666664</v>
      </c>
      <c r="BF176" s="41">
        <v>61.043333333333329</v>
      </c>
      <c r="BG176" s="41">
        <v>15.441111111111111</v>
      </c>
      <c r="BH176" s="41">
        <v>11.193333333333333</v>
      </c>
      <c r="BI176" s="41">
        <v>15.200000000000001</v>
      </c>
      <c r="BJ176" s="41">
        <v>2.6133333333333337</v>
      </c>
      <c r="BK176" s="41">
        <v>47.386666666666677</v>
      </c>
      <c r="BL176" s="41">
        <v>8.5</v>
      </c>
      <c r="BM176" s="41">
        <v>8.69</v>
      </c>
    </row>
    <row r="177" spans="1:65" x14ac:dyDescent="0.35">
      <c r="A177" s="18">
        <v>3918140350</v>
      </c>
      <c r="B177" t="s">
        <v>343</v>
      </c>
      <c r="C177" t="s">
        <v>348</v>
      </c>
      <c r="D177" t="s">
        <v>349</v>
      </c>
      <c r="E177" s="41">
        <v>11.123333333333333</v>
      </c>
      <c r="F177" s="41">
        <v>3.7633333333333332</v>
      </c>
      <c r="G177" s="41">
        <v>4.003333333333333</v>
      </c>
      <c r="H177" s="41">
        <v>1.25</v>
      </c>
      <c r="I177" s="41">
        <v>1.0366666666666668</v>
      </c>
      <c r="J177" s="41">
        <v>1.5633333333333332</v>
      </c>
      <c r="K177" s="41">
        <v>1.1333333333333333</v>
      </c>
      <c r="L177" s="41">
        <v>0.98999999999999988</v>
      </c>
      <c r="M177" s="41">
        <v>3.8833333333333333</v>
      </c>
      <c r="N177" s="41">
        <v>2.4900000000000002</v>
      </c>
      <c r="O177" s="41">
        <v>0.51333333333333331</v>
      </c>
      <c r="P177" s="41">
        <v>0.98999999999999988</v>
      </c>
      <c r="Q177" s="41">
        <v>3.47</v>
      </c>
      <c r="R177" s="41">
        <v>3.11</v>
      </c>
      <c r="S177" s="41">
        <v>7.5066666666666677</v>
      </c>
      <c r="T177" s="41">
        <v>1.93</v>
      </c>
      <c r="U177" s="41">
        <v>3.4166666666666665</v>
      </c>
      <c r="V177" s="41">
        <v>0.97666666666666657</v>
      </c>
      <c r="W177" s="41">
        <v>1.6833333333333333</v>
      </c>
      <c r="X177" s="41">
        <v>1.6900000000000002</v>
      </c>
      <c r="Y177" s="41">
        <v>6.3466666666666667</v>
      </c>
      <c r="Z177" s="41">
        <v>5.416666666666667</v>
      </c>
      <c r="AA177" s="41">
        <v>2.37</v>
      </c>
      <c r="AB177" s="41">
        <v>0.98999999999999988</v>
      </c>
      <c r="AC177" s="41">
        <v>2.6766666666666663</v>
      </c>
      <c r="AD177" s="41">
        <v>1.5566666666666666</v>
      </c>
      <c r="AE177" s="43">
        <v>1006.5833333333334</v>
      </c>
      <c r="AF177" s="43">
        <v>250446.66666666666</v>
      </c>
      <c r="AG177" s="39">
        <v>4.3865858644632363</v>
      </c>
      <c r="AH177" s="43">
        <v>939.2425841048871</v>
      </c>
      <c r="AI177" s="41" t="s">
        <v>783</v>
      </c>
      <c r="AJ177" s="41">
        <v>65.876666666666665</v>
      </c>
      <c r="AK177" s="41">
        <v>67.053333333333342</v>
      </c>
      <c r="AL177" s="41">
        <v>132.93</v>
      </c>
      <c r="AM177" s="41">
        <v>174.22181666666665</v>
      </c>
      <c r="AN177" s="41">
        <v>40.326666666666661</v>
      </c>
      <c r="AO177" s="44">
        <v>2.5253333333333337</v>
      </c>
      <c r="AP177" s="41">
        <v>62.59</v>
      </c>
      <c r="AQ177" s="41">
        <v>107.45333333333333</v>
      </c>
      <c r="AR177" s="41">
        <v>82.73</v>
      </c>
      <c r="AS177" s="41">
        <v>8.7033333333333331</v>
      </c>
      <c r="AT177" s="41">
        <v>466.08666666666664</v>
      </c>
      <c r="AU177" s="41">
        <v>3.69</v>
      </c>
      <c r="AV177" s="41">
        <v>8.99</v>
      </c>
      <c r="AW177" s="41">
        <v>5.9899999999999993</v>
      </c>
      <c r="AX177" s="41">
        <v>13.39</v>
      </c>
      <c r="AY177" s="41">
        <v>36</v>
      </c>
      <c r="AZ177" s="41">
        <v>1.6266666666666667</v>
      </c>
      <c r="BA177" s="41">
        <v>0.84</v>
      </c>
      <c r="BB177" s="41">
        <v>13.306666666666667</v>
      </c>
      <c r="BC177" s="41">
        <v>31.376666666666665</v>
      </c>
      <c r="BD177" s="41">
        <v>22.583333333333332</v>
      </c>
      <c r="BE177" s="41">
        <v>29.246666666666666</v>
      </c>
      <c r="BF177" s="41">
        <v>82.766666666666666</v>
      </c>
      <c r="BG177" s="41">
        <v>21.849999999999998</v>
      </c>
      <c r="BH177" s="41">
        <v>9.5666666666666664</v>
      </c>
      <c r="BI177" s="41">
        <v>16.933333333333334</v>
      </c>
      <c r="BJ177" s="41">
        <v>2.5</v>
      </c>
      <c r="BK177" s="41">
        <v>43.859999999999992</v>
      </c>
      <c r="BL177" s="41">
        <v>8.3233333333333324</v>
      </c>
      <c r="BM177" s="41">
        <v>9.3233333333333324</v>
      </c>
    </row>
    <row r="178" spans="1:65" x14ac:dyDescent="0.35">
      <c r="A178" s="18">
        <v>3919380400</v>
      </c>
      <c r="B178" t="s">
        <v>343</v>
      </c>
      <c r="C178" t="s">
        <v>350</v>
      </c>
      <c r="D178" t="s">
        <v>351</v>
      </c>
      <c r="E178" s="41">
        <v>12.62</v>
      </c>
      <c r="F178" s="41">
        <v>4.2066666666666661</v>
      </c>
      <c r="G178" s="41">
        <v>3.9433333333333334</v>
      </c>
      <c r="H178" s="41">
        <v>1.6133333333333333</v>
      </c>
      <c r="I178" s="41">
        <v>1.21</v>
      </c>
      <c r="J178" s="41">
        <v>1.3933333333333333</v>
      </c>
      <c r="K178" s="41">
        <v>1.2933333333333332</v>
      </c>
      <c r="L178" s="41">
        <v>1.53</v>
      </c>
      <c r="M178" s="41">
        <v>3.9033333333333338</v>
      </c>
      <c r="N178" s="41">
        <v>3.2166666666666663</v>
      </c>
      <c r="O178" s="41">
        <v>0.57666666666666666</v>
      </c>
      <c r="P178" s="41">
        <v>1.1033333333333335</v>
      </c>
      <c r="Q178" s="41">
        <v>3.563333333333333</v>
      </c>
      <c r="R178" s="41">
        <v>3.6133333333333333</v>
      </c>
      <c r="S178" s="41">
        <v>4.4633333333333338</v>
      </c>
      <c r="T178" s="41">
        <v>2.3266666666666667</v>
      </c>
      <c r="U178" s="41">
        <v>3.28</v>
      </c>
      <c r="V178" s="41">
        <v>1.0999999999999999</v>
      </c>
      <c r="W178" s="41">
        <v>1.5833333333333333</v>
      </c>
      <c r="X178" s="41">
        <v>1.7599999999999998</v>
      </c>
      <c r="Y178" s="41">
        <v>6.2733333333333334</v>
      </c>
      <c r="Z178" s="41">
        <v>5.3433333333333337</v>
      </c>
      <c r="AA178" s="41">
        <v>2.27</v>
      </c>
      <c r="AB178" s="41">
        <v>1.23</v>
      </c>
      <c r="AC178" s="41">
        <v>3.4133333333333336</v>
      </c>
      <c r="AD178" s="41">
        <v>1.5966666666666667</v>
      </c>
      <c r="AE178" s="43">
        <v>777.39</v>
      </c>
      <c r="AF178" s="43">
        <v>230717.66666666666</v>
      </c>
      <c r="AG178" s="39">
        <v>4.3799999999999715</v>
      </c>
      <c r="AH178" s="43">
        <v>865.13799294293074</v>
      </c>
      <c r="AI178" s="41" t="s">
        <v>783</v>
      </c>
      <c r="AJ178" s="41">
        <v>77.490000000000009</v>
      </c>
      <c r="AK178" s="41">
        <v>79.600000000000009</v>
      </c>
      <c r="AL178" s="41">
        <v>157.09000000000003</v>
      </c>
      <c r="AM178" s="41">
        <v>173.84681666666665</v>
      </c>
      <c r="AN178" s="41">
        <v>59.830000000000005</v>
      </c>
      <c r="AO178" s="44">
        <v>2.5159999999999996</v>
      </c>
      <c r="AP178" s="41">
        <v>91.583333333333329</v>
      </c>
      <c r="AQ178" s="41">
        <v>90.61</v>
      </c>
      <c r="AR178" s="41">
        <v>85.916666666666671</v>
      </c>
      <c r="AS178" s="41">
        <v>8.08</v>
      </c>
      <c r="AT178" s="41">
        <v>420.81333333333333</v>
      </c>
      <c r="AU178" s="41">
        <v>3.936666666666667</v>
      </c>
      <c r="AV178" s="41">
        <v>11.160000000000002</v>
      </c>
      <c r="AW178" s="41">
        <v>5.03</v>
      </c>
      <c r="AX178" s="41">
        <v>16.066666666666666</v>
      </c>
      <c r="AY178" s="41">
        <v>41.550000000000004</v>
      </c>
      <c r="AZ178" s="41">
        <v>3.1933333333333334</v>
      </c>
      <c r="BA178" s="41">
        <v>0.80000000000000016</v>
      </c>
      <c r="BB178" s="41">
        <v>12.790000000000001</v>
      </c>
      <c r="BC178" s="41">
        <v>36.353333333333332</v>
      </c>
      <c r="BD178" s="41">
        <v>24.753333333333334</v>
      </c>
      <c r="BE178" s="41">
        <v>30.413333333333338</v>
      </c>
      <c r="BF178" s="41">
        <v>73.923333333333332</v>
      </c>
      <c r="BG178" s="41">
        <v>37.764444444444443</v>
      </c>
      <c r="BH178" s="41">
        <v>12.683333333333332</v>
      </c>
      <c r="BI178" s="41">
        <v>15.033333333333333</v>
      </c>
      <c r="BJ178" s="41">
        <v>2.4899999999999998</v>
      </c>
      <c r="BK178" s="41">
        <v>55.29999999999999</v>
      </c>
      <c r="BL178" s="41">
        <v>8.51</v>
      </c>
      <c r="BM178" s="41">
        <v>6.4233333333333329</v>
      </c>
    </row>
    <row r="179" spans="1:65" x14ac:dyDescent="0.35">
      <c r="A179" s="18">
        <v>3922300425</v>
      </c>
      <c r="B179" t="s">
        <v>343</v>
      </c>
      <c r="C179" t="s">
        <v>352</v>
      </c>
      <c r="D179" t="s">
        <v>353</v>
      </c>
      <c r="E179" s="41">
        <v>12.906666666666666</v>
      </c>
      <c r="F179" s="41">
        <v>4.1633333333333331</v>
      </c>
      <c r="G179" s="41">
        <v>3.7666666666666671</v>
      </c>
      <c r="H179" s="41">
        <v>1.3833333333333335</v>
      </c>
      <c r="I179" s="41">
        <v>1.03</v>
      </c>
      <c r="J179" s="41">
        <v>1.4133333333333333</v>
      </c>
      <c r="K179" s="41">
        <v>1.1866666666666668</v>
      </c>
      <c r="L179" s="41">
        <v>1.0766666666666667</v>
      </c>
      <c r="M179" s="41">
        <v>3.9633333333333334</v>
      </c>
      <c r="N179" s="41">
        <v>3.3633333333333333</v>
      </c>
      <c r="O179" s="41">
        <v>0.46666666666666662</v>
      </c>
      <c r="P179" s="41">
        <v>1.06</v>
      </c>
      <c r="Q179" s="41">
        <v>3.0066666666666664</v>
      </c>
      <c r="R179" s="41">
        <v>3.28</v>
      </c>
      <c r="S179" s="41">
        <v>4.6099999999999994</v>
      </c>
      <c r="T179" s="41">
        <v>1.9366666666666668</v>
      </c>
      <c r="U179" s="41">
        <v>3.4366666666666661</v>
      </c>
      <c r="V179" s="41">
        <v>1.0266666666666666</v>
      </c>
      <c r="W179" s="41">
        <v>1.6000000000000003</v>
      </c>
      <c r="X179" s="41">
        <v>1.7400000000000002</v>
      </c>
      <c r="Y179" s="41">
        <v>6.2433333333333332</v>
      </c>
      <c r="Z179" s="41">
        <v>5.22</v>
      </c>
      <c r="AA179" s="41">
        <v>2.5666666666666669</v>
      </c>
      <c r="AB179" s="41">
        <v>1.2066666666666668</v>
      </c>
      <c r="AC179" s="41">
        <v>3.2100000000000004</v>
      </c>
      <c r="AD179" s="41">
        <v>1.51</v>
      </c>
      <c r="AE179" s="43">
        <v>716.11</v>
      </c>
      <c r="AF179" s="43">
        <v>353833.33333333331</v>
      </c>
      <c r="AG179" s="39">
        <v>4.5098216373785371</v>
      </c>
      <c r="AH179" s="43">
        <v>1347.3620200713269</v>
      </c>
      <c r="AI179" s="41" t="s">
        <v>783</v>
      </c>
      <c r="AJ179" s="41">
        <v>58.830000000000005</v>
      </c>
      <c r="AK179" s="41">
        <v>73.490000000000009</v>
      </c>
      <c r="AL179" s="41">
        <v>132.32000000000002</v>
      </c>
      <c r="AM179" s="41">
        <v>173.09681666666665</v>
      </c>
      <c r="AN179" s="41">
        <v>44.433333333333337</v>
      </c>
      <c r="AO179" s="44">
        <v>2.593</v>
      </c>
      <c r="AP179" s="41">
        <v>81.943333333333328</v>
      </c>
      <c r="AQ179" s="41">
        <v>103.66666666666667</v>
      </c>
      <c r="AR179" s="41">
        <v>104.72333333333334</v>
      </c>
      <c r="AS179" s="41">
        <v>9.4733333333333327</v>
      </c>
      <c r="AT179" s="41">
        <v>447.97333333333336</v>
      </c>
      <c r="AU179" s="41">
        <v>4.0233333333333334</v>
      </c>
      <c r="AV179" s="41">
        <v>9.99</v>
      </c>
      <c r="AW179" s="41">
        <v>5.66</v>
      </c>
      <c r="AX179" s="41">
        <v>18.056666666666668</v>
      </c>
      <c r="AY179" s="41">
        <v>29.416666666666668</v>
      </c>
      <c r="AZ179" s="41">
        <v>2.5166666666666662</v>
      </c>
      <c r="BA179" s="41">
        <v>0.87999999999999989</v>
      </c>
      <c r="BB179" s="41">
        <v>15.976666666666667</v>
      </c>
      <c r="BC179" s="41">
        <v>28.576666666666668</v>
      </c>
      <c r="BD179" s="41">
        <v>24.493333333333329</v>
      </c>
      <c r="BE179" s="41">
        <v>37.130000000000003</v>
      </c>
      <c r="BF179" s="41">
        <v>64.780000000000015</v>
      </c>
      <c r="BG179" s="41">
        <v>12.5</v>
      </c>
      <c r="BH179" s="41">
        <v>10.523333333333333</v>
      </c>
      <c r="BI179" s="41">
        <v>13.39</v>
      </c>
      <c r="BJ179" s="41">
        <v>3</v>
      </c>
      <c r="BK179" s="41">
        <v>50</v>
      </c>
      <c r="BL179" s="41">
        <v>8.2833333333333332</v>
      </c>
      <c r="BM179" s="41">
        <v>11.87</v>
      </c>
    </row>
    <row r="180" spans="1:65" x14ac:dyDescent="0.35">
      <c r="A180" s="18">
        <v>3930620500</v>
      </c>
      <c r="B180" t="s">
        <v>343</v>
      </c>
      <c r="C180" t="s">
        <v>354</v>
      </c>
      <c r="D180" t="s">
        <v>355</v>
      </c>
      <c r="E180" s="41">
        <v>12.44</v>
      </c>
      <c r="F180" s="41">
        <v>3.8733333333333335</v>
      </c>
      <c r="G180" s="41">
        <v>3.8800000000000003</v>
      </c>
      <c r="H180" s="41">
        <v>1.3399999999999999</v>
      </c>
      <c r="I180" s="41">
        <v>0.94666666666666677</v>
      </c>
      <c r="J180" s="41">
        <v>1.9433333333333334</v>
      </c>
      <c r="K180" s="41">
        <v>1.2666666666666666</v>
      </c>
      <c r="L180" s="41">
        <v>0.94666666666666677</v>
      </c>
      <c r="M180" s="41">
        <v>4.1700000000000008</v>
      </c>
      <c r="N180" s="41">
        <v>2.8366666666666664</v>
      </c>
      <c r="O180" s="41">
        <v>0.49666666666666659</v>
      </c>
      <c r="P180" s="41">
        <v>1.0366666666666666</v>
      </c>
      <c r="Q180" s="41">
        <v>2.89</v>
      </c>
      <c r="R180" s="41">
        <v>3.1066666666666669</v>
      </c>
      <c r="S180" s="41">
        <v>4.2666666666666666</v>
      </c>
      <c r="T180" s="41">
        <v>1.82</v>
      </c>
      <c r="U180" s="41">
        <v>3.7166666666666668</v>
      </c>
      <c r="V180" s="41">
        <v>1.0900000000000001</v>
      </c>
      <c r="W180" s="41">
        <v>1.6900000000000002</v>
      </c>
      <c r="X180" s="41">
        <v>1.7566666666666668</v>
      </c>
      <c r="Y180" s="41">
        <v>5.669999999999999</v>
      </c>
      <c r="Z180" s="41">
        <v>5.293333333333333</v>
      </c>
      <c r="AA180" s="41">
        <v>2.4499999999999997</v>
      </c>
      <c r="AB180" s="41">
        <v>0.98333333333333339</v>
      </c>
      <c r="AC180" s="41">
        <v>3.44</v>
      </c>
      <c r="AD180" s="41">
        <v>1.4933333333333334</v>
      </c>
      <c r="AE180" s="43">
        <v>565.5</v>
      </c>
      <c r="AF180" s="43">
        <v>240641.66666666666</v>
      </c>
      <c r="AG180" s="39">
        <v>4.4466666666665704</v>
      </c>
      <c r="AH180" s="43">
        <v>908.91051914051684</v>
      </c>
      <c r="AI180" s="41" t="s">
        <v>783</v>
      </c>
      <c r="AJ180" s="41">
        <v>61.806666666666665</v>
      </c>
      <c r="AK180" s="41">
        <v>78.296666666666667</v>
      </c>
      <c r="AL180" s="41">
        <v>140.10333333333332</v>
      </c>
      <c r="AM180" s="41">
        <v>173.09681666666665</v>
      </c>
      <c r="AN180" s="41">
        <v>56.116666666666667</v>
      </c>
      <c r="AO180" s="44">
        <v>2.5976666666666666</v>
      </c>
      <c r="AP180" s="41">
        <v>119.61</v>
      </c>
      <c r="AQ180" s="41">
        <v>101.55666666666667</v>
      </c>
      <c r="AR180" s="41">
        <v>127.06666666666666</v>
      </c>
      <c r="AS180" s="41">
        <v>10.566666666666666</v>
      </c>
      <c r="AT180" s="41">
        <v>438.89000000000004</v>
      </c>
      <c r="AU180" s="41">
        <v>4.1900000000000004</v>
      </c>
      <c r="AV180" s="41">
        <v>10.436666666666667</v>
      </c>
      <c r="AW180" s="41">
        <v>3.4466666666666668</v>
      </c>
      <c r="AX180" s="41">
        <v>12.183333333333332</v>
      </c>
      <c r="AY180" s="41">
        <v>32.376666666666665</v>
      </c>
      <c r="AZ180" s="41">
        <v>1.9866666666666666</v>
      </c>
      <c r="BA180" s="41">
        <v>0.96333333333333337</v>
      </c>
      <c r="BB180" s="41">
        <v>12.066666666666668</v>
      </c>
      <c r="BC180" s="41">
        <v>40.663333333333334</v>
      </c>
      <c r="BD180" s="41">
        <v>23.433333333333334</v>
      </c>
      <c r="BE180" s="41">
        <v>46.663333333333334</v>
      </c>
      <c r="BF180" s="41">
        <v>76.676666666666677</v>
      </c>
      <c r="BG180" s="41">
        <v>18.72111111111111</v>
      </c>
      <c r="BH180" s="41">
        <v>12.65</v>
      </c>
      <c r="BI180" s="41">
        <v>8</v>
      </c>
      <c r="BJ180" s="41">
        <v>2.2233333333333332</v>
      </c>
      <c r="BK180" s="41">
        <v>36.583333333333336</v>
      </c>
      <c r="BL180" s="41">
        <v>8.7966666666666669</v>
      </c>
      <c r="BM180" s="41">
        <v>9.8233333333333324</v>
      </c>
    </row>
    <row r="181" spans="1:65" x14ac:dyDescent="0.35">
      <c r="A181" s="18">
        <v>4011620100</v>
      </c>
      <c r="B181" t="s">
        <v>356</v>
      </c>
      <c r="C181" t="s">
        <v>838</v>
      </c>
      <c r="D181" t="s">
        <v>839</v>
      </c>
      <c r="E181" s="41">
        <v>12.616666666666667</v>
      </c>
      <c r="F181" s="41">
        <v>4.8866666666666667</v>
      </c>
      <c r="G181" s="41">
        <v>4.03</v>
      </c>
      <c r="H181" s="41">
        <v>1.46</v>
      </c>
      <c r="I181" s="41">
        <v>1.18</v>
      </c>
      <c r="J181" s="41">
        <v>1.9466666666666665</v>
      </c>
      <c r="K181" s="41">
        <v>1.7466666666666668</v>
      </c>
      <c r="L181" s="41">
        <v>1.0633333333333335</v>
      </c>
      <c r="M181" s="41">
        <v>3.99</v>
      </c>
      <c r="N181" s="41">
        <v>3.31</v>
      </c>
      <c r="O181" s="41">
        <v>0.48333333333333334</v>
      </c>
      <c r="P181" s="41">
        <v>1.5033333333333332</v>
      </c>
      <c r="Q181" s="41">
        <v>3.2333333333333329</v>
      </c>
      <c r="R181" s="41">
        <v>3.94</v>
      </c>
      <c r="S181" s="41">
        <v>4.5100000000000007</v>
      </c>
      <c r="T181" s="41">
        <v>2.3333333333333335</v>
      </c>
      <c r="U181" s="41">
        <v>3.7566666666666664</v>
      </c>
      <c r="V181" s="41">
        <v>1.1166666666666667</v>
      </c>
      <c r="W181" s="41">
        <v>1.9033333333333333</v>
      </c>
      <c r="X181" s="41">
        <v>1.8066666666666666</v>
      </c>
      <c r="Y181" s="41">
        <v>6.330000000000001</v>
      </c>
      <c r="Z181" s="41">
        <v>5.623333333333334</v>
      </c>
      <c r="AA181" s="41">
        <v>2.9833333333333329</v>
      </c>
      <c r="AB181" s="41">
        <v>1.4033333333333333</v>
      </c>
      <c r="AC181" s="41">
        <v>3.48</v>
      </c>
      <c r="AD181" s="41">
        <v>1.5666666666666667</v>
      </c>
      <c r="AE181" s="43">
        <v>721.66666666666663</v>
      </c>
      <c r="AF181" s="43">
        <v>288300</v>
      </c>
      <c r="AG181" s="39">
        <v>4.562088428445441</v>
      </c>
      <c r="AH181" s="43">
        <v>1103.6636140782321</v>
      </c>
      <c r="AI181" s="41" t="s">
        <v>783</v>
      </c>
      <c r="AJ181" s="41">
        <v>101.92333333333335</v>
      </c>
      <c r="AK181" s="41">
        <v>57.31</v>
      </c>
      <c r="AL181" s="41">
        <v>159.23333333333335</v>
      </c>
      <c r="AM181" s="41">
        <v>179.82086666666666</v>
      </c>
      <c r="AN181" s="41">
        <v>44</v>
      </c>
      <c r="AO181" s="44">
        <v>2.36</v>
      </c>
      <c r="AP181" s="41">
        <v>116</v>
      </c>
      <c r="AQ181" s="41">
        <v>90</v>
      </c>
      <c r="AR181" s="41">
        <v>92.54</v>
      </c>
      <c r="AS181" s="41">
        <v>9.1466666666666665</v>
      </c>
      <c r="AT181" s="41">
        <v>398.15666666666658</v>
      </c>
      <c r="AU181" s="41">
        <v>4.2566666666666668</v>
      </c>
      <c r="AV181" s="41">
        <v>10.656666666666666</v>
      </c>
      <c r="AW181" s="41">
        <v>5</v>
      </c>
      <c r="AX181" s="41">
        <v>11.913333333333334</v>
      </c>
      <c r="AY181" s="41">
        <v>28.89</v>
      </c>
      <c r="AZ181" s="41">
        <v>2.7466666666666666</v>
      </c>
      <c r="BA181" s="41">
        <v>1.04</v>
      </c>
      <c r="BB181" s="41">
        <v>10.626666666666667</v>
      </c>
      <c r="BC181" s="41">
        <v>50.833333333333336</v>
      </c>
      <c r="BD181" s="41">
        <v>31.16</v>
      </c>
      <c r="BE181" s="41">
        <v>40.833333333333336</v>
      </c>
      <c r="BF181" s="41">
        <v>65</v>
      </c>
      <c r="BG181" s="41">
        <v>15.252222222222223</v>
      </c>
      <c r="BH181" s="41">
        <v>10.823333333333332</v>
      </c>
      <c r="BI181" s="41">
        <v>10</v>
      </c>
      <c r="BJ181" s="41">
        <v>2.1033333333333331</v>
      </c>
      <c r="BK181" s="41">
        <v>37.5</v>
      </c>
      <c r="BL181" s="41">
        <v>7.6333333333333329</v>
      </c>
      <c r="BM181" s="41">
        <v>9.0566666666666666</v>
      </c>
    </row>
    <row r="182" spans="1:65" x14ac:dyDescent="0.35">
      <c r="A182" s="18">
        <v>4021420200</v>
      </c>
      <c r="B182" t="s">
        <v>356</v>
      </c>
      <c r="C182" t="s">
        <v>357</v>
      </c>
      <c r="D182" t="s">
        <v>358</v>
      </c>
      <c r="E182" s="41">
        <v>10.416666666666666</v>
      </c>
      <c r="F182" s="41">
        <v>4.2333333333333334</v>
      </c>
      <c r="G182" s="41">
        <v>4.0533333333333337</v>
      </c>
      <c r="H182" s="41">
        <v>1.54</v>
      </c>
      <c r="I182" s="41">
        <v>1.0333333333333334</v>
      </c>
      <c r="J182" s="41">
        <v>2.0333333333333332</v>
      </c>
      <c r="K182" s="41">
        <v>1.55</v>
      </c>
      <c r="L182" s="41">
        <v>1.04</v>
      </c>
      <c r="M182" s="41">
        <v>4.2</v>
      </c>
      <c r="N182" s="41">
        <v>2.7666666666666671</v>
      </c>
      <c r="O182" s="41">
        <v>0.48333333333333334</v>
      </c>
      <c r="P182" s="41">
        <v>1.3466666666666667</v>
      </c>
      <c r="Q182" s="41">
        <v>3.1266666666666665</v>
      </c>
      <c r="R182" s="41">
        <v>3.7399999999999998</v>
      </c>
      <c r="S182" s="41">
        <v>4.416666666666667</v>
      </c>
      <c r="T182" s="41">
        <v>1.8633333333333333</v>
      </c>
      <c r="U182" s="41">
        <v>3.5166666666666671</v>
      </c>
      <c r="V182" s="41">
        <v>0.84333333333333338</v>
      </c>
      <c r="W182" s="41">
        <v>1.7833333333333332</v>
      </c>
      <c r="X182" s="41">
        <v>1.67</v>
      </c>
      <c r="Y182" s="41">
        <v>6.2033333333333331</v>
      </c>
      <c r="Z182" s="41">
        <v>5.54</v>
      </c>
      <c r="AA182" s="41">
        <v>2.6433333333333335</v>
      </c>
      <c r="AB182" s="41">
        <v>1.22</v>
      </c>
      <c r="AC182" s="41">
        <v>3.06</v>
      </c>
      <c r="AD182" s="41">
        <v>1.5466666666666666</v>
      </c>
      <c r="AE182" s="43">
        <v>703.33333333333337</v>
      </c>
      <c r="AF182" s="43">
        <v>317039</v>
      </c>
      <c r="AG182" s="39">
        <v>4.749999999999976</v>
      </c>
      <c r="AH182" s="43">
        <v>1241.1022823342121</v>
      </c>
      <c r="AI182" s="41" t="s">
        <v>783</v>
      </c>
      <c r="AJ182" s="41">
        <v>96.266666666666666</v>
      </c>
      <c r="AK182" s="41">
        <v>67.516666666666666</v>
      </c>
      <c r="AL182" s="41">
        <v>163.78333333333333</v>
      </c>
      <c r="AM182" s="41">
        <v>179.97086666666667</v>
      </c>
      <c r="AN182" s="41">
        <v>50.29999999999999</v>
      </c>
      <c r="AO182" s="44">
        <v>2.3180000000000001</v>
      </c>
      <c r="AP182" s="41">
        <v>99.363333333333344</v>
      </c>
      <c r="AQ182" s="41">
        <v>125</v>
      </c>
      <c r="AR182" s="41">
        <v>76.33</v>
      </c>
      <c r="AS182" s="41">
        <v>8.31</v>
      </c>
      <c r="AT182" s="41">
        <v>436.67666666666668</v>
      </c>
      <c r="AU182" s="41">
        <v>3.69</v>
      </c>
      <c r="AV182" s="41">
        <v>11.99</v>
      </c>
      <c r="AW182" s="41">
        <v>4.49</v>
      </c>
      <c r="AX182" s="41">
        <v>17.833333333333332</v>
      </c>
      <c r="AY182" s="41">
        <v>30.056666666666668</v>
      </c>
      <c r="AZ182" s="41">
        <v>2.2966666666666664</v>
      </c>
      <c r="BA182" s="41">
        <v>1.0833333333333333</v>
      </c>
      <c r="BB182" s="41">
        <v>11.116666666666665</v>
      </c>
      <c r="BC182" s="41">
        <v>28.616666666666664</v>
      </c>
      <c r="BD182" s="41">
        <v>24.159999999999997</v>
      </c>
      <c r="BE182" s="41">
        <v>42.366666666666667</v>
      </c>
      <c r="BF182" s="41">
        <v>77.5</v>
      </c>
      <c r="BG182" s="41">
        <v>20.99</v>
      </c>
      <c r="BH182" s="41">
        <v>6.59</v>
      </c>
      <c r="BI182" s="41">
        <v>12.223333333333334</v>
      </c>
      <c r="BJ182" s="41">
        <v>2.92</v>
      </c>
      <c r="BK182" s="41">
        <v>46.5</v>
      </c>
      <c r="BL182" s="41">
        <v>8.8566666666666674</v>
      </c>
      <c r="BM182" s="41">
        <v>11.573333333333332</v>
      </c>
    </row>
    <row r="183" spans="1:65" x14ac:dyDescent="0.35">
      <c r="A183" s="18">
        <v>4034780550</v>
      </c>
      <c r="B183" t="s">
        <v>356</v>
      </c>
      <c r="C183" t="s">
        <v>359</v>
      </c>
      <c r="D183" t="s">
        <v>360</v>
      </c>
      <c r="E183" s="41">
        <v>10.723333333333334</v>
      </c>
      <c r="F183" s="41">
        <v>3.3200000000000003</v>
      </c>
      <c r="G183" s="41">
        <v>3.9066666666666667</v>
      </c>
      <c r="H183" s="41">
        <v>1.1166666666666667</v>
      </c>
      <c r="I183" s="41">
        <v>0.97333333333333327</v>
      </c>
      <c r="J183" s="41">
        <v>1.7866666666666664</v>
      </c>
      <c r="K183" s="41">
        <v>1.41</v>
      </c>
      <c r="L183" s="41">
        <v>0.98</v>
      </c>
      <c r="M183" s="41">
        <v>4.003333333333333</v>
      </c>
      <c r="N183" s="41">
        <v>2.27</v>
      </c>
      <c r="O183" s="41">
        <v>0.55666666666666664</v>
      </c>
      <c r="P183" s="41">
        <v>1.36</v>
      </c>
      <c r="Q183" s="41">
        <v>3.17</v>
      </c>
      <c r="R183" s="41">
        <v>3.436666666666667</v>
      </c>
      <c r="S183" s="41">
        <v>4.2399999999999993</v>
      </c>
      <c r="T183" s="41">
        <v>1.8566666666666667</v>
      </c>
      <c r="U183" s="41">
        <v>3.9033333333333329</v>
      </c>
      <c r="V183" s="41">
        <v>0.94333333333333336</v>
      </c>
      <c r="W183" s="41">
        <v>2.4900000000000002</v>
      </c>
      <c r="X183" s="41">
        <v>2.0833333333333335</v>
      </c>
      <c r="Y183" s="41">
        <v>5.8666666666666671</v>
      </c>
      <c r="Z183" s="41">
        <v>5.1133333333333333</v>
      </c>
      <c r="AA183" s="41">
        <v>2.7366666666666664</v>
      </c>
      <c r="AB183" s="41">
        <v>1.2866666666666668</v>
      </c>
      <c r="AC183" s="41">
        <v>3.2266666666666666</v>
      </c>
      <c r="AD183" s="41">
        <v>1.5233333333333334</v>
      </c>
      <c r="AE183" s="43">
        <v>623.66666666666663</v>
      </c>
      <c r="AF183" s="43">
        <v>254111</v>
      </c>
      <c r="AG183" s="39">
        <v>4.3333333333333082</v>
      </c>
      <c r="AH183" s="43">
        <v>946.87609511609082</v>
      </c>
      <c r="AI183" s="41" t="s">
        <v>783</v>
      </c>
      <c r="AJ183" s="41">
        <v>94.639999999999986</v>
      </c>
      <c r="AK183" s="41">
        <v>62.616666666666667</v>
      </c>
      <c r="AL183" s="41">
        <v>157.25666666666666</v>
      </c>
      <c r="AM183" s="41">
        <v>179.29556666666667</v>
      </c>
      <c r="AN183" s="41">
        <v>31.89</v>
      </c>
      <c r="AO183" s="44">
        <v>2.4216666666666669</v>
      </c>
      <c r="AP183" s="41">
        <v>89.583333333333329</v>
      </c>
      <c r="AQ183" s="41">
        <v>93.666666666666671</v>
      </c>
      <c r="AR183" s="41">
        <v>81.333333333333329</v>
      </c>
      <c r="AS183" s="41">
        <v>8.1466666666666665</v>
      </c>
      <c r="AT183" s="41">
        <v>415.31333333333333</v>
      </c>
      <c r="AU183" s="41">
        <v>4.4566666666666661</v>
      </c>
      <c r="AV183" s="41">
        <v>10.49</v>
      </c>
      <c r="AW183" s="41">
        <v>2.1966666666666663</v>
      </c>
      <c r="AX183" s="41">
        <v>15.313333333333333</v>
      </c>
      <c r="AY183" s="41">
        <v>25</v>
      </c>
      <c r="AZ183" s="41">
        <v>1.9666666666666668</v>
      </c>
      <c r="BA183" s="41">
        <v>1.1200000000000001</v>
      </c>
      <c r="BB183" s="41">
        <v>11.87</v>
      </c>
      <c r="BC183" s="41">
        <v>34.673333333333332</v>
      </c>
      <c r="BD183" s="41">
        <v>21.743333333333336</v>
      </c>
      <c r="BE183" s="41">
        <v>33.573333333333331</v>
      </c>
      <c r="BF183" s="41">
        <v>57</v>
      </c>
      <c r="BG183" s="41">
        <v>19.993333333333332</v>
      </c>
      <c r="BH183" s="41">
        <v>9</v>
      </c>
      <c r="BI183" s="41">
        <v>5.5</v>
      </c>
      <c r="BJ183" s="41">
        <v>2.4333333333333331</v>
      </c>
      <c r="BK183" s="41">
        <v>33.556666666666665</v>
      </c>
      <c r="BL183" s="41">
        <v>7.8833333333333337</v>
      </c>
      <c r="BM183" s="41">
        <v>6.3166666666666664</v>
      </c>
    </row>
    <row r="184" spans="1:65" x14ac:dyDescent="0.35">
      <c r="A184" s="18">
        <v>4036420150</v>
      </c>
      <c r="B184" t="s">
        <v>356</v>
      </c>
      <c r="C184" t="s">
        <v>361</v>
      </c>
      <c r="D184" t="s">
        <v>633</v>
      </c>
      <c r="E184" s="41">
        <v>11.146666666666667</v>
      </c>
      <c r="F184" s="41">
        <v>3.2266666666666666</v>
      </c>
      <c r="G184" s="41">
        <v>3.6166666666666667</v>
      </c>
      <c r="H184" s="41">
        <v>1.2233333333333334</v>
      </c>
      <c r="I184" s="41">
        <v>0.94000000000000006</v>
      </c>
      <c r="J184" s="41">
        <v>1.8566666666666667</v>
      </c>
      <c r="K184" s="41">
        <v>1.7566666666666666</v>
      </c>
      <c r="L184" s="41">
        <v>0.93333333333333324</v>
      </c>
      <c r="M184" s="41">
        <v>3.9933333333333336</v>
      </c>
      <c r="N184" s="41">
        <v>2.67</v>
      </c>
      <c r="O184" s="41">
        <v>0.53333333333333333</v>
      </c>
      <c r="P184" s="41">
        <v>1.4366666666666668</v>
      </c>
      <c r="Q184" s="41">
        <v>3.0533333333333332</v>
      </c>
      <c r="R184" s="41">
        <v>3.1666666666666665</v>
      </c>
      <c r="S184" s="41">
        <v>3.7733333333333334</v>
      </c>
      <c r="T184" s="41">
        <v>1.8766666666666667</v>
      </c>
      <c r="U184" s="41">
        <v>3.186666666666667</v>
      </c>
      <c r="V184" s="41">
        <v>0.84</v>
      </c>
      <c r="W184" s="41">
        <v>1.7033333333333334</v>
      </c>
      <c r="X184" s="41">
        <v>1.66</v>
      </c>
      <c r="Y184" s="41">
        <v>5.7866666666666662</v>
      </c>
      <c r="Z184" s="41">
        <v>5.003333333333333</v>
      </c>
      <c r="AA184" s="41">
        <v>2.2133333333333334</v>
      </c>
      <c r="AB184" s="41">
        <v>1.0266666666666666</v>
      </c>
      <c r="AC184" s="41">
        <v>3.17</v>
      </c>
      <c r="AD184" s="41">
        <v>1.53</v>
      </c>
      <c r="AE184" s="43">
        <v>792.05666666666673</v>
      </c>
      <c r="AF184" s="43">
        <v>316811</v>
      </c>
      <c r="AG184" s="39">
        <v>4.408333333333279</v>
      </c>
      <c r="AH184" s="43">
        <v>1191.0412985043902</v>
      </c>
      <c r="AI184" s="41">
        <v>111.63999999999999</v>
      </c>
      <c r="AJ184" s="41" t="s">
        <v>783</v>
      </c>
      <c r="AK184" s="41" t="s">
        <v>783</v>
      </c>
      <c r="AL184" s="41">
        <v>111.63999999999999</v>
      </c>
      <c r="AM184" s="41">
        <v>178.69586666666666</v>
      </c>
      <c r="AN184" s="41">
        <v>56.31</v>
      </c>
      <c r="AO184" s="44">
        <v>2.2709999999999999</v>
      </c>
      <c r="AP184" s="41">
        <v>119.37</v>
      </c>
      <c r="AQ184" s="41">
        <v>92.616666666666674</v>
      </c>
      <c r="AR184" s="41">
        <v>84.263333333333335</v>
      </c>
      <c r="AS184" s="41">
        <v>8.8466666666666676</v>
      </c>
      <c r="AT184" s="41">
        <v>451.48666666666668</v>
      </c>
      <c r="AU184" s="41">
        <v>4.4933333333333332</v>
      </c>
      <c r="AV184" s="41">
        <v>9.99</v>
      </c>
      <c r="AW184" s="41">
        <v>3.4633333333333334</v>
      </c>
      <c r="AX184" s="41">
        <v>13.089999999999998</v>
      </c>
      <c r="AY184" s="41">
        <v>34.753333333333337</v>
      </c>
      <c r="AZ184" s="41">
        <v>1.97</v>
      </c>
      <c r="BA184" s="41">
        <v>1.0266666666666666</v>
      </c>
      <c r="BB184" s="41">
        <v>10.586666666666666</v>
      </c>
      <c r="BC184" s="41">
        <v>26.33</v>
      </c>
      <c r="BD184" s="41">
        <v>19.3</v>
      </c>
      <c r="BE184" s="41">
        <v>32.323333333333331</v>
      </c>
      <c r="BF184" s="41">
        <v>50.533333333333339</v>
      </c>
      <c r="BG184" s="41">
        <v>15.166666666666666</v>
      </c>
      <c r="BH184" s="41">
        <v>9.5</v>
      </c>
      <c r="BI184" s="41">
        <v>14.36</v>
      </c>
      <c r="BJ184" s="41">
        <v>2.1666666666666665</v>
      </c>
      <c r="BK184" s="41">
        <v>47.683333333333337</v>
      </c>
      <c r="BL184" s="41">
        <v>7.44</v>
      </c>
      <c r="BM184" s="41">
        <v>8.3733333333333331</v>
      </c>
    </row>
    <row r="185" spans="1:65" x14ac:dyDescent="0.35">
      <c r="A185" s="18">
        <v>4036420675</v>
      </c>
      <c r="B185" t="s">
        <v>356</v>
      </c>
      <c r="C185" t="s">
        <v>361</v>
      </c>
      <c r="D185" t="s">
        <v>648</v>
      </c>
      <c r="E185" s="41">
        <v>11.18</v>
      </c>
      <c r="F185" s="41">
        <v>3.7533333333333334</v>
      </c>
      <c r="G185" s="41">
        <v>3.44</v>
      </c>
      <c r="H185" s="41">
        <v>1.3033333333333335</v>
      </c>
      <c r="I185" s="41">
        <v>0.98999999999999988</v>
      </c>
      <c r="J185" s="41">
        <v>1.8666666666666665</v>
      </c>
      <c r="K185" s="41">
        <v>1.47</v>
      </c>
      <c r="L185" s="41">
        <v>1.05</v>
      </c>
      <c r="M185" s="41">
        <v>4.0366666666666662</v>
      </c>
      <c r="N185" s="41">
        <v>2.4866666666666668</v>
      </c>
      <c r="O185" s="41">
        <v>0.53666666666666663</v>
      </c>
      <c r="P185" s="41">
        <v>1.3966666666666665</v>
      </c>
      <c r="Q185" s="41">
        <v>3.0500000000000003</v>
      </c>
      <c r="R185" s="41">
        <v>3.3000000000000003</v>
      </c>
      <c r="S185" s="41">
        <v>4.0666666666666664</v>
      </c>
      <c r="T185" s="41">
        <v>2.4</v>
      </c>
      <c r="U185" s="41">
        <v>3.0733333333333337</v>
      </c>
      <c r="V185" s="41">
        <v>0.95000000000000007</v>
      </c>
      <c r="W185" s="41">
        <v>1.6600000000000001</v>
      </c>
      <c r="X185" s="41">
        <v>1.6533333333333333</v>
      </c>
      <c r="Y185" s="41">
        <v>5.9000000000000012</v>
      </c>
      <c r="Z185" s="41">
        <v>5.166666666666667</v>
      </c>
      <c r="AA185" s="41">
        <v>2.1433333333333331</v>
      </c>
      <c r="AB185" s="41">
        <v>1.2933333333333332</v>
      </c>
      <c r="AC185" s="41">
        <v>3.0833333333333335</v>
      </c>
      <c r="AD185" s="41">
        <v>1.4933333333333332</v>
      </c>
      <c r="AE185" s="43">
        <v>710.17333333333318</v>
      </c>
      <c r="AF185" s="43">
        <v>298196.33333333331</v>
      </c>
      <c r="AG185" s="39">
        <v>4.5486111111111711</v>
      </c>
      <c r="AH185" s="43">
        <v>1140.4985256561947</v>
      </c>
      <c r="AI185" s="41" t="s">
        <v>783</v>
      </c>
      <c r="AJ185" s="41">
        <v>90.350000000000009</v>
      </c>
      <c r="AK185" s="41">
        <v>63.379999999999995</v>
      </c>
      <c r="AL185" s="41">
        <v>153.73000000000002</v>
      </c>
      <c r="AM185" s="41">
        <v>179.44586666666666</v>
      </c>
      <c r="AN185" s="41">
        <v>55.076666666666675</v>
      </c>
      <c r="AO185" s="44">
        <v>2.3610000000000002</v>
      </c>
      <c r="AP185" s="41">
        <v>101</v>
      </c>
      <c r="AQ185" s="41">
        <v>100</v>
      </c>
      <c r="AR185" s="41">
        <v>89.44</v>
      </c>
      <c r="AS185" s="41">
        <v>8.7799999999999994</v>
      </c>
      <c r="AT185" s="41">
        <v>436.47666666666669</v>
      </c>
      <c r="AU185" s="41">
        <v>4.6333333333333337</v>
      </c>
      <c r="AV185" s="41">
        <v>10.656666666666666</v>
      </c>
      <c r="AW185" s="41">
        <v>4.4433333333333334</v>
      </c>
      <c r="AX185" s="41">
        <v>18.029999999999998</v>
      </c>
      <c r="AY185" s="41">
        <v>32.873333333333335</v>
      </c>
      <c r="AZ185" s="41">
        <v>1.8333333333333333</v>
      </c>
      <c r="BA185" s="41">
        <v>0.97666666666666657</v>
      </c>
      <c r="BB185" s="41">
        <v>13.183333333333332</v>
      </c>
      <c r="BC185" s="41">
        <v>18.633333333333333</v>
      </c>
      <c r="BD185" s="41">
        <v>18.296666666666667</v>
      </c>
      <c r="BE185" s="41">
        <v>20.026666666666667</v>
      </c>
      <c r="BF185" s="41">
        <v>64.44</v>
      </c>
      <c r="BG185" s="41">
        <v>14.874166666666667</v>
      </c>
      <c r="BH185" s="41">
        <v>10.1</v>
      </c>
      <c r="BI185" s="41">
        <v>12.556666666666667</v>
      </c>
      <c r="BJ185" s="41">
        <v>1.9799999999999998</v>
      </c>
      <c r="BK185" s="41">
        <v>47.736666666666672</v>
      </c>
      <c r="BL185" s="41">
        <v>7.333333333333333</v>
      </c>
      <c r="BM185" s="41">
        <v>8.6766666666666659</v>
      </c>
    </row>
    <row r="186" spans="1:65" x14ac:dyDescent="0.35">
      <c r="A186" s="18">
        <v>4036420700</v>
      </c>
      <c r="B186" t="s">
        <v>356</v>
      </c>
      <c r="C186" t="s">
        <v>361</v>
      </c>
      <c r="D186" t="s">
        <v>362</v>
      </c>
      <c r="E186" s="41">
        <v>10.293333333333333</v>
      </c>
      <c r="F186" s="41">
        <v>3.6366666666666667</v>
      </c>
      <c r="G186" s="41">
        <v>3.83</v>
      </c>
      <c r="H186" s="41">
        <v>1.2666666666666666</v>
      </c>
      <c r="I186" s="41">
        <v>0.92333333333333334</v>
      </c>
      <c r="J186" s="41">
        <v>1.9033333333333333</v>
      </c>
      <c r="K186" s="41">
        <v>1.5033333333333332</v>
      </c>
      <c r="L186" s="41">
        <v>1.0233333333333332</v>
      </c>
      <c r="M186" s="41">
        <v>3.9666666666666668</v>
      </c>
      <c r="N186" s="41">
        <v>2.4566666666666666</v>
      </c>
      <c r="O186" s="41">
        <v>0.52</v>
      </c>
      <c r="P186" s="41">
        <v>1.2633333333333334</v>
      </c>
      <c r="Q186" s="41">
        <v>3.14</v>
      </c>
      <c r="R186" s="41">
        <v>3.2833333333333332</v>
      </c>
      <c r="S186" s="41">
        <v>3.9566666666666666</v>
      </c>
      <c r="T186" s="41">
        <v>2.2733333333333334</v>
      </c>
      <c r="U186" s="41">
        <v>3.3533333333333331</v>
      </c>
      <c r="V186" s="41">
        <v>0.87666666666666659</v>
      </c>
      <c r="W186" s="41">
        <v>1.68</v>
      </c>
      <c r="X186" s="41">
        <v>1.8066666666666666</v>
      </c>
      <c r="Y186" s="41">
        <v>5.79</v>
      </c>
      <c r="Z186" s="41">
        <v>5.0933333333333337</v>
      </c>
      <c r="AA186" s="41">
        <v>2.2399999999999998</v>
      </c>
      <c r="AB186" s="41">
        <v>1.2633333333333334</v>
      </c>
      <c r="AC186" s="41">
        <v>3.02</v>
      </c>
      <c r="AD186" s="41">
        <v>1.5266666666666666</v>
      </c>
      <c r="AE186" s="43">
        <v>827.77666666666664</v>
      </c>
      <c r="AF186" s="43">
        <v>244209.66666666666</v>
      </c>
      <c r="AG186" s="39">
        <v>4.4814238265016719</v>
      </c>
      <c r="AH186" s="43">
        <v>926.20367532464968</v>
      </c>
      <c r="AI186" s="41" t="s">
        <v>783</v>
      </c>
      <c r="AJ186" s="41">
        <v>87.2</v>
      </c>
      <c r="AK186" s="41">
        <v>63.379999999999995</v>
      </c>
      <c r="AL186" s="41">
        <v>150.57999999999998</v>
      </c>
      <c r="AM186" s="41">
        <v>179.26476666666667</v>
      </c>
      <c r="AN186" s="41">
        <v>40.386666666666663</v>
      </c>
      <c r="AO186" s="44">
        <v>2.2400000000000002</v>
      </c>
      <c r="AP186" s="41">
        <v>97</v>
      </c>
      <c r="AQ186" s="41">
        <v>89.823333333333338</v>
      </c>
      <c r="AR186" s="41">
        <v>91.21</v>
      </c>
      <c r="AS186" s="41">
        <v>9.32</v>
      </c>
      <c r="AT186" s="41">
        <v>437.08666666666664</v>
      </c>
      <c r="AU186" s="41">
        <v>4.4633333333333338</v>
      </c>
      <c r="AV186" s="41">
        <v>9.7999999999999989</v>
      </c>
      <c r="AW186" s="41">
        <v>4.3266666666666671</v>
      </c>
      <c r="AX186" s="41">
        <v>14.663333333333334</v>
      </c>
      <c r="AY186" s="41">
        <v>35.633333333333333</v>
      </c>
      <c r="AZ186" s="41">
        <v>1.7666666666666666</v>
      </c>
      <c r="BA186" s="41">
        <v>0.92666666666666675</v>
      </c>
      <c r="BB186" s="41">
        <v>11.556666666666667</v>
      </c>
      <c r="BC186" s="41">
        <v>20.123333333333335</v>
      </c>
      <c r="BD186" s="41">
        <v>18.010000000000002</v>
      </c>
      <c r="BE186" s="41">
        <v>23.876666666666665</v>
      </c>
      <c r="BF186" s="41">
        <v>61.696666666666665</v>
      </c>
      <c r="BG186" s="41">
        <v>12</v>
      </c>
      <c r="BH186" s="41">
        <v>10.040000000000001</v>
      </c>
      <c r="BI186" s="41">
        <v>12.133333333333333</v>
      </c>
      <c r="BJ186" s="41">
        <v>2.06</v>
      </c>
      <c r="BK186" s="41">
        <v>39</v>
      </c>
      <c r="BL186" s="41">
        <v>7.2433333333333332</v>
      </c>
      <c r="BM186" s="41">
        <v>8.8899999999999988</v>
      </c>
    </row>
    <row r="187" spans="1:65" x14ac:dyDescent="0.35">
      <c r="A187" s="18">
        <v>4038620712</v>
      </c>
      <c r="B187" t="s">
        <v>356</v>
      </c>
      <c r="C187" t="s">
        <v>6</v>
      </c>
      <c r="D187" t="s">
        <v>7</v>
      </c>
      <c r="E187" s="41">
        <v>12.813333333333333</v>
      </c>
      <c r="F187" s="41">
        <v>3.3566666666666669</v>
      </c>
      <c r="G187" s="41">
        <v>4.0633333333333335</v>
      </c>
      <c r="H187" s="41">
        <v>1.2733333333333334</v>
      </c>
      <c r="I187" s="41">
        <v>0.95000000000000007</v>
      </c>
      <c r="J187" s="41">
        <v>1.4466666666666665</v>
      </c>
      <c r="K187" s="41">
        <v>1.8366666666666667</v>
      </c>
      <c r="L187" s="41">
        <v>1.04</v>
      </c>
      <c r="M187" s="41">
        <v>4.083333333333333</v>
      </c>
      <c r="N187" s="41">
        <v>2.4600000000000004</v>
      </c>
      <c r="O187" s="41">
        <v>0.51333333333333331</v>
      </c>
      <c r="P187" s="41">
        <v>1.3966666666666665</v>
      </c>
      <c r="Q187" s="41">
        <v>3.09</v>
      </c>
      <c r="R187" s="41">
        <v>3.5766666666666667</v>
      </c>
      <c r="S187" s="41">
        <v>4.123333333333334</v>
      </c>
      <c r="T187" s="41">
        <v>2.2566666666666664</v>
      </c>
      <c r="U187" s="41">
        <v>4.1033333333333335</v>
      </c>
      <c r="V187" s="41">
        <v>1.0166666666666666</v>
      </c>
      <c r="W187" s="41">
        <v>1.3866666666666667</v>
      </c>
      <c r="X187" s="41">
        <v>2.1033333333333335</v>
      </c>
      <c r="Y187" s="41">
        <v>5.5533333333333337</v>
      </c>
      <c r="Z187" s="41">
        <v>5.2833333333333332</v>
      </c>
      <c r="AA187" s="41">
        <v>2.8733333333333331</v>
      </c>
      <c r="AB187" s="41">
        <v>1.2733333333333334</v>
      </c>
      <c r="AC187" s="41">
        <v>2.8533333333333335</v>
      </c>
      <c r="AD187" s="41">
        <v>1.4800000000000002</v>
      </c>
      <c r="AE187" s="43">
        <v>500</v>
      </c>
      <c r="AF187" s="43">
        <v>270000</v>
      </c>
      <c r="AG187" s="39">
        <v>4.5298664089288279</v>
      </c>
      <c r="AH187" s="43">
        <v>1029.7347304741259</v>
      </c>
      <c r="AI187" s="41" t="s">
        <v>783</v>
      </c>
      <c r="AJ187" s="41">
        <v>95.8</v>
      </c>
      <c r="AK187" s="41">
        <v>70.36333333333333</v>
      </c>
      <c r="AL187" s="41">
        <v>166.16333333333333</v>
      </c>
      <c r="AM187" s="41">
        <v>179.32136666666668</v>
      </c>
      <c r="AN187" s="41">
        <v>44.776666666666664</v>
      </c>
      <c r="AO187" s="44">
        <v>2.3723333333333332</v>
      </c>
      <c r="AP187" s="41">
        <v>106.14</v>
      </c>
      <c r="AQ187" s="41">
        <v>63.779999999999994</v>
      </c>
      <c r="AR187" s="41">
        <v>95.5</v>
      </c>
      <c r="AS187" s="41">
        <v>9.6300000000000008</v>
      </c>
      <c r="AT187" s="41">
        <v>425.69333333333333</v>
      </c>
      <c r="AU187" s="41">
        <v>4.6900000000000004</v>
      </c>
      <c r="AV187" s="41">
        <v>9.3333333333333339</v>
      </c>
      <c r="AW187" s="41">
        <v>4.8833333333333329</v>
      </c>
      <c r="AX187" s="41">
        <v>9.6666666666666661</v>
      </c>
      <c r="AY187" s="41">
        <v>30.526666666666667</v>
      </c>
      <c r="AZ187" s="41">
        <v>1.8366666666666667</v>
      </c>
      <c r="BA187" s="41">
        <v>0.9966666666666667</v>
      </c>
      <c r="BB187" s="41">
        <v>13.563333333333333</v>
      </c>
      <c r="BC187" s="41">
        <v>45.166666666666664</v>
      </c>
      <c r="BD187" s="41">
        <v>22.819999999999997</v>
      </c>
      <c r="BE187" s="41">
        <v>26.983333333333331</v>
      </c>
      <c r="BF187" s="41">
        <v>86.943333333333328</v>
      </c>
      <c r="BG187" s="41">
        <v>7.666666666666667</v>
      </c>
      <c r="BH187" s="41">
        <v>7.77</v>
      </c>
      <c r="BI187" s="41">
        <v>12.833333333333334</v>
      </c>
      <c r="BJ187" s="41">
        <v>2.1366666666666667</v>
      </c>
      <c r="BK187" s="41">
        <v>36.806666666666665</v>
      </c>
      <c r="BL187" s="41">
        <v>8.5866666666666678</v>
      </c>
      <c r="BM187" s="41">
        <v>8.7033333333333331</v>
      </c>
    </row>
    <row r="188" spans="1:65" x14ac:dyDescent="0.35">
      <c r="A188" s="18">
        <v>4046140800</v>
      </c>
      <c r="B188" t="s">
        <v>356</v>
      </c>
      <c r="C188" t="s">
        <v>63</v>
      </c>
      <c r="D188" t="s">
        <v>64</v>
      </c>
      <c r="E188" s="41">
        <v>10.193333333333333</v>
      </c>
      <c r="F188" s="41">
        <v>3.65</v>
      </c>
      <c r="G188" s="41">
        <v>3.7099999999999995</v>
      </c>
      <c r="H188" s="41">
        <v>1.3566666666666667</v>
      </c>
      <c r="I188" s="41">
        <v>0.91333333333333344</v>
      </c>
      <c r="J188" s="41">
        <v>2.0633333333333335</v>
      </c>
      <c r="K188" s="41">
        <v>1.6233333333333333</v>
      </c>
      <c r="L188" s="41">
        <v>0.97333333333333327</v>
      </c>
      <c r="M188" s="41">
        <v>4.0466666666666669</v>
      </c>
      <c r="N188" s="41">
        <v>2.83</v>
      </c>
      <c r="O188" s="41">
        <v>0.52333333333333332</v>
      </c>
      <c r="P188" s="41">
        <v>1.5466666666666666</v>
      </c>
      <c r="Q188" s="41">
        <v>2.8533333333333335</v>
      </c>
      <c r="R188" s="41">
        <v>3.5866666666666664</v>
      </c>
      <c r="S188" s="41">
        <v>4.1733333333333329</v>
      </c>
      <c r="T188" s="41">
        <v>2.0066666666666664</v>
      </c>
      <c r="U188" s="41">
        <v>3.5966666666666662</v>
      </c>
      <c r="V188" s="41">
        <v>0.87</v>
      </c>
      <c r="W188" s="41">
        <v>1.7566666666666666</v>
      </c>
      <c r="X188" s="41">
        <v>1.8499999999999999</v>
      </c>
      <c r="Y188" s="41">
        <v>5.586666666666666</v>
      </c>
      <c r="Z188" s="41">
        <v>5.1966666666666663</v>
      </c>
      <c r="AA188" s="41">
        <v>2.6366666666666667</v>
      </c>
      <c r="AB188" s="41">
        <v>1.3966666666666665</v>
      </c>
      <c r="AC188" s="41">
        <v>3.0166666666666671</v>
      </c>
      <c r="AD188" s="41">
        <v>1.6833333333333333</v>
      </c>
      <c r="AE188" s="43">
        <v>670.83333333333337</v>
      </c>
      <c r="AF188" s="43">
        <v>227504</v>
      </c>
      <c r="AG188" s="39">
        <v>4.5416666666666936</v>
      </c>
      <c r="AH188" s="43">
        <v>868.76373012323756</v>
      </c>
      <c r="AI188" s="41" t="s">
        <v>783</v>
      </c>
      <c r="AJ188" s="41">
        <v>95.61</v>
      </c>
      <c r="AK188" s="41">
        <v>65.100000000000009</v>
      </c>
      <c r="AL188" s="41">
        <v>160.71</v>
      </c>
      <c r="AM188" s="41">
        <v>179.09636666666668</v>
      </c>
      <c r="AN188" s="41">
        <v>52.743333333333332</v>
      </c>
      <c r="AO188" s="44">
        <v>2.2673333333333336</v>
      </c>
      <c r="AP188" s="41">
        <v>88.083333333333329</v>
      </c>
      <c r="AQ188" s="41">
        <v>104.83333333333333</v>
      </c>
      <c r="AR188" s="41">
        <v>80.39</v>
      </c>
      <c r="AS188" s="41">
        <v>9.2166666666666668</v>
      </c>
      <c r="AT188" s="41">
        <v>438.8633333333334</v>
      </c>
      <c r="AU188" s="41">
        <v>4.1900000000000004</v>
      </c>
      <c r="AV188" s="41">
        <v>10.94</v>
      </c>
      <c r="AW188" s="41">
        <v>4.3899999999999997</v>
      </c>
      <c r="AX188" s="41">
        <v>14.223333333333334</v>
      </c>
      <c r="AY188" s="41">
        <v>37.556666666666665</v>
      </c>
      <c r="AZ188" s="41">
        <v>1.9333333333333333</v>
      </c>
      <c r="BA188" s="41">
        <v>0.92</v>
      </c>
      <c r="BB188" s="41">
        <v>13.25</v>
      </c>
      <c r="BC188" s="41">
        <v>23.853333333333335</v>
      </c>
      <c r="BD188" s="41">
        <v>23.039999999999996</v>
      </c>
      <c r="BE188" s="41">
        <v>26.039999999999996</v>
      </c>
      <c r="BF188" s="41">
        <v>89.33</v>
      </c>
      <c r="BG188" s="41">
        <v>22.533333333333331</v>
      </c>
      <c r="BH188" s="41">
        <v>10.263333333333334</v>
      </c>
      <c r="BI188" s="41">
        <v>15.166666666666666</v>
      </c>
      <c r="BJ188" s="41">
        <v>2.17</v>
      </c>
      <c r="BK188" s="41">
        <v>47.086666666666666</v>
      </c>
      <c r="BL188" s="41">
        <v>8.99</v>
      </c>
      <c r="BM188" s="41">
        <v>8.206666666666667</v>
      </c>
    </row>
    <row r="189" spans="1:65" x14ac:dyDescent="0.35">
      <c r="A189" s="18">
        <v>4088888725</v>
      </c>
      <c r="B189" t="s">
        <v>356</v>
      </c>
      <c r="C189" t="s">
        <v>195</v>
      </c>
      <c r="D189" t="s">
        <v>857</v>
      </c>
      <c r="E189" s="41">
        <v>10.209398693907401</v>
      </c>
      <c r="F189" s="41">
        <v>3.3941416801191195</v>
      </c>
      <c r="G189" s="41">
        <v>3.0300401391146035</v>
      </c>
      <c r="H189" s="41">
        <v>1.5616883707368538</v>
      </c>
      <c r="I189" s="41">
        <v>1.0108183056718167</v>
      </c>
      <c r="J189" s="41">
        <v>2.1142703438920942</v>
      </c>
      <c r="K189" s="41">
        <v>2.0922086491031906</v>
      </c>
      <c r="L189" s="41">
        <v>1.50286276721987</v>
      </c>
      <c r="M189" s="41">
        <v>3.6346810657644659</v>
      </c>
      <c r="N189" s="41">
        <v>2.3753484959466498</v>
      </c>
      <c r="O189" s="41">
        <v>0.50411693682451786</v>
      </c>
      <c r="P189" s="41">
        <v>1.5804618292153121</v>
      </c>
      <c r="Q189" s="41">
        <v>2.1641633988882623</v>
      </c>
      <c r="R189" s="41">
        <v>3.5535865671318896</v>
      </c>
      <c r="S189" s="41">
        <v>4.378719352930891</v>
      </c>
      <c r="T189" s="41">
        <v>2.0374040613676576</v>
      </c>
      <c r="U189" s="41">
        <v>3.1887907924547867</v>
      </c>
      <c r="V189" s="41">
        <v>1.0860141786061961</v>
      </c>
      <c r="W189" s="41">
        <v>1.4340217969482882</v>
      </c>
      <c r="X189" s="41">
        <v>1.8565727317526008</v>
      </c>
      <c r="Y189" s="41">
        <v>5.8516921329557841</v>
      </c>
      <c r="Z189" s="41">
        <v>5.1738720250875794</v>
      </c>
      <c r="AA189" s="41">
        <v>2.4359189698995407</v>
      </c>
      <c r="AB189" s="41">
        <v>1.387392141800192</v>
      </c>
      <c r="AC189" s="41">
        <v>2.8629853262971672</v>
      </c>
      <c r="AD189" s="41">
        <v>1.2507017718104805</v>
      </c>
      <c r="AE189" s="43">
        <v>675.28880844164314</v>
      </c>
      <c r="AF189" s="43">
        <v>234679.39443455185</v>
      </c>
      <c r="AG189" s="39">
        <v>4.4749899445925188</v>
      </c>
      <c r="AH189" s="43">
        <v>888.78958416111436</v>
      </c>
      <c r="AI189" s="41" t="s">
        <v>783</v>
      </c>
      <c r="AJ189" s="41">
        <v>82.032656785882111</v>
      </c>
      <c r="AK189" s="41">
        <v>96.071998426835975</v>
      </c>
      <c r="AL189" s="41">
        <v>178.10465521271809</v>
      </c>
      <c r="AM189" s="41">
        <v>181.60772901816972</v>
      </c>
      <c r="AN189" s="41">
        <v>32.844073677221218</v>
      </c>
      <c r="AO189" s="44">
        <v>2.4447375206930957</v>
      </c>
      <c r="AP189" s="41">
        <v>95.800147528973753</v>
      </c>
      <c r="AQ189" s="41">
        <v>122.83212054397298</v>
      </c>
      <c r="AR189" s="41">
        <v>82.338403543351305</v>
      </c>
      <c r="AS189" s="41">
        <v>8.8660019321007653</v>
      </c>
      <c r="AT189" s="41">
        <v>435.47432265598871</v>
      </c>
      <c r="AU189" s="41">
        <v>3.9206315980043605</v>
      </c>
      <c r="AV189" s="41">
        <v>9.81736476322674</v>
      </c>
      <c r="AW189" s="41">
        <v>2.6654070230787856</v>
      </c>
      <c r="AX189" s="41">
        <v>14.493214072732007</v>
      </c>
      <c r="AY189" s="41">
        <v>27.007733382801177</v>
      </c>
      <c r="AZ189" s="41">
        <v>2.3626555179530713</v>
      </c>
      <c r="BA189" s="41">
        <v>1.3495955837072218</v>
      </c>
      <c r="BB189" s="41">
        <v>9.9360183810732821</v>
      </c>
      <c r="BC189" s="41">
        <v>28.203079261765946</v>
      </c>
      <c r="BD189" s="41">
        <v>19.630822551775445</v>
      </c>
      <c r="BE189" s="41">
        <v>28.747809465071686</v>
      </c>
      <c r="BF189" s="41">
        <v>85.109956790894998</v>
      </c>
      <c r="BG189" s="41">
        <v>23.494790907845935</v>
      </c>
      <c r="BH189" s="41">
        <v>8.0157531358373344</v>
      </c>
      <c r="BI189" s="41">
        <v>8.6984052282916426</v>
      </c>
      <c r="BJ189" s="41">
        <v>1.8404095777034879</v>
      </c>
      <c r="BK189" s="41">
        <v>40.058667623233283</v>
      </c>
      <c r="BL189" s="41">
        <v>9.24210498319915</v>
      </c>
      <c r="BM189" s="41">
        <v>10.343868394898855</v>
      </c>
    </row>
    <row r="190" spans="1:65" x14ac:dyDescent="0.35">
      <c r="A190" s="18">
        <v>4138900600</v>
      </c>
      <c r="B190" t="s">
        <v>363</v>
      </c>
      <c r="C190" t="s">
        <v>753</v>
      </c>
      <c r="D190" t="s">
        <v>364</v>
      </c>
      <c r="E190" s="41">
        <v>12.843333333333334</v>
      </c>
      <c r="F190" s="41">
        <v>3.9966666666666666</v>
      </c>
      <c r="G190" s="41">
        <v>4.3833333333333337</v>
      </c>
      <c r="H190" s="41">
        <v>1.5233333333333334</v>
      </c>
      <c r="I190" s="41">
        <v>1.25</v>
      </c>
      <c r="J190" s="41">
        <v>1.87</v>
      </c>
      <c r="K190" s="41">
        <v>1.8499999999999999</v>
      </c>
      <c r="L190" s="41">
        <v>0.94999999999999984</v>
      </c>
      <c r="M190" s="41">
        <v>4.5966666666666667</v>
      </c>
      <c r="N190" s="41">
        <v>1.97</v>
      </c>
      <c r="O190" s="41">
        <v>0.6</v>
      </c>
      <c r="P190" s="41">
        <v>1.42</v>
      </c>
      <c r="Q190" s="41">
        <v>4.2299999999999995</v>
      </c>
      <c r="R190" s="41">
        <v>4.0766666666666671</v>
      </c>
      <c r="S190" s="41">
        <v>5.4233333333333329</v>
      </c>
      <c r="T190" s="41">
        <v>2.7833333333333332</v>
      </c>
      <c r="U190" s="41">
        <v>4.1566666666666672</v>
      </c>
      <c r="V190" s="41">
        <v>1.3533333333333333</v>
      </c>
      <c r="W190" s="41">
        <v>1.83</v>
      </c>
      <c r="X190" s="41">
        <v>2.3499999999999996</v>
      </c>
      <c r="Y190" s="41">
        <v>6.8833333333333329</v>
      </c>
      <c r="Z190" s="41">
        <v>7.3633333333333333</v>
      </c>
      <c r="AA190" s="41">
        <v>2.9666666666666668</v>
      </c>
      <c r="AB190" s="41">
        <v>1.4233333333333331</v>
      </c>
      <c r="AC190" s="41">
        <v>3.56</v>
      </c>
      <c r="AD190" s="41">
        <v>1.8066666666666666</v>
      </c>
      <c r="AE190" s="43">
        <v>2594.8333333333335</v>
      </c>
      <c r="AF190" s="43">
        <v>549358.33333333337</v>
      </c>
      <c r="AG190" s="39">
        <v>4.4769650618235657</v>
      </c>
      <c r="AH190" s="43">
        <v>2082.5477614998213</v>
      </c>
      <c r="AI190" s="41" t="s">
        <v>783</v>
      </c>
      <c r="AJ190" s="41">
        <v>77.396666666666661</v>
      </c>
      <c r="AK190" s="41">
        <v>65.929999999999993</v>
      </c>
      <c r="AL190" s="41">
        <v>143.32666666666665</v>
      </c>
      <c r="AM190" s="41">
        <v>163.09406666666666</v>
      </c>
      <c r="AN190" s="41">
        <v>51.526666666666664</v>
      </c>
      <c r="AO190" s="44">
        <v>3.173</v>
      </c>
      <c r="AP190" s="41">
        <v>136.31666666666669</v>
      </c>
      <c r="AQ190" s="41">
        <v>129.73333333333332</v>
      </c>
      <c r="AR190" s="41">
        <v>102.11666666666667</v>
      </c>
      <c r="AS190" s="41">
        <v>9.9500000000000011</v>
      </c>
      <c r="AT190" s="41">
        <v>464.86999999999995</v>
      </c>
      <c r="AU190" s="41">
        <v>4.4866666666666672</v>
      </c>
      <c r="AV190" s="41">
        <v>11.49</v>
      </c>
      <c r="AW190" s="41">
        <v>3.4033333333333338</v>
      </c>
      <c r="AX190" s="41">
        <v>29.13</v>
      </c>
      <c r="AY190" s="41">
        <v>49.323333333333331</v>
      </c>
      <c r="AZ190" s="41">
        <v>2.7100000000000004</v>
      </c>
      <c r="BA190" s="41">
        <v>1.0233333333333332</v>
      </c>
      <c r="BB190" s="41">
        <v>14.4</v>
      </c>
      <c r="BC190" s="41">
        <v>42.733333333333327</v>
      </c>
      <c r="BD190" s="41">
        <v>28.326666666666668</v>
      </c>
      <c r="BE190" s="41">
        <v>46.633333333333326</v>
      </c>
      <c r="BF190" s="41">
        <v>86.513333333333335</v>
      </c>
      <c r="BG190" s="41">
        <v>26</v>
      </c>
      <c r="BH190" s="41">
        <v>11.283333333333331</v>
      </c>
      <c r="BI190" s="41">
        <v>15.176666666666668</v>
      </c>
      <c r="BJ190" s="41">
        <v>3.0266666666666668</v>
      </c>
      <c r="BK190" s="41">
        <v>56.733333333333327</v>
      </c>
      <c r="BL190" s="41">
        <v>9.9500000000000011</v>
      </c>
      <c r="BM190" s="41">
        <v>7.9233333333333329</v>
      </c>
    </row>
    <row r="191" spans="1:65" x14ac:dyDescent="0.35">
      <c r="A191" s="18">
        <v>4210900075</v>
      </c>
      <c r="B191" t="s">
        <v>365</v>
      </c>
      <c r="C191" t="s">
        <v>840</v>
      </c>
      <c r="D191" t="s">
        <v>841</v>
      </c>
      <c r="E191" s="41">
        <v>12.770000000000001</v>
      </c>
      <c r="F191" s="41">
        <v>4.0033333333333339</v>
      </c>
      <c r="G191" s="41">
        <v>4.54</v>
      </c>
      <c r="H191" s="41">
        <v>1.3533333333333335</v>
      </c>
      <c r="I191" s="41">
        <v>1.0966666666666667</v>
      </c>
      <c r="J191" s="41">
        <v>1.83</v>
      </c>
      <c r="K191" s="41">
        <v>1.8466666666666667</v>
      </c>
      <c r="L191" s="41">
        <v>1.0833333333333333</v>
      </c>
      <c r="M191" s="41">
        <v>4.2766666666666664</v>
      </c>
      <c r="N191" s="41">
        <v>3.0100000000000002</v>
      </c>
      <c r="O191" s="41">
        <v>0.48666666666666664</v>
      </c>
      <c r="P191" s="41">
        <v>1.4266666666666667</v>
      </c>
      <c r="Q191" s="41">
        <v>3.7366666666666668</v>
      </c>
      <c r="R191" s="41">
        <v>3.2266666666666666</v>
      </c>
      <c r="S191" s="41">
        <v>3.7900000000000005</v>
      </c>
      <c r="T191" s="41">
        <v>2.063333333333333</v>
      </c>
      <c r="U191" s="41">
        <v>3.2633333333333332</v>
      </c>
      <c r="V191" s="41">
        <v>1.05</v>
      </c>
      <c r="W191" s="41">
        <v>1.83</v>
      </c>
      <c r="X191" s="41">
        <v>1.6600000000000001</v>
      </c>
      <c r="Y191" s="41">
        <v>5.5466666666666669</v>
      </c>
      <c r="Z191" s="41">
        <v>5.6500000000000012</v>
      </c>
      <c r="AA191" s="41">
        <v>2.563333333333333</v>
      </c>
      <c r="AB191" s="41">
        <v>1.0966666666666667</v>
      </c>
      <c r="AC191" s="41">
        <v>3.3266666666666667</v>
      </c>
      <c r="AD191" s="41">
        <v>1.8966666666666667</v>
      </c>
      <c r="AE191" s="43">
        <v>1472.1899999999998</v>
      </c>
      <c r="AF191" s="43">
        <v>386339.33333333331</v>
      </c>
      <c r="AG191" s="39">
        <v>4.3804591851926302</v>
      </c>
      <c r="AH191" s="43">
        <v>1449.2011369138656</v>
      </c>
      <c r="AI191" s="41" t="s">
        <v>783</v>
      </c>
      <c r="AJ191" s="41">
        <v>100.18</v>
      </c>
      <c r="AK191" s="41">
        <v>77.536666666666662</v>
      </c>
      <c r="AL191" s="41">
        <v>177.71666666666667</v>
      </c>
      <c r="AM191" s="41">
        <v>183.46406666666667</v>
      </c>
      <c r="AN191" s="41">
        <v>45.633333333333326</v>
      </c>
      <c r="AO191" s="44">
        <v>2.9063333333333339</v>
      </c>
      <c r="AP191" s="41">
        <v>112.61</v>
      </c>
      <c r="AQ191" s="41">
        <v>89.683333333333323</v>
      </c>
      <c r="AR191" s="41">
        <v>110.19333333333333</v>
      </c>
      <c r="AS191" s="41">
        <v>8.6766666666666676</v>
      </c>
      <c r="AT191" s="41">
        <v>439.18666666666667</v>
      </c>
      <c r="AU191" s="41">
        <v>4.6166666666666671</v>
      </c>
      <c r="AV191" s="41">
        <v>9.5966666666666658</v>
      </c>
      <c r="AW191" s="41">
        <v>4.043333333333333</v>
      </c>
      <c r="AX191" s="41">
        <v>16.483333333333331</v>
      </c>
      <c r="AY191" s="41">
        <v>37.06333333333334</v>
      </c>
      <c r="AZ191" s="41">
        <v>1.8933333333333333</v>
      </c>
      <c r="BA191" s="41">
        <v>0.94666666666666666</v>
      </c>
      <c r="BB191" s="41">
        <v>11.563333333333333</v>
      </c>
      <c r="BC191" s="41">
        <v>25.53</v>
      </c>
      <c r="BD191" s="41">
        <v>25.133333333333336</v>
      </c>
      <c r="BE191" s="41">
        <v>29.956666666666667</v>
      </c>
      <c r="BF191" s="41">
        <v>72.239999999999995</v>
      </c>
      <c r="BG191" s="41">
        <v>32.5</v>
      </c>
      <c r="BH191" s="41">
        <v>11</v>
      </c>
      <c r="BI191" s="41">
        <v>13.043333333333335</v>
      </c>
      <c r="BJ191" s="41">
        <v>2.6933333333333334</v>
      </c>
      <c r="BK191" s="41">
        <v>55.76</v>
      </c>
      <c r="BL191" s="41">
        <v>9.5066666666666677</v>
      </c>
      <c r="BM191" s="41">
        <v>10.339999999999998</v>
      </c>
    </row>
    <row r="192" spans="1:65" x14ac:dyDescent="0.35">
      <c r="A192" s="18">
        <v>4237964700</v>
      </c>
      <c r="B192" t="s">
        <v>365</v>
      </c>
      <c r="C192" t="s">
        <v>366</v>
      </c>
      <c r="D192" t="s">
        <v>367</v>
      </c>
      <c r="E192" s="41">
        <v>11.473333333333334</v>
      </c>
      <c r="F192" s="41">
        <v>4.456666666666667</v>
      </c>
      <c r="G192" s="41">
        <v>5.3100000000000005</v>
      </c>
      <c r="H192" s="41">
        <v>1.6533333333333333</v>
      </c>
      <c r="I192" s="41">
        <v>1.22</v>
      </c>
      <c r="J192" s="41">
        <v>2.0366666666666666</v>
      </c>
      <c r="K192" s="41">
        <v>2.4133333333333336</v>
      </c>
      <c r="L192" s="41">
        <v>1.1899999999999997</v>
      </c>
      <c r="M192" s="41">
        <v>4.4666666666666668</v>
      </c>
      <c r="N192" s="41">
        <v>3.5466666666666669</v>
      </c>
      <c r="O192" s="41">
        <v>0.60333333333333339</v>
      </c>
      <c r="P192" s="41">
        <v>1.8866666666666667</v>
      </c>
      <c r="Q192" s="41">
        <v>4.49</v>
      </c>
      <c r="R192" s="41">
        <v>4.166666666666667</v>
      </c>
      <c r="S192" s="41">
        <v>4.546666666666666</v>
      </c>
      <c r="T192" s="41">
        <v>2.3866666666666667</v>
      </c>
      <c r="U192" s="41">
        <v>4.0233333333333334</v>
      </c>
      <c r="V192" s="41">
        <v>1.2333333333333334</v>
      </c>
      <c r="W192" s="41">
        <v>1.8933333333333333</v>
      </c>
      <c r="X192" s="41">
        <v>1.89</v>
      </c>
      <c r="Y192" s="41">
        <v>6.2466666666666661</v>
      </c>
      <c r="Z192" s="41">
        <v>5.68</v>
      </c>
      <c r="AA192" s="41">
        <v>3.59</v>
      </c>
      <c r="AB192" s="41">
        <v>1.53</v>
      </c>
      <c r="AC192" s="41">
        <v>3.8066666666666666</v>
      </c>
      <c r="AD192" s="41">
        <v>2.3933333333333331</v>
      </c>
      <c r="AE192" s="43">
        <v>1433.1666666666667</v>
      </c>
      <c r="AF192" s="43">
        <v>414251</v>
      </c>
      <c r="AG192" s="39">
        <v>4.6506578003118042</v>
      </c>
      <c r="AH192" s="43">
        <v>1602.1582523194509</v>
      </c>
      <c r="AI192" s="41" t="s">
        <v>783</v>
      </c>
      <c r="AJ192" s="41">
        <v>107.89999999999999</v>
      </c>
      <c r="AK192" s="41">
        <v>76.260000000000005</v>
      </c>
      <c r="AL192" s="41">
        <v>184.16</v>
      </c>
      <c r="AM192" s="41">
        <v>186.46406666666667</v>
      </c>
      <c r="AN192" s="41">
        <v>58.846666666666664</v>
      </c>
      <c r="AO192" s="44">
        <v>2.7986666666666671</v>
      </c>
      <c r="AP192" s="41">
        <v>101.11</v>
      </c>
      <c r="AQ192" s="41">
        <v>131.51000000000002</v>
      </c>
      <c r="AR192" s="41">
        <v>96.786666666666676</v>
      </c>
      <c r="AS192" s="41">
        <v>9.5433333333333348</v>
      </c>
      <c r="AT192" s="41">
        <v>388.67666666666668</v>
      </c>
      <c r="AU192" s="41">
        <v>3.8966666666666669</v>
      </c>
      <c r="AV192" s="41">
        <v>10.433333333333334</v>
      </c>
      <c r="AW192" s="41">
        <v>4.0933333333333328</v>
      </c>
      <c r="AX192" s="41">
        <v>18.493333333333336</v>
      </c>
      <c r="AY192" s="41">
        <v>56.153333333333329</v>
      </c>
      <c r="AZ192" s="41">
        <v>2.0966666666666667</v>
      </c>
      <c r="BA192" s="41">
        <v>0.99333333333333329</v>
      </c>
      <c r="BB192" s="41">
        <v>12.836666666666668</v>
      </c>
      <c r="BC192" s="41">
        <v>31.16333333333333</v>
      </c>
      <c r="BD192" s="41">
        <v>25.766666666666666</v>
      </c>
      <c r="BE192" s="41">
        <v>34.06666666666667</v>
      </c>
      <c r="BF192" s="41">
        <v>61.966666666666669</v>
      </c>
      <c r="BG192" s="41">
        <v>30.416666666666668</v>
      </c>
      <c r="BH192" s="41">
        <v>11.86</v>
      </c>
      <c r="BI192" s="41">
        <v>17.849999999999998</v>
      </c>
      <c r="BJ192" s="41">
        <v>2.6999999999999997</v>
      </c>
      <c r="BK192" s="41">
        <v>68.056666666666672</v>
      </c>
      <c r="BL192" s="41">
        <v>8.7100000000000009</v>
      </c>
      <c r="BM192" s="41">
        <v>9.89</v>
      </c>
    </row>
    <row r="193" spans="1:65" x14ac:dyDescent="0.35">
      <c r="A193" s="18">
        <v>4238300750</v>
      </c>
      <c r="B193" t="s">
        <v>365</v>
      </c>
      <c r="C193" t="s">
        <v>368</v>
      </c>
      <c r="D193" t="s">
        <v>369</v>
      </c>
      <c r="E193" s="41">
        <v>12.953333333333333</v>
      </c>
      <c r="F193" s="41">
        <v>3.4500000000000006</v>
      </c>
      <c r="G193" s="41">
        <v>4.57</v>
      </c>
      <c r="H193" s="41">
        <v>1.6900000000000002</v>
      </c>
      <c r="I193" s="41">
        <v>1</v>
      </c>
      <c r="J193" s="41">
        <v>1.8866666666666667</v>
      </c>
      <c r="K193" s="41">
        <v>1.7833333333333332</v>
      </c>
      <c r="L193" s="41">
        <v>1.0133333333333334</v>
      </c>
      <c r="M193" s="41">
        <v>4.580000000000001</v>
      </c>
      <c r="N193" s="41">
        <v>3.41</v>
      </c>
      <c r="O193" s="41">
        <v>0.53333333333333333</v>
      </c>
      <c r="P193" s="41">
        <v>1.8066666666666666</v>
      </c>
      <c r="Q193" s="41">
        <v>4.04</v>
      </c>
      <c r="R193" s="41">
        <v>3.563333333333333</v>
      </c>
      <c r="S193" s="41">
        <v>4.4633333333333338</v>
      </c>
      <c r="T193" s="41">
        <v>2.2000000000000002</v>
      </c>
      <c r="U193" s="41">
        <v>3.5733333333333328</v>
      </c>
      <c r="V193" s="41">
        <v>1.1599999999999999</v>
      </c>
      <c r="W193" s="41">
        <v>1.7466666666666668</v>
      </c>
      <c r="X193" s="41">
        <v>2.19</v>
      </c>
      <c r="Y193" s="41">
        <v>5.8766666666666678</v>
      </c>
      <c r="Z193" s="41">
        <v>5.88</v>
      </c>
      <c r="AA193" s="41">
        <v>3.043333333333333</v>
      </c>
      <c r="AB193" s="41">
        <v>1.7933333333333332</v>
      </c>
      <c r="AC193" s="41">
        <v>3.2300000000000004</v>
      </c>
      <c r="AD193" s="41">
        <v>1.8800000000000001</v>
      </c>
      <c r="AE193" s="43">
        <v>1232.3966666666665</v>
      </c>
      <c r="AF193" s="43">
        <v>306332</v>
      </c>
      <c r="AG193" s="39">
        <v>4.4507858594653094</v>
      </c>
      <c r="AH193" s="43">
        <v>1158.3852661014041</v>
      </c>
      <c r="AI193" s="41" t="s">
        <v>783</v>
      </c>
      <c r="AJ193" s="41">
        <v>102.42999999999999</v>
      </c>
      <c r="AK193" s="41">
        <v>84.426666666666662</v>
      </c>
      <c r="AL193" s="41">
        <v>186.85666666666665</v>
      </c>
      <c r="AM193" s="41">
        <v>183.96406666666667</v>
      </c>
      <c r="AN193" s="41">
        <v>48.616666666666674</v>
      </c>
      <c r="AO193" s="44">
        <v>2.9380000000000002</v>
      </c>
      <c r="AP193" s="41">
        <v>75.793333333333337</v>
      </c>
      <c r="AQ193" s="41">
        <v>100.97333333333334</v>
      </c>
      <c r="AR193" s="41">
        <v>85.446666666666673</v>
      </c>
      <c r="AS193" s="41">
        <v>9.4733333333333327</v>
      </c>
      <c r="AT193" s="41">
        <v>440.98</v>
      </c>
      <c r="AU193" s="41">
        <v>3.94</v>
      </c>
      <c r="AV193" s="41">
        <v>11.993333333333334</v>
      </c>
      <c r="AW193" s="41">
        <v>3.2066666666666666</v>
      </c>
      <c r="AX193" s="41">
        <v>17.086666666666666</v>
      </c>
      <c r="AY193" s="41">
        <v>35.42</v>
      </c>
      <c r="AZ193" s="41">
        <v>2</v>
      </c>
      <c r="BA193" s="41">
        <v>1.01</v>
      </c>
      <c r="BB193" s="41">
        <v>11.666666666666666</v>
      </c>
      <c r="BC193" s="41">
        <v>21.7</v>
      </c>
      <c r="BD193" s="41">
        <v>15.5</v>
      </c>
      <c r="BE193" s="41">
        <v>18.983333333333331</v>
      </c>
      <c r="BF193" s="41">
        <v>79.156666666666652</v>
      </c>
      <c r="BG193" s="41">
        <v>27.805555555555554</v>
      </c>
      <c r="BH193" s="41">
        <v>9.9500000000000011</v>
      </c>
      <c r="BI193" s="41">
        <v>15.533333333333331</v>
      </c>
      <c r="BJ193" s="41">
        <v>2.3733333333333331</v>
      </c>
      <c r="BK193" s="41">
        <v>49.563333333333333</v>
      </c>
      <c r="BL193" s="41">
        <v>9.3566666666666674</v>
      </c>
      <c r="BM193" s="41">
        <v>11.479999999999999</v>
      </c>
    </row>
    <row r="194" spans="1:65" x14ac:dyDescent="0.35">
      <c r="A194" s="18">
        <v>4242540815</v>
      </c>
      <c r="B194" t="s">
        <v>365</v>
      </c>
      <c r="C194" t="s">
        <v>807</v>
      </c>
      <c r="D194" t="s">
        <v>801</v>
      </c>
      <c r="E194" s="41">
        <v>12.716666666666667</v>
      </c>
      <c r="F194" s="41">
        <v>3.4333333333333336</v>
      </c>
      <c r="G194" s="41">
        <v>4.583333333333333</v>
      </c>
      <c r="H194" s="41">
        <v>1.4833333333333334</v>
      </c>
      <c r="I194" s="41">
        <v>1.2066666666666668</v>
      </c>
      <c r="J194" s="41">
        <v>1.8633333333333333</v>
      </c>
      <c r="K194" s="41">
        <v>1.7433333333333334</v>
      </c>
      <c r="L194" s="41">
        <v>1.3</v>
      </c>
      <c r="M194" s="41">
        <v>4.4033333333333333</v>
      </c>
      <c r="N194" s="41">
        <v>2.84</v>
      </c>
      <c r="O194" s="41">
        <v>0.48666666666666664</v>
      </c>
      <c r="P194" s="41">
        <v>1.4400000000000002</v>
      </c>
      <c r="Q194" s="41">
        <v>3.4333333333333336</v>
      </c>
      <c r="R194" s="41">
        <v>3.3833333333333333</v>
      </c>
      <c r="S194" s="41">
        <v>4.0599999999999996</v>
      </c>
      <c r="T194" s="41">
        <v>2.23</v>
      </c>
      <c r="U194" s="41">
        <v>3.436666666666667</v>
      </c>
      <c r="V194" s="41">
        <v>1.1666666666666665</v>
      </c>
      <c r="W194" s="41">
        <v>1.82</v>
      </c>
      <c r="X194" s="41">
        <v>1.7666666666666666</v>
      </c>
      <c r="Y194" s="41">
        <v>5.3466666666666667</v>
      </c>
      <c r="Z194" s="41">
        <v>6.5566666666666675</v>
      </c>
      <c r="AA194" s="41">
        <v>2.706666666666667</v>
      </c>
      <c r="AB194" s="41">
        <v>1.67</v>
      </c>
      <c r="AC194" s="41">
        <v>3.6733333333333333</v>
      </c>
      <c r="AD194" s="41">
        <v>1.83</v>
      </c>
      <c r="AE194" s="43">
        <v>1026.6433333333332</v>
      </c>
      <c r="AF194" s="43">
        <v>280825.66666666669</v>
      </c>
      <c r="AG194" s="39">
        <v>4.3335080020537449</v>
      </c>
      <c r="AH194" s="43">
        <v>1046.1859337691478</v>
      </c>
      <c r="AI194" s="41" t="s">
        <v>783</v>
      </c>
      <c r="AJ194" s="41">
        <v>100.18</v>
      </c>
      <c r="AK194" s="41">
        <v>82.826666666666668</v>
      </c>
      <c r="AL194" s="41">
        <v>183.00666666666666</v>
      </c>
      <c r="AM194" s="41">
        <v>183.46406666666667</v>
      </c>
      <c r="AN194" s="41">
        <v>46.886666666666663</v>
      </c>
      <c r="AO194" s="44">
        <v>2.9159999999999999</v>
      </c>
      <c r="AP194" s="41">
        <v>70.400000000000006</v>
      </c>
      <c r="AQ194" s="41">
        <v>71.89</v>
      </c>
      <c r="AR194" s="41">
        <v>81.276666666666657</v>
      </c>
      <c r="AS194" s="41">
        <v>8.5966666666666658</v>
      </c>
      <c r="AT194" s="41">
        <v>465.55666666666662</v>
      </c>
      <c r="AU194" s="41">
        <v>4.4666666666666677</v>
      </c>
      <c r="AV194" s="41">
        <v>9.2899999999999991</v>
      </c>
      <c r="AW194" s="41">
        <v>3.6833333333333336</v>
      </c>
      <c r="AX194" s="41">
        <v>15.113333333333335</v>
      </c>
      <c r="AY194" s="41">
        <v>31.193333333333332</v>
      </c>
      <c r="AZ194" s="41">
        <v>2.7100000000000004</v>
      </c>
      <c r="BA194" s="41">
        <v>1.07</v>
      </c>
      <c r="BB194" s="41">
        <v>14.39</v>
      </c>
      <c r="BC194" s="41">
        <v>35.216666666666661</v>
      </c>
      <c r="BD194" s="41">
        <v>27.066666666666666</v>
      </c>
      <c r="BE194" s="41">
        <v>37.883333333333333</v>
      </c>
      <c r="BF194" s="41">
        <v>83.276666666666657</v>
      </c>
      <c r="BG194" s="41">
        <v>24</v>
      </c>
      <c r="BH194" s="41">
        <v>10.37</v>
      </c>
      <c r="BI194" s="41">
        <v>15.556666666666667</v>
      </c>
      <c r="BJ194" s="41">
        <v>2.4333333333333336</v>
      </c>
      <c r="BK194" s="41">
        <v>45.609999999999992</v>
      </c>
      <c r="BL194" s="41">
        <v>9.4766666666666666</v>
      </c>
      <c r="BM194" s="41">
        <v>10.32</v>
      </c>
    </row>
    <row r="195" spans="1:65" x14ac:dyDescent="0.35">
      <c r="A195" s="18">
        <v>4242540900</v>
      </c>
      <c r="B195" t="s">
        <v>365</v>
      </c>
      <c r="C195" t="s">
        <v>807</v>
      </c>
      <c r="D195" t="s">
        <v>802</v>
      </c>
      <c r="E195" s="41">
        <v>12.103333333333333</v>
      </c>
      <c r="F195" s="41">
        <v>3.3666666666666667</v>
      </c>
      <c r="G195" s="41">
        <v>4.75</v>
      </c>
      <c r="H195" s="41">
        <v>1.4766666666666666</v>
      </c>
      <c r="I195" s="41">
        <v>1.3133333333333332</v>
      </c>
      <c r="J195" s="41">
        <v>1.9000000000000001</v>
      </c>
      <c r="K195" s="41">
        <v>1.7766666666666666</v>
      </c>
      <c r="L195" s="41">
        <v>1.3133333333333332</v>
      </c>
      <c r="M195" s="41">
        <v>4.2699999999999996</v>
      </c>
      <c r="N195" s="41">
        <v>3.3266666666666667</v>
      </c>
      <c r="O195" s="41">
        <v>0.52</v>
      </c>
      <c r="P195" s="41">
        <v>1.6166666666666665</v>
      </c>
      <c r="Q195" s="41">
        <v>3.5633333333333339</v>
      </c>
      <c r="R195" s="41">
        <v>3.2433333333333336</v>
      </c>
      <c r="S195" s="41">
        <v>4.083333333333333</v>
      </c>
      <c r="T195" s="41">
        <v>2.1633333333333336</v>
      </c>
      <c r="U195" s="41">
        <v>3.4933333333333336</v>
      </c>
      <c r="V195" s="41">
        <v>1.0933333333333335</v>
      </c>
      <c r="W195" s="41">
        <v>1.8966666666666665</v>
      </c>
      <c r="X195" s="41">
        <v>1.83</v>
      </c>
      <c r="Y195" s="41">
        <v>5.7433333333333332</v>
      </c>
      <c r="Z195" s="41">
        <v>6.69</v>
      </c>
      <c r="AA195" s="41">
        <v>2.6833333333333336</v>
      </c>
      <c r="AB195" s="41">
        <v>1.4133333333333333</v>
      </c>
      <c r="AC195" s="41">
        <v>3.8699999999999997</v>
      </c>
      <c r="AD195" s="41">
        <v>1.7566666666666666</v>
      </c>
      <c r="AE195" s="43">
        <v>1022.46</v>
      </c>
      <c r="AF195" s="43">
        <v>271525</v>
      </c>
      <c r="AG195" s="39">
        <v>4.3188493530435936</v>
      </c>
      <c r="AH195" s="43">
        <v>1009.9100555820247</v>
      </c>
      <c r="AI195" s="41" t="s">
        <v>783</v>
      </c>
      <c r="AJ195" s="41">
        <v>100.18</v>
      </c>
      <c r="AK195" s="41">
        <v>82.826666666666668</v>
      </c>
      <c r="AL195" s="41">
        <v>183.00666666666666</v>
      </c>
      <c r="AM195" s="41">
        <v>183.46406666666667</v>
      </c>
      <c r="AN195" s="41">
        <v>51.786666666666669</v>
      </c>
      <c r="AO195" s="44">
        <v>2.9126666666666665</v>
      </c>
      <c r="AP195" s="41">
        <v>78.583333333333329</v>
      </c>
      <c r="AQ195" s="41">
        <v>70.64</v>
      </c>
      <c r="AR195" s="41">
        <v>85.833333333333329</v>
      </c>
      <c r="AS195" s="41">
        <v>9.2999999999999989</v>
      </c>
      <c r="AT195" s="41">
        <v>456.82</v>
      </c>
      <c r="AU195" s="41">
        <v>4.4666666666666659</v>
      </c>
      <c r="AV195" s="41">
        <v>9.09</v>
      </c>
      <c r="AW195" s="41">
        <v>3.6633333333333336</v>
      </c>
      <c r="AX195" s="41">
        <v>15.916666666666666</v>
      </c>
      <c r="AY195" s="41">
        <v>29.683333333333334</v>
      </c>
      <c r="AZ195" s="41">
        <v>1.9166666666666667</v>
      </c>
      <c r="BA195" s="41">
        <v>1.1599999999999999</v>
      </c>
      <c r="BB195" s="41">
        <v>12.696666666666667</v>
      </c>
      <c r="BC195" s="41">
        <v>35.413333333333334</v>
      </c>
      <c r="BD195" s="41">
        <v>22.99</v>
      </c>
      <c r="BE195" s="41">
        <v>31.286666666666662</v>
      </c>
      <c r="BF195" s="41">
        <v>68.333333333333329</v>
      </c>
      <c r="BG195" s="41">
        <v>12.049444444444445</v>
      </c>
      <c r="BH195" s="41">
        <v>10.6</v>
      </c>
      <c r="BI195" s="41">
        <v>14.443333333333333</v>
      </c>
      <c r="BJ195" s="41">
        <v>2.4466666666666668</v>
      </c>
      <c r="BK195" s="41">
        <v>51.166666666666664</v>
      </c>
      <c r="BL195" s="41">
        <v>9.6566666666666663</v>
      </c>
      <c r="BM195" s="41">
        <v>10.32</v>
      </c>
    </row>
    <row r="196" spans="1:65" x14ac:dyDescent="0.35">
      <c r="A196" s="18">
        <v>4249620950</v>
      </c>
      <c r="B196" t="s">
        <v>365</v>
      </c>
      <c r="C196" t="s">
        <v>370</v>
      </c>
      <c r="D196" t="s">
        <v>371</v>
      </c>
      <c r="E196" s="41">
        <v>11.99</v>
      </c>
      <c r="F196" s="41">
        <v>3.8066666666666666</v>
      </c>
      <c r="G196" s="41">
        <v>4.1066666666666665</v>
      </c>
      <c r="H196" s="41">
        <v>1.3033333333333335</v>
      </c>
      <c r="I196" s="41">
        <v>1.06</v>
      </c>
      <c r="J196" s="41">
        <v>1.9866666666666664</v>
      </c>
      <c r="K196" s="41">
        <v>1.7366666666666666</v>
      </c>
      <c r="L196" s="41">
        <v>1.0933333333333335</v>
      </c>
      <c r="M196" s="41">
        <v>3.9866666666666664</v>
      </c>
      <c r="N196" s="41">
        <v>3.3000000000000003</v>
      </c>
      <c r="O196" s="41">
        <v>0.48666666666666664</v>
      </c>
      <c r="P196" s="41">
        <v>1.3933333333333333</v>
      </c>
      <c r="Q196" s="41">
        <v>2.6133333333333333</v>
      </c>
      <c r="R196" s="41">
        <v>3.1133333333333333</v>
      </c>
      <c r="S196" s="41">
        <v>3.9066666666666667</v>
      </c>
      <c r="T196" s="41">
        <v>1.6533333333333333</v>
      </c>
      <c r="U196" s="41">
        <v>3.2600000000000002</v>
      </c>
      <c r="V196" s="41">
        <v>1.0200000000000002</v>
      </c>
      <c r="W196" s="41">
        <v>1.6833333333333333</v>
      </c>
      <c r="X196" s="41">
        <v>1.6866666666666668</v>
      </c>
      <c r="Y196" s="41">
        <v>5.5733333333333333</v>
      </c>
      <c r="Z196" s="41">
        <v>4.5633333333333335</v>
      </c>
      <c r="AA196" s="41">
        <v>2.72</v>
      </c>
      <c r="AB196" s="41">
        <v>1.1233333333333333</v>
      </c>
      <c r="AC196" s="41">
        <v>3.0566666666666666</v>
      </c>
      <c r="AD196" s="41">
        <v>1.7933333333333337</v>
      </c>
      <c r="AE196" s="43">
        <v>996.97333333333336</v>
      </c>
      <c r="AF196" s="43">
        <v>311319</v>
      </c>
      <c r="AG196" s="39">
        <v>4.3599915834609666</v>
      </c>
      <c r="AH196" s="43">
        <v>1163.9053122175042</v>
      </c>
      <c r="AI196" s="41" t="s">
        <v>783</v>
      </c>
      <c r="AJ196" s="41">
        <v>92.163333333333313</v>
      </c>
      <c r="AK196" s="41">
        <v>99.470000000000013</v>
      </c>
      <c r="AL196" s="41">
        <v>191.63333333333333</v>
      </c>
      <c r="AM196" s="41">
        <v>183.46406666666667</v>
      </c>
      <c r="AN196" s="41">
        <v>48.773333333333333</v>
      </c>
      <c r="AO196" s="44">
        <v>2.8716666666666666</v>
      </c>
      <c r="AP196" s="41">
        <v>97</v>
      </c>
      <c r="AQ196" s="41">
        <v>97.693333333333328</v>
      </c>
      <c r="AR196" s="41">
        <v>83.666666666666671</v>
      </c>
      <c r="AS196" s="41">
        <v>8.9700000000000006</v>
      </c>
      <c r="AT196" s="41">
        <v>419.05</v>
      </c>
      <c r="AU196" s="41">
        <v>4.2733333333333334</v>
      </c>
      <c r="AV196" s="41">
        <v>9.1566666666666663</v>
      </c>
      <c r="AW196" s="41">
        <v>5</v>
      </c>
      <c r="AX196" s="41">
        <v>12.799999999999999</v>
      </c>
      <c r="AY196" s="41">
        <v>35.886666666666663</v>
      </c>
      <c r="AZ196" s="41">
        <v>2.36</v>
      </c>
      <c r="BA196" s="41">
        <v>0.91999999999999993</v>
      </c>
      <c r="BB196" s="41">
        <v>11.35</v>
      </c>
      <c r="BC196" s="41">
        <v>30.22</v>
      </c>
      <c r="BD196" s="41">
        <v>21.646666666666665</v>
      </c>
      <c r="BE196" s="41">
        <v>34.160000000000004</v>
      </c>
      <c r="BF196" s="41">
        <v>81.573333333333338</v>
      </c>
      <c r="BG196" s="41">
        <v>13</v>
      </c>
      <c r="BH196" s="41">
        <v>9.8000000000000007</v>
      </c>
      <c r="BI196" s="41">
        <v>15.67</v>
      </c>
      <c r="BJ196" s="41">
        <v>2.1466666666666665</v>
      </c>
      <c r="BK196" s="41">
        <v>51.526666666666664</v>
      </c>
      <c r="BL196" s="41">
        <v>10.276666666666666</v>
      </c>
      <c r="BM196" s="41">
        <v>8.99</v>
      </c>
    </row>
    <row r="197" spans="1:65" x14ac:dyDescent="0.35">
      <c r="A197" s="18">
        <v>4339300250</v>
      </c>
      <c r="B197" t="s">
        <v>372</v>
      </c>
      <c r="C197" t="s">
        <v>754</v>
      </c>
      <c r="D197" t="s">
        <v>373</v>
      </c>
      <c r="E197" s="41">
        <v>12.694520899699988</v>
      </c>
      <c r="F197" s="41">
        <v>4.1634253606355243</v>
      </c>
      <c r="G197" s="41">
        <v>4.1747677936092424</v>
      </c>
      <c r="H197" s="41">
        <v>1.6429399056214598</v>
      </c>
      <c r="I197" s="41">
        <v>1.1206816849111252</v>
      </c>
      <c r="J197" s="41">
        <v>3.2105876608859858</v>
      </c>
      <c r="K197" s="41">
        <v>2.1104162452225608</v>
      </c>
      <c r="L197" s="41">
        <v>1.3053683057754801</v>
      </c>
      <c r="M197" s="41">
        <v>5.1853973618953368</v>
      </c>
      <c r="N197" s="41">
        <v>3.4275543301866875</v>
      </c>
      <c r="O197" s="41">
        <v>0.56046211478654229</v>
      </c>
      <c r="P197" s="41">
        <v>2.1996063292643089</v>
      </c>
      <c r="Q197" s="41">
        <v>3.6169179805770875</v>
      </c>
      <c r="R197" s="41">
        <v>3.5491423735433898</v>
      </c>
      <c r="S197" s="41">
        <v>4.2593762376627424</v>
      </c>
      <c r="T197" s="41">
        <v>2.5793686400823437</v>
      </c>
      <c r="U197" s="41">
        <v>3.4189775722865092</v>
      </c>
      <c r="V197" s="41">
        <v>1.469690896057348</v>
      </c>
      <c r="W197" s="41">
        <v>1.9096429181101575</v>
      </c>
      <c r="X197" s="41">
        <v>2.0036109284399166</v>
      </c>
      <c r="Y197" s="41">
        <v>5.8266697162398318</v>
      </c>
      <c r="Z197" s="41">
        <v>5.9395277550548284</v>
      </c>
      <c r="AA197" s="41">
        <v>2.5339306194903273</v>
      </c>
      <c r="AB197" s="41">
        <v>1.1550456120366415</v>
      </c>
      <c r="AC197" s="41">
        <v>3.3272586211650341</v>
      </c>
      <c r="AD197" s="41">
        <v>1.9304637733754768</v>
      </c>
      <c r="AE197" s="43">
        <v>1832.4866666666667</v>
      </c>
      <c r="AF197" s="43">
        <v>451509</v>
      </c>
      <c r="AG197" s="39">
        <v>4.5294319216835124</v>
      </c>
      <c r="AH197" s="43">
        <v>1721.5053752122642</v>
      </c>
      <c r="AI197" s="41" t="s">
        <v>783</v>
      </c>
      <c r="AJ197" s="41">
        <v>119.04666666666667</v>
      </c>
      <c r="AK197" s="41">
        <v>108.75</v>
      </c>
      <c r="AL197" s="41">
        <v>227.79666666666668</v>
      </c>
      <c r="AM197" s="41">
        <v>183.40406666666664</v>
      </c>
      <c r="AN197" s="41">
        <v>59.57404146426893</v>
      </c>
      <c r="AO197" s="44">
        <v>2.313333333333333</v>
      </c>
      <c r="AP197" s="41">
        <v>128.37151554884841</v>
      </c>
      <c r="AQ197" s="41">
        <v>154.85598215719696</v>
      </c>
      <c r="AR197" s="41">
        <v>92.859397180813843</v>
      </c>
      <c r="AS197" s="41">
        <v>10.626008916575485</v>
      </c>
      <c r="AT197" s="41">
        <v>404.37953014757204</v>
      </c>
      <c r="AU197" s="41">
        <v>4.411376366077195</v>
      </c>
      <c r="AV197" s="41">
        <v>10.591830691888369</v>
      </c>
      <c r="AW197" s="41">
        <v>4.3196500592198959</v>
      </c>
      <c r="AX197" s="41">
        <v>19.831599323009737</v>
      </c>
      <c r="AY197" s="41">
        <v>54.207708956498557</v>
      </c>
      <c r="AZ197" s="41">
        <v>2.6176791490395219</v>
      </c>
      <c r="BA197" s="41">
        <v>0.93792655324857577</v>
      </c>
      <c r="BB197" s="41">
        <v>13.957733018932176</v>
      </c>
      <c r="BC197" s="41">
        <v>34.805825660803656</v>
      </c>
      <c r="BD197" s="41">
        <v>25.278584414144262</v>
      </c>
      <c r="BE197" s="41">
        <v>34.425739266831378</v>
      </c>
      <c r="BF197" s="41">
        <v>105.19655421392237</v>
      </c>
      <c r="BG197" s="41">
        <v>35.086111111111109</v>
      </c>
      <c r="BH197" s="41">
        <v>11.599035234567374</v>
      </c>
      <c r="BI197" s="41">
        <v>17.414910210422956</v>
      </c>
      <c r="BJ197" s="41">
        <v>2.9437498380527853</v>
      </c>
      <c r="BK197" s="41">
        <v>81.677567645774033</v>
      </c>
      <c r="BL197" s="41">
        <v>10.43656673650011</v>
      </c>
      <c r="BM197" s="41">
        <v>9.8207563613625979</v>
      </c>
    </row>
    <row r="198" spans="1:65" x14ac:dyDescent="0.35">
      <c r="A198" s="18">
        <v>4516700200</v>
      </c>
      <c r="B198" t="s">
        <v>374</v>
      </c>
      <c r="C198" t="s">
        <v>376</v>
      </c>
      <c r="D198" t="s">
        <v>377</v>
      </c>
      <c r="E198" s="41">
        <v>9.5966666666666658</v>
      </c>
      <c r="F198" s="41">
        <v>3.9966666666666666</v>
      </c>
      <c r="G198" s="41">
        <v>4.0199999999999996</v>
      </c>
      <c r="H198" s="41">
        <v>1.1566666666666667</v>
      </c>
      <c r="I198" s="41">
        <v>1.0466666666666666</v>
      </c>
      <c r="J198" s="41">
        <v>1.8066666666666666</v>
      </c>
      <c r="K198" s="41">
        <v>1.9733333333333334</v>
      </c>
      <c r="L198" s="41">
        <v>1.0533333333333335</v>
      </c>
      <c r="M198" s="41">
        <v>3.8366666666666673</v>
      </c>
      <c r="N198" s="41">
        <v>3.2833333333333332</v>
      </c>
      <c r="O198" s="41">
        <v>0.55666666666666664</v>
      </c>
      <c r="P198" s="41">
        <v>1.3233333333333333</v>
      </c>
      <c r="Q198" s="41">
        <v>3.3433333333333337</v>
      </c>
      <c r="R198" s="41">
        <v>3.3700000000000006</v>
      </c>
      <c r="S198" s="41">
        <v>3.3966666666666669</v>
      </c>
      <c r="T198" s="41">
        <v>1.9433333333333334</v>
      </c>
      <c r="U198" s="41">
        <v>3.4466666666666668</v>
      </c>
      <c r="V198" s="41">
        <v>1.0200000000000002</v>
      </c>
      <c r="W198" s="41">
        <v>1.6966666666666665</v>
      </c>
      <c r="X198" s="41">
        <v>1.7033333333333331</v>
      </c>
      <c r="Y198" s="41">
        <v>6.44</v>
      </c>
      <c r="Z198" s="41">
        <v>4.0533333333333337</v>
      </c>
      <c r="AA198" s="41">
        <v>2.563333333333333</v>
      </c>
      <c r="AB198" s="41">
        <v>1.0999999999999999</v>
      </c>
      <c r="AC198" s="41">
        <v>3.1666666666666665</v>
      </c>
      <c r="AD198" s="41">
        <v>1.84</v>
      </c>
      <c r="AE198" s="43">
        <v>1338.6900000000003</v>
      </c>
      <c r="AF198" s="43">
        <v>288601</v>
      </c>
      <c r="AG198" s="39">
        <v>4.4400628002423259</v>
      </c>
      <c r="AH198" s="43">
        <v>1089.0821622286794</v>
      </c>
      <c r="AI198" s="41">
        <v>246.79</v>
      </c>
      <c r="AJ198" s="41" t="s">
        <v>783</v>
      </c>
      <c r="AK198" s="41" t="s">
        <v>783</v>
      </c>
      <c r="AL198" s="41">
        <v>246.79</v>
      </c>
      <c r="AM198" s="41">
        <v>181.62956666666665</v>
      </c>
      <c r="AN198" s="41">
        <v>40.636666666666663</v>
      </c>
      <c r="AO198" s="44">
        <v>2.4146666666666667</v>
      </c>
      <c r="AP198" s="41">
        <v>97.71</v>
      </c>
      <c r="AQ198" s="41">
        <v>120.06666666666666</v>
      </c>
      <c r="AR198" s="41">
        <v>105.09333333333332</v>
      </c>
      <c r="AS198" s="41">
        <v>9.8833333333333329</v>
      </c>
      <c r="AT198" s="41">
        <v>440.87999999999994</v>
      </c>
      <c r="AU198" s="41">
        <v>4.0333333333333332</v>
      </c>
      <c r="AV198" s="41">
        <v>10.243333333333334</v>
      </c>
      <c r="AW198" s="41">
        <v>5.8466666666666667</v>
      </c>
      <c r="AX198" s="41">
        <v>16.723333333333333</v>
      </c>
      <c r="AY198" s="41">
        <v>43.22</v>
      </c>
      <c r="AZ198" s="41">
        <v>2.5333333333333332</v>
      </c>
      <c r="BA198" s="41">
        <v>0.9</v>
      </c>
      <c r="BB198" s="41">
        <v>12.966666666666667</v>
      </c>
      <c r="BC198" s="41">
        <v>25.959999999999997</v>
      </c>
      <c r="BD198" s="41">
        <v>22.459999999999997</v>
      </c>
      <c r="BE198" s="41">
        <v>29.310000000000002</v>
      </c>
      <c r="BF198" s="41">
        <v>84.043333333333337</v>
      </c>
      <c r="BG198" s="41">
        <v>25.833333333333332</v>
      </c>
      <c r="BH198" s="41">
        <v>9.1033333333333335</v>
      </c>
      <c r="BI198" s="41">
        <v>15.6</v>
      </c>
      <c r="BJ198" s="41">
        <v>2.3199999999999998</v>
      </c>
      <c r="BK198" s="41">
        <v>50.186666666666667</v>
      </c>
      <c r="BL198" s="41">
        <v>9.3433333333333337</v>
      </c>
      <c r="BM198" s="41">
        <v>8.5166666666666657</v>
      </c>
    </row>
    <row r="199" spans="1:65" x14ac:dyDescent="0.35">
      <c r="A199" s="18">
        <v>4517900300</v>
      </c>
      <c r="B199" t="s">
        <v>374</v>
      </c>
      <c r="C199" t="s">
        <v>378</v>
      </c>
      <c r="D199" t="s">
        <v>379</v>
      </c>
      <c r="E199" s="41">
        <v>12.270000000000001</v>
      </c>
      <c r="F199" s="41">
        <v>4.2133333333333338</v>
      </c>
      <c r="G199" s="41">
        <v>4.34</v>
      </c>
      <c r="H199" s="41">
        <v>1.3033333333333335</v>
      </c>
      <c r="I199" s="41">
        <v>0.97000000000000008</v>
      </c>
      <c r="J199" s="41">
        <v>1.8833333333333331</v>
      </c>
      <c r="K199" s="41">
        <v>2.023333333333333</v>
      </c>
      <c r="L199" s="41">
        <v>1.8100000000000003</v>
      </c>
      <c r="M199" s="41">
        <v>4.4433333333333334</v>
      </c>
      <c r="N199" s="41">
        <v>3.25</v>
      </c>
      <c r="O199" s="41">
        <v>0.57666666666666666</v>
      </c>
      <c r="P199" s="41">
        <v>1.6233333333333333</v>
      </c>
      <c r="Q199" s="41">
        <v>4.22</v>
      </c>
      <c r="R199" s="41">
        <v>3.9166666666666665</v>
      </c>
      <c r="S199" s="41">
        <v>4.6966666666666663</v>
      </c>
      <c r="T199" s="41">
        <v>2.2200000000000002</v>
      </c>
      <c r="U199" s="41">
        <v>3.7833333333333332</v>
      </c>
      <c r="V199" s="41">
        <v>1.2833333333333332</v>
      </c>
      <c r="W199" s="41">
        <v>1.75</v>
      </c>
      <c r="X199" s="41">
        <v>1.9333333333333333</v>
      </c>
      <c r="Y199" s="41">
        <v>6.31</v>
      </c>
      <c r="Z199" s="41">
        <v>4.9533333333333331</v>
      </c>
      <c r="AA199" s="41">
        <v>2.7600000000000002</v>
      </c>
      <c r="AB199" s="41">
        <v>1.28</v>
      </c>
      <c r="AC199" s="41">
        <v>4.3833333333333329</v>
      </c>
      <c r="AD199" s="41">
        <v>1.93</v>
      </c>
      <c r="AE199" s="43">
        <v>938.02666666666664</v>
      </c>
      <c r="AF199" s="43">
        <v>254119.33333333334</v>
      </c>
      <c r="AG199" s="39">
        <v>4.4579013996095478</v>
      </c>
      <c r="AH199" s="43">
        <v>961.52470616765515</v>
      </c>
      <c r="AI199" s="41" t="s">
        <v>783</v>
      </c>
      <c r="AJ199" s="41">
        <v>122.60666666666667</v>
      </c>
      <c r="AK199" s="41">
        <v>116.25</v>
      </c>
      <c r="AL199" s="41">
        <v>238.85666666666668</v>
      </c>
      <c r="AM199" s="41">
        <v>180.12956666666665</v>
      </c>
      <c r="AN199" s="41">
        <v>42.973333333333336</v>
      </c>
      <c r="AO199" s="44">
        <v>2.4133333333333336</v>
      </c>
      <c r="AP199" s="41">
        <v>90.666666666666671</v>
      </c>
      <c r="AQ199" s="41">
        <v>105.21999999999998</v>
      </c>
      <c r="AR199" s="41">
        <v>90</v>
      </c>
      <c r="AS199" s="41">
        <v>10.32</v>
      </c>
      <c r="AT199" s="41">
        <v>321.68</v>
      </c>
      <c r="AU199" s="41">
        <v>3.7900000000000005</v>
      </c>
      <c r="AV199" s="41">
        <v>10.99</v>
      </c>
      <c r="AW199" s="41">
        <v>5.4933333333333332</v>
      </c>
      <c r="AX199" s="41">
        <v>13.916666666666666</v>
      </c>
      <c r="AY199" s="41">
        <v>48.473333333333336</v>
      </c>
      <c r="AZ199" s="41">
        <v>3.4833333333333329</v>
      </c>
      <c r="BA199" s="41">
        <v>0.94999999999999984</v>
      </c>
      <c r="BB199" s="41">
        <v>14.903333333333334</v>
      </c>
      <c r="BC199" s="41">
        <v>31.563333333333333</v>
      </c>
      <c r="BD199" s="41">
        <v>23.77</v>
      </c>
      <c r="BE199" s="41">
        <v>31.77333333333333</v>
      </c>
      <c r="BF199" s="41">
        <v>81.666666666666671</v>
      </c>
      <c r="BG199" s="41">
        <v>20.54</v>
      </c>
      <c r="BH199" s="41">
        <v>10.82</v>
      </c>
      <c r="BI199" s="41">
        <v>14.89</v>
      </c>
      <c r="BJ199" s="41">
        <v>2.0299999999999998</v>
      </c>
      <c r="BK199" s="41">
        <v>50.083333333333336</v>
      </c>
      <c r="BL199" s="41">
        <v>9.1599999999999984</v>
      </c>
      <c r="BM199" s="41">
        <v>13.506666666666666</v>
      </c>
    </row>
    <row r="200" spans="1:65" x14ac:dyDescent="0.35">
      <c r="A200" s="18">
        <v>4524860150</v>
      </c>
      <c r="B200" t="s">
        <v>374</v>
      </c>
      <c r="C200" t="s">
        <v>755</v>
      </c>
      <c r="D200" t="s">
        <v>375</v>
      </c>
      <c r="E200" s="41">
        <v>10.543333333333335</v>
      </c>
      <c r="F200" s="41">
        <v>4.3533333333333326</v>
      </c>
      <c r="G200" s="41">
        <v>4.03</v>
      </c>
      <c r="H200" s="41">
        <v>1.3433333333333335</v>
      </c>
      <c r="I200" s="41">
        <v>1.0433333333333334</v>
      </c>
      <c r="J200" s="41">
        <v>1.9966666666666664</v>
      </c>
      <c r="K200" s="41">
        <v>1.5633333333333335</v>
      </c>
      <c r="L200" s="41">
        <v>1.0466666666666666</v>
      </c>
      <c r="M200" s="41">
        <v>4.2300000000000004</v>
      </c>
      <c r="N200" s="41">
        <v>3.3766666666666669</v>
      </c>
      <c r="O200" s="41">
        <v>0.53333333333333333</v>
      </c>
      <c r="P200" s="41">
        <v>1.7333333333333334</v>
      </c>
      <c r="Q200" s="41">
        <v>3.4599999999999995</v>
      </c>
      <c r="R200" s="41">
        <v>3.6966666666666668</v>
      </c>
      <c r="S200" s="41">
        <v>3.6666666666666665</v>
      </c>
      <c r="T200" s="41">
        <v>2.3533333333333335</v>
      </c>
      <c r="U200" s="41">
        <v>3.09</v>
      </c>
      <c r="V200" s="41">
        <v>1.1933333333333334</v>
      </c>
      <c r="W200" s="41">
        <v>1.7733333333333334</v>
      </c>
      <c r="X200" s="41">
        <v>1.75</v>
      </c>
      <c r="Y200" s="41">
        <v>6.163333333333334</v>
      </c>
      <c r="Z200" s="41">
        <v>4.9733333333333336</v>
      </c>
      <c r="AA200" s="41">
        <v>2.4300000000000002</v>
      </c>
      <c r="AB200" s="41">
        <v>1.5433333333333332</v>
      </c>
      <c r="AC200" s="41">
        <v>3.3966666666666665</v>
      </c>
      <c r="AD200" s="41">
        <v>1.82</v>
      </c>
      <c r="AE200" s="43">
        <v>778.66666666666663</v>
      </c>
      <c r="AF200" s="43">
        <v>258600</v>
      </c>
      <c r="AG200" s="39">
        <v>4.4277386131986463</v>
      </c>
      <c r="AH200" s="43">
        <v>974.80946799359981</v>
      </c>
      <c r="AI200" s="41" t="s">
        <v>783</v>
      </c>
      <c r="AJ200" s="41">
        <v>90.856666666666669</v>
      </c>
      <c r="AK200" s="41">
        <v>58.103333333333332</v>
      </c>
      <c r="AL200" s="41">
        <v>148.96</v>
      </c>
      <c r="AM200" s="41">
        <v>178.62956666666665</v>
      </c>
      <c r="AN200" s="41">
        <v>36.886666666666663</v>
      </c>
      <c r="AO200" s="44">
        <v>2.3809999999999998</v>
      </c>
      <c r="AP200" s="41">
        <v>84.166666666666671</v>
      </c>
      <c r="AQ200" s="41">
        <v>98.25</v>
      </c>
      <c r="AR200" s="41">
        <v>89.613333333333344</v>
      </c>
      <c r="AS200" s="41">
        <v>10.92</v>
      </c>
      <c r="AT200" s="41">
        <v>474.41666666666669</v>
      </c>
      <c r="AU200" s="41">
        <v>3.9833333333333329</v>
      </c>
      <c r="AV200" s="41">
        <v>11.270000000000001</v>
      </c>
      <c r="AW200" s="41">
        <v>4.54</v>
      </c>
      <c r="AX200" s="41">
        <v>18.443333333333332</v>
      </c>
      <c r="AY200" s="41">
        <v>33.33</v>
      </c>
      <c r="AZ200" s="41">
        <v>2.523333333333333</v>
      </c>
      <c r="BA200" s="41">
        <v>1.0033333333333334</v>
      </c>
      <c r="BB200" s="41">
        <v>12.396666666666667</v>
      </c>
      <c r="BC200" s="41">
        <v>44.413333333333334</v>
      </c>
      <c r="BD200" s="41">
        <v>28.659999999999997</v>
      </c>
      <c r="BE200" s="41">
        <v>31.033333333333331</v>
      </c>
      <c r="BF200" s="41">
        <v>68.666666666666671</v>
      </c>
      <c r="BG200" s="41">
        <v>9.9727777777777771</v>
      </c>
      <c r="BH200" s="41">
        <v>10.4</v>
      </c>
      <c r="BI200" s="41">
        <v>15</v>
      </c>
      <c r="BJ200" s="41">
        <v>2.3266666666666662</v>
      </c>
      <c r="BK200" s="41">
        <v>46.51</v>
      </c>
      <c r="BL200" s="41">
        <v>9.2466666666666679</v>
      </c>
      <c r="BM200" s="41">
        <v>10.076666666666666</v>
      </c>
    </row>
    <row r="201" spans="1:65" x14ac:dyDescent="0.35">
      <c r="A201" s="18">
        <v>4524860400</v>
      </c>
      <c r="B201" t="s">
        <v>374</v>
      </c>
      <c r="C201" t="s">
        <v>755</v>
      </c>
      <c r="D201" t="s">
        <v>634</v>
      </c>
      <c r="E201" s="41">
        <v>10.136666666666665</v>
      </c>
      <c r="F201" s="41">
        <v>4.3</v>
      </c>
      <c r="G201" s="41">
        <v>4.1000000000000005</v>
      </c>
      <c r="H201" s="41">
        <v>1.42</v>
      </c>
      <c r="I201" s="41">
        <v>1.0999999999999999</v>
      </c>
      <c r="J201" s="41">
        <v>2.11</v>
      </c>
      <c r="K201" s="41">
        <v>2.063333333333333</v>
      </c>
      <c r="L201" s="41">
        <v>1.0933333333333335</v>
      </c>
      <c r="M201" s="41">
        <v>4.1266666666666669</v>
      </c>
      <c r="N201" s="41">
        <v>3.5499999999999994</v>
      </c>
      <c r="O201" s="41">
        <v>0.58000000000000007</v>
      </c>
      <c r="P201" s="41">
        <v>1.7033333333333331</v>
      </c>
      <c r="Q201" s="41">
        <v>3.2466666666666666</v>
      </c>
      <c r="R201" s="41">
        <v>3.5866666666666664</v>
      </c>
      <c r="S201" s="41">
        <v>3.6366666666666667</v>
      </c>
      <c r="T201" s="41">
        <v>2.19</v>
      </c>
      <c r="U201" s="41">
        <v>3.3833333333333333</v>
      </c>
      <c r="V201" s="41">
        <v>1.27</v>
      </c>
      <c r="W201" s="41">
        <v>1.7366666666666666</v>
      </c>
      <c r="X201" s="41">
        <v>1.6966666666666665</v>
      </c>
      <c r="Y201" s="41">
        <v>6.4766666666666666</v>
      </c>
      <c r="Z201" s="41">
        <v>4.63</v>
      </c>
      <c r="AA201" s="41">
        <v>2.6133333333333337</v>
      </c>
      <c r="AB201" s="41">
        <v>1.4766666666666666</v>
      </c>
      <c r="AC201" s="41">
        <v>3.4833333333333329</v>
      </c>
      <c r="AD201" s="41">
        <v>1.8099999999999998</v>
      </c>
      <c r="AE201" s="43">
        <v>1017.5433333333334</v>
      </c>
      <c r="AF201" s="43">
        <v>245604.66666666666</v>
      </c>
      <c r="AG201" s="39">
        <v>4.5228796277806431</v>
      </c>
      <c r="AH201" s="43">
        <v>935.81283598617176</v>
      </c>
      <c r="AI201" s="41" t="s">
        <v>783</v>
      </c>
      <c r="AJ201" s="41">
        <v>92.780000000000015</v>
      </c>
      <c r="AK201" s="41">
        <v>56.49666666666667</v>
      </c>
      <c r="AL201" s="41">
        <v>149.2766666666667</v>
      </c>
      <c r="AM201" s="41">
        <v>176.22256666666667</v>
      </c>
      <c r="AN201" s="41">
        <v>52.956666666666671</v>
      </c>
      <c r="AO201" s="44">
        <v>2.4073333333333333</v>
      </c>
      <c r="AP201" s="41">
        <v>103.95666666666666</v>
      </c>
      <c r="AQ201" s="41">
        <v>104.36333333333334</v>
      </c>
      <c r="AR201" s="41">
        <v>116.32</v>
      </c>
      <c r="AS201" s="41">
        <v>10.226666666666667</v>
      </c>
      <c r="AT201" s="41">
        <v>469.32333333333332</v>
      </c>
      <c r="AU201" s="41">
        <v>4.1433333333333335</v>
      </c>
      <c r="AV201" s="41">
        <v>10.08</v>
      </c>
      <c r="AW201" s="41">
        <v>5.12</v>
      </c>
      <c r="AX201" s="41">
        <v>20.8</v>
      </c>
      <c r="AY201" s="41">
        <v>49.616666666666674</v>
      </c>
      <c r="AZ201" s="41">
        <v>2.4566666666666666</v>
      </c>
      <c r="BA201" s="41">
        <v>1.17</v>
      </c>
      <c r="BB201" s="41">
        <v>12.033333333333333</v>
      </c>
      <c r="BC201" s="41">
        <v>35.723333333333336</v>
      </c>
      <c r="BD201" s="41">
        <v>24.613333333333333</v>
      </c>
      <c r="BE201" s="41">
        <v>36.156666666666666</v>
      </c>
      <c r="BF201" s="41">
        <v>76.133333333333326</v>
      </c>
      <c r="BG201" s="41">
        <v>22.266666666666666</v>
      </c>
      <c r="BH201" s="41">
        <v>11.943333333333333</v>
      </c>
      <c r="BI201" s="41">
        <v>14.246666666666668</v>
      </c>
      <c r="BJ201" s="41">
        <v>2.3766666666666665</v>
      </c>
      <c r="BK201" s="41">
        <v>56.69</v>
      </c>
      <c r="BL201" s="41">
        <v>9.2000000000000011</v>
      </c>
      <c r="BM201" s="41">
        <v>8.6733333333333338</v>
      </c>
    </row>
    <row r="202" spans="1:65" x14ac:dyDescent="0.35">
      <c r="A202" s="18">
        <v>4525940500</v>
      </c>
      <c r="B202" t="s">
        <v>374</v>
      </c>
      <c r="C202" t="s">
        <v>756</v>
      </c>
      <c r="D202" t="s">
        <v>380</v>
      </c>
      <c r="E202" s="41">
        <v>11.326666666666668</v>
      </c>
      <c r="F202" s="41">
        <v>4.1133333333333333</v>
      </c>
      <c r="G202" s="41">
        <v>4.12</v>
      </c>
      <c r="H202" s="41">
        <v>1.3566666666666667</v>
      </c>
      <c r="I202" s="41">
        <v>1.22</v>
      </c>
      <c r="J202" s="41">
        <v>2.0099999999999998</v>
      </c>
      <c r="K202" s="41">
        <v>1.8433333333333335</v>
      </c>
      <c r="L202" s="41">
        <v>1.0266666666666666</v>
      </c>
      <c r="M202" s="41">
        <v>3.99</v>
      </c>
      <c r="N202" s="41">
        <v>3.3666666666666667</v>
      </c>
      <c r="O202" s="41">
        <v>0.57666666666666666</v>
      </c>
      <c r="P202" s="41">
        <v>0.98999999999999988</v>
      </c>
      <c r="Q202" s="41">
        <v>3.9233333333333333</v>
      </c>
      <c r="R202" s="41">
        <v>3.6733333333333333</v>
      </c>
      <c r="S202" s="41">
        <v>4.3133333333333335</v>
      </c>
      <c r="T202" s="41">
        <v>2.226666666666667</v>
      </c>
      <c r="U202" s="41">
        <v>3.8333333333333335</v>
      </c>
      <c r="V202" s="41">
        <v>1.0966666666666667</v>
      </c>
      <c r="W202" s="41">
        <v>1.79</v>
      </c>
      <c r="X202" s="41">
        <v>2.1133333333333333</v>
      </c>
      <c r="Y202" s="41">
        <v>6.4866666666666672</v>
      </c>
      <c r="Z202" s="41">
        <v>3.973333333333334</v>
      </c>
      <c r="AA202" s="41">
        <v>2.8033333333333332</v>
      </c>
      <c r="AB202" s="41">
        <v>1.6733333333333331</v>
      </c>
      <c r="AC202" s="41">
        <v>3.3733333333333331</v>
      </c>
      <c r="AD202" s="41">
        <v>1.7699999999999998</v>
      </c>
      <c r="AE202" s="43">
        <v>1497.2233333333334</v>
      </c>
      <c r="AF202" s="43">
        <v>358908.33333333331</v>
      </c>
      <c r="AG202" s="39">
        <v>4.5088997894370708</v>
      </c>
      <c r="AH202" s="43">
        <v>1365.4240023417181</v>
      </c>
      <c r="AI202" s="41">
        <v>179.94999999999996</v>
      </c>
      <c r="AJ202" s="41" t="s">
        <v>783</v>
      </c>
      <c r="AK202" s="41" t="s">
        <v>783</v>
      </c>
      <c r="AL202" s="41">
        <v>179.94999999999996</v>
      </c>
      <c r="AM202" s="41">
        <v>177.12956666666665</v>
      </c>
      <c r="AN202" s="41">
        <v>46.333333333333336</v>
      </c>
      <c r="AO202" s="44">
        <v>2.4883333333333333</v>
      </c>
      <c r="AP202" s="41">
        <v>149</v>
      </c>
      <c r="AQ202" s="41">
        <v>107.5</v>
      </c>
      <c r="AR202" s="41">
        <v>99.666666666666671</v>
      </c>
      <c r="AS202" s="41">
        <v>7.97</v>
      </c>
      <c r="AT202" s="41">
        <v>413.48</v>
      </c>
      <c r="AU202" s="41">
        <v>4.3899999999999997</v>
      </c>
      <c r="AV202" s="41">
        <v>8.6566666666666663</v>
      </c>
      <c r="AW202" s="41">
        <v>3.2733333333333334</v>
      </c>
      <c r="AX202" s="41">
        <v>19.556666666666668</v>
      </c>
      <c r="AY202" s="41">
        <v>59.443333333333328</v>
      </c>
      <c r="AZ202" s="41">
        <v>2.6266666666666665</v>
      </c>
      <c r="BA202" s="41">
        <v>0.89</v>
      </c>
      <c r="BB202" s="41">
        <v>15.780000000000001</v>
      </c>
      <c r="BC202" s="41">
        <v>33.660000000000004</v>
      </c>
      <c r="BD202" s="41">
        <v>22.213333333333335</v>
      </c>
      <c r="BE202" s="41">
        <v>32.33</v>
      </c>
      <c r="BF202" s="41">
        <v>99.666666666666671</v>
      </c>
      <c r="BG202" s="41">
        <v>18.944166666666668</v>
      </c>
      <c r="BH202" s="41">
        <v>10</v>
      </c>
      <c r="BI202" s="41">
        <v>15</v>
      </c>
      <c r="BJ202" s="41">
        <v>3.69</v>
      </c>
      <c r="BK202" s="41">
        <v>56.666666666666664</v>
      </c>
      <c r="BL202" s="41">
        <v>9.9766666666666666</v>
      </c>
      <c r="BM202" s="41">
        <v>10.503333333333332</v>
      </c>
    </row>
    <row r="203" spans="1:65" x14ac:dyDescent="0.35">
      <c r="A203" s="18">
        <v>4638180700</v>
      </c>
      <c r="B203" t="s">
        <v>381</v>
      </c>
      <c r="C203" t="s">
        <v>672</v>
      </c>
      <c r="D203" t="s">
        <v>673</v>
      </c>
      <c r="E203" s="41">
        <v>10.533333333333333</v>
      </c>
      <c r="F203" s="41">
        <v>3.85</v>
      </c>
      <c r="G203" s="41">
        <v>4.5233333333333334</v>
      </c>
      <c r="H203" s="41">
        <v>1.3999999999999997</v>
      </c>
      <c r="I203" s="41">
        <v>1.2</v>
      </c>
      <c r="J203" s="41">
        <v>1.9400000000000002</v>
      </c>
      <c r="K203" s="41">
        <v>1.9466666666666665</v>
      </c>
      <c r="L203" s="41">
        <v>1.1399999999999999</v>
      </c>
      <c r="M203" s="41">
        <v>4.1166666666666671</v>
      </c>
      <c r="N203" s="41">
        <v>2.3533333333333335</v>
      </c>
      <c r="O203" s="41">
        <v>0.70666666666666667</v>
      </c>
      <c r="P203" s="41">
        <v>1.6166666666666665</v>
      </c>
      <c r="Q203" s="41">
        <v>3.1566666666666667</v>
      </c>
      <c r="R203" s="41">
        <v>3.92</v>
      </c>
      <c r="S203" s="41">
        <v>4.2666666666666666</v>
      </c>
      <c r="T203" s="41">
        <v>1.95</v>
      </c>
      <c r="U203" s="41">
        <v>3.4599999999999995</v>
      </c>
      <c r="V203" s="41">
        <v>1.1833333333333333</v>
      </c>
      <c r="W203" s="41">
        <v>1.8466666666666667</v>
      </c>
      <c r="X203" s="41">
        <v>1.8399999999999999</v>
      </c>
      <c r="Y203" s="41">
        <v>6.3966666666666674</v>
      </c>
      <c r="Z203" s="41">
        <v>5.5533333333333337</v>
      </c>
      <c r="AA203" s="41">
        <v>2.7099999999999995</v>
      </c>
      <c r="AB203" s="41">
        <v>1.0599999999999998</v>
      </c>
      <c r="AC203" s="41">
        <v>3.0666666666666664</v>
      </c>
      <c r="AD203" s="41">
        <v>1.5</v>
      </c>
      <c r="AE203" s="43">
        <v>779.14333333333332</v>
      </c>
      <c r="AF203" s="43">
        <v>471933.33333333331</v>
      </c>
      <c r="AG203" s="39">
        <v>4.3460462193673033</v>
      </c>
      <c r="AH203" s="43">
        <v>1761.4029543226334</v>
      </c>
      <c r="AI203" s="41" t="s">
        <v>783</v>
      </c>
      <c r="AJ203" s="41">
        <v>79.173333333333332</v>
      </c>
      <c r="AK203" s="41">
        <v>60.326666666666675</v>
      </c>
      <c r="AL203" s="41">
        <v>139.5</v>
      </c>
      <c r="AM203" s="41">
        <v>181.99481666666665</v>
      </c>
      <c r="AN203" s="41">
        <v>35.803333333333335</v>
      </c>
      <c r="AO203" s="44">
        <v>2.5340000000000003</v>
      </c>
      <c r="AP203" s="41">
        <v>124.16666666666667</v>
      </c>
      <c r="AQ203" s="41">
        <v>117.33333333333333</v>
      </c>
      <c r="AR203" s="41">
        <v>82.276666666666657</v>
      </c>
      <c r="AS203" s="41">
        <v>9.5</v>
      </c>
      <c r="AT203" s="41">
        <v>437.56666666666666</v>
      </c>
      <c r="AU203" s="41">
        <v>3.5166666666666671</v>
      </c>
      <c r="AV203" s="41">
        <v>10.410000000000002</v>
      </c>
      <c r="AW203" s="41">
        <v>4.79</v>
      </c>
      <c r="AX203" s="41">
        <v>16.05</v>
      </c>
      <c r="AY203" s="41">
        <v>21.25333333333333</v>
      </c>
      <c r="AZ203" s="41">
        <v>2.1366666666666667</v>
      </c>
      <c r="BA203" s="41">
        <v>1.19</v>
      </c>
      <c r="BB203" s="41">
        <v>11.72</v>
      </c>
      <c r="BC203" s="41">
        <v>19.906666666666666</v>
      </c>
      <c r="BD203" s="41">
        <v>18.170000000000002</v>
      </c>
      <c r="BE203" s="41">
        <v>27.773333333333337</v>
      </c>
      <c r="BF203" s="41">
        <v>81.583333333333329</v>
      </c>
      <c r="BG203" s="41">
        <v>12.666666666666666</v>
      </c>
      <c r="BH203" s="41">
        <v>8.75</v>
      </c>
      <c r="BI203" s="41">
        <v>9</v>
      </c>
      <c r="BJ203" s="41">
        <v>2.17</v>
      </c>
      <c r="BK203" s="41">
        <v>49.486666666666657</v>
      </c>
      <c r="BL203" s="41">
        <v>9.3533333333333335</v>
      </c>
      <c r="BM203" s="41">
        <v>8.75</v>
      </c>
    </row>
    <row r="204" spans="1:65" x14ac:dyDescent="0.35">
      <c r="A204" s="18">
        <v>4716860300</v>
      </c>
      <c r="B204" t="s">
        <v>382</v>
      </c>
      <c r="C204" t="s">
        <v>383</v>
      </c>
      <c r="D204" t="s">
        <v>384</v>
      </c>
      <c r="E204" s="41">
        <v>10.979999999999999</v>
      </c>
      <c r="F204" s="41">
        <v>4.1800000000000006</v>
      </c>
      <c r="G204" s="41">
        <v>3.7566666666666664</v>
      </c>
      <c r="H204" s="41">
        <v>1.1133333333333333</v>
      </c>
      <c r="I204" s="41">
        <v>1.0033333333333332</v>
      </c>
      <c r="J204" s="41">
        <v>2.0166666666666666</v>
      </c>
      <c r="K204" s="41">
        <v>1.4933333333333332</v>
      </c>
      <c r="L204" s="41">
        <v>1.0166666666666668</v>
      </c>
      <c r="M204" s="41">
        <v>4.0799999999999992</v>
      </c>
      <c r="N204" s="41">
        <v>3.7433333333333336</v>
      </c>
      <c r="O204" s="41">
        <v>0.54666666666666675</v>
      </c>
      <c r="P204" s="41">
        <v>1.21</v>
      </c>
      <c r="Q204" s="41">
        <v>3.3000000000000003</v>
      </c>
      <c r="R204" s="41">
        <v>3.6333333333333333</v>
      </c>
      <c r="S204" s="41">
        <v>3.8200000000000003</v>
      </c>
      <c r="T204" s="41">
        <v>2.2033333333333336</v>
      </c>
      <c r="U204" s="41">
        <v>3.4966666666666666</v>
      </c>
      <c r="V204" s="41">
        <v>1</v>
      </c>
      <c r="W204" s="41">
        <v>1.6366666666666667</v>
      </c>
      <c r="X204" s="41">
        <v>1.79</v>
      </c>
      <c r="Y204" s="41">
        <v>5.7100000000000009</v>
      </c>
      <c r="Z204" s="41">
        <v>5.09</v>
      </c>
      <c r="AA204" s="41">
        <v>2.7699999999999996</v>
      </c>
      <c r="AB204" s="41">
        <v>1.47</v>
      </c>
      <c r="AC204" s="41">
        <v>2.9266666666666672</v>
      </c>
      <c r="AD204" s="41">
        <v>1.7533333333333332</v>
      </c>
      <c r="AE204" s="43">
        <v>1074.8666666666666</v>
      </c>
      <c r="AF204" s="43">
        <v>366108.66666666669</v>
      </c>
      <c r="AG204" s="39">
        <v>4.5278213898797395</v>
      </c>
      <c r="AH204" s="43">
        <v>1396.4563417858042</v>
      </c>
      <c r="AI204" s="41" t="s">
        <v>783</v>
      </c>
      <c r="AJ204" s="41">
        <v>81.149999999999991</v>
      </c>
      <c r="AK204" s="41">
        <v>55.773333333333333</v>
      </c>
      <c r="AL204" s="41">
        <v>136.92333333333332</v>
      </c>
      <c r="AM204" s="41">
        <v>179.35406666666668</v>
      </c>
      <c r="AN204" s="41">
        <v>45.333333333333336</v>
      </c>
      <c r="AO204" s="44">
        <v>2.331</v>
      </c>
      <c r="AP204" s="41">
        <v>97</v>
      </c>
      <c r="AQ204" s="41">
        <v>128.33333333333334</v>
      </c>
      <c r="AR204" s="41">
        <v>86.666666666666671</v>
      </c>
      <c r="AS204" s="41">
        <v>8.8466666666666676</v>
      </c>
      <c r="AT204" s="41">
        <v>441</v>
      </c>
      <c r="AU204" s="41">
        <v>3.9233333333333338</v>
      </c>
      <c r="AV204" s="41">
        <v>8.99</v>
      </c>
      <c r="AW204" s="41">
        <v>4.1033333333333335</v>
      </c>
      <c r="AX204" s="41">
        <v>14.533333333333333</v>
      </c>
      <c r="AY204" s="41">
        <v>45</v>
      </c>
      <c r="AZ204" s="41">
        <v>2.0733333333333337</v>
      </c>
      <c r="BA204" s="41">
        <v>0.91</v>
      </c>
      <c r="BB204" s="41">
        <v>12.933333333333332</v>
      </c>
      <c r="BC204" s="41">
        <v>26.456666666666667</v>
      </c>
      <c r="BD204" s="41">
        <v>16.003333333333334</v>
      </c>
      <c r="BE204" s="41">
        <v>25.820000000000004</v>
      </c>
      <c r="BF204" s="41">
        <v>61.733333333333327</v>
      </c>
      <c r="BG204" s="41">
        <v>21.252222222222223</v>
      </c>
      <c r="BH204" s="41">
        <v>11.553333333333333</v>
      </c>
      <c r="BI204" s="41">
        <v>14.866666666666667</v>
      </c>
      <c r="BJ204" s="41">
        <v>1.9933333333333334</v>
      </c>
      <c r="BK204" s="41">
        <v>53</v>
      </c>
      <c r="BL204" s="41">
        <v>9.2799999999999994</v>
      </c>
      <c r="BM204" s="41">
        <v>10.01</v>
      </c>
    </row>
    <row r="205" spans="1:65" x14ac:dyDescent="0.35">
      <c r="A205" s="18">
        <v>4727180400</v>
      </c>
      <c r="B205" t="s">
        <v>382</v>
      </c>
      <c r="C205" t="s">
        <v>387</v>
      </c>
      <c r="D205" t="s">
        <v>388</v>
      </c>
      <c r="E205" s="41">
        <v>9.5633333333333344</v>
      </c>
      <c r="F205" s="41">
        <v>3.276666666666666</v>
      </c>
      <c r="G205" s="41">
        <v>3.5833333333333335</v>
      </c>
      <c r="H205" s="41">
        <v>1.17</v>
      </c>
      <c r="I205" s="41">
        <v>1.1233333333333333</v>
      </c>
      <c r="J205" s="41">
        <v>1.7433333333333334</v>
      </c>
      <c r="K205" s="41">
        <v>1.2266666666666668</v>
      </c>
      <c r="L205" s="41">
        <v>0.97000000000000008</v>
      </c>
      <c r="M205" s="41">
        <v>4.03</v>
      </c>
      <c r="N205" s="41">
        <v>3.0133333333333336</v>
      </c>
      <c r="O205" s="41">
        <v>0.54666666666666675</v>
      </c>
      <c r="P205" s="41">
        <v>1.04</v>
      </c>
      <c r="Q205" s="41">
        <v>3.0533333333333332</v>
      </c>
      <c r="R205" s="41">
        <v>3.84</v>
      </c>
      <c r="S205" s="41">
        <v>4.2333333333333334</v>
      </c>
      <c r="T205" s="41">
        <v>1.6066666666666667</v>
      </c>
      <c r="U205" s="41">
        <v>3.4666666666666663</v>
      </c>
      <c r="V205" s="41">
        <v>1.0900000000000001</v>
      </c>
      <c r="W205" s="41">
        <v>1.3800000000000001</v>
      </c>
      <c r="X205" s="41">
        <v>1.6866666666666665</v>
      </c>
      <c r="Y205" s="41">
        <v>7.03</v>
      </c>
      <c r="Z205" s="41">
        <v>4.3400000000000007</v>
      </c>
      <c r="AA205" s="41">
        <v>2.4866666666666664</v>
      </c>
      <c r="AB205" s="41">
        <v>1.08</v>
      </c>
      <c r="AC205" s="41">
        <v>2.7133333333333334</v>
      </c>
      <c r="AD205" s="41">
        <v>1.7866666666666664</v>
      </c>
      <c r="AE205" s="43">
        <v>765.66666666666663</v>
      </c>
      <c r="AF205" s="43">
        <v>244950</v>
      </c>
      <c r="AG205" s="39">
        <v>4.5296947351679142</v>
      </c>
      <c r="AH205" s="43">
        <v>934.89030978934295</v>
      </c>
      <c r="AI205" s="41" t="s">
        <v>783</v>
      </c>
      <c r="AJ205" s="41">
        <v>96.116666666666674</v>
      </c>
      <c r="AK205" s="41">
        <v>61.723333333333336</v>
      </c>
      <c r="AL205" s="41">
        <v>157.84</v>
      </c>
      <c r="AM205" s="41">
        <v>179.35406666666668</v>
      </c>
      <c r="AN205" s="41">
        <v>41.826666666666661</v>
      </c>
      <c r="AO205" s="44">
        <v>2.3843333333333336</v>
      </c>
      <c r="AP205" s="41">
        <v>128</v>
      </c>
      <c r="AQ205" s="41">
        <v>125.75</v>
      </c>
      <c r="AR205" s="41">
        <v>82.89</v>
      </c>
      <c r="AS205" s="41">
        <v>8.6933333333333334</v>
      </c>
      <c r="AT205" s="41">
        <v>424.33666666666664</v>
      </c>
      <c r="AU205" s="41">
        <v>3.81</v>
      </c>
      <c r="AV205" s="41">
        <v>9.5499999999999989</v>
      </c>
      <c r="AW205" s="41">
        <v>5.04</v>
      </c>
      <c r="AX205" s="41">
        <v>12.663333333333334</v>
      </c>
      <c r="AY205" s="41">
        <v>35.556666666666665</v>
      </c>
      <c r="AZ205" s="41">
        <v>1.7599999999999998</v>
      </c>
      <c r="BA205" s="41">
        <v>0.81666666666666676</v>
      </c>
      <c r="BB205" s="41">
        <v>10.5</v>
      </c>
      <c r="BC205" s="41">
        <v>22.963333333333335</v>
      </c>
      <c r="BD205" s="41">
        <v>26.683333333333337</v>
      </c>
      <c r="BE205" s="41">
        <v>20.069999999999997</v>
      </c>
      <c r="BF205" s="41">
        <v>71.923333333333332</v>
      </c>
      <c r="BG205" s="41">
        <v>15.690833333333332</v>
      </c>
      <c r="BH205" s="41">
        <v>10</v>
      </c>
      <c r="BI205" s="41">
        <v>15</v>
      </c>
      <c r="BJ205" s="41">
        <v>2.2466666666666666</v>
      </c>
      <c r="BK205" s="41">
        <v>82.026666666666657</v>
      </c>
      <c r="BL205" s="41">
        <v>9.456666666666667</v>
      </c>
      <c r="BM205" s="41">
        <v>8.3666666666666671</v>
      </c>
    </row>
    <row r="206" spans="1:65" x14ac:dyDescent="0.35">
      <c r="A206" s="18">
        <v>4728940500</v>
      </c>
      <c r="B206" t="s">
        <v>382</v>
      </c>
      <c r="C206" t="s">
        <v>389</v>
      </c>
      <c r="D206" t="s">
        <v>390</v>
      </c>
      <c r="E206" s="41">
        <v>10.913333333333334</v>
      </c>
      <c r="F206" s="41">
        <v>3.69</v>
      </c>
      <c r="G206" s="41">
        <v>3.8200000000000003</v>
      </c>
      <c r="H206" s="41">
        <v>0.97333333333333327</v>
      </c>
      <c r="I206" s="41">
        <v>0.95333333333333348</v>
      </c>
      <c r="J206" s="41">
        <v>1.71</v>
      </c>
      <c r="K206" s="41">
        <v>0.8933333333333332</v>
      </c>
      <c r="L206" s="41">
        <v>0.98</v>
      </c>
      <c r="M206" s="41">
        <v>4.08</v>
      </c>
      <c r="N206" s="41">
        <v>2.8733333333333335</v>
      </c>
      <c r="O206" s="41">
        <v>0.45666666666666672</v>
      </c>
      <c r="P206" s="41">
        <v>0.96666666666666679</v>
      </c>
      <c r="Q206" s="41">
        <v>2.8633333333333333</v>
      </c>
      <c r="R206" s="41">
        <v>3.1633333333333336</v>
      </c>
      <c r="S206" s="41">
        <v>3.8800000000000003</v>
      </c>
      <c r="T206" s="41">
        <v>1.9033333333333333</v>
      </c>
      <c r="U206" s="41">
        <v>3.1633333333333336</v>
      </c>
      <c r="V206" s="41">
        <v>0.91666666666666663</v>
      </c>
      <c r="W206" s="41">
        <v>1.4799999999999998</v>
      </c>
      <c r="X206" s="41">
        <v>1.6166666666666669</v>
      </c>
      <c r="Y206" s="41">
        <v>4.28</v>
      </c>
      <c r="Z206" s="41">
        <v>4.08</v>
      </c>
      <c r="AA206" s="41">
        <v>2.11</v>
      </c>
      <c r="AB206" s="41">
        <v>0.88666666666666671</v>
      </c>
      <c r="AC206" s="41">
        <v>2.7166666666666663</v>
      </c>
      <c r="AD206" s="41">
        <v>1.4766666666666666</v>
      </c>
      <c r="AE206" s="43">
        <v>749.5333333333333</v>
      </c>
      <c r="AF206" s="43">
        <v>250009.66666666666</v>
      </c>
      <c r="AG206" s="39">
        <v>4.369227613697432</v>
      </c>
      <c r="AH206" s="43">
        <v>935.73476486579284</v>
      </c>
      <c r="AI206" s="41" t="s">
        <v>783</v>
      </c>
      <c r="AJ206" s="41">
        <v>87.056666666666672</v>
      </c>
      <c r="AK206" s="41">
        <v>65.086666666666659</v>
      </c>
      <c r="AL206" s="41">
        <v>152.14333333333332</v>
      </c>
      <c r="AM206" s="41">
        <v>179.35406666666668</v>
      </c>
      <c r="AN206" s="41">
        <v>32.76</v>
      </c>
      <c r="AO206" s="44">
        <v>2.4856666666666665</v>
      </c>
      <c r="AP206" s="41">
        <v>88</v>
      </c>
      <c r="AQ206" s="41">
        <v>76.066666666666677</v>
      </c>
      <c r="AR206" s="41">
        <v>85.666666666666671</v>
      </c>
      <c r="AS206" s="41">
        <v>8.0866666666666678</v>
      </c>
      <c r="AT206" s="41">
        <v>442.59666666666664</v>
      </c>
      <c r="AU206" s="41">
        <v>3.99</v>
      </c>
      <c r="AV206" s="41">
        <v>9.3233333333333324</v>
      </c>
      <c r="AW206" s="41">
        <v>3</v>
      </c>
      <c r="AX206" s="41">
        <v>14.6</v>
      </c>
      <c r="AY206" s="41">
        <v>37.4</v>
      </c>
      <c r="AZ206" s="41">
        <v>1.57</v>
      </c>
      <c r="BA206" s="41">
        <v>0.77999999999999992</v>
      </c>
      <c r="BB206" s="41">
        <v>12.943333333333333</v>
      </c>
      <c r="BC206" s="41">
        <v>21.189999999999998</v>
      </c>
      <c r="BD206" s="41">
        <v>16.953333333333333</v>
      </c>
      <c r="BE206" s="41">
        <v>24.166666666666668</v>
      </c>
      <c r="BF206" s="41">
        <v>58.78</v>
      </c>
      <c r="BG206" s="41">
        <v>18.222222222222225</v>
      </c>
      <c r="BH206" s="41">
        <v>9.8033333333333328</v>
      </c>
      <c r="BI206" s="41">
        <v>18.25</v>
      </c>
      <c r="BJ206" s="41">
        <v>1.95</v>
      </c>
      <c r="BK206" s="41">
        <v>38.6</v>
      </c>
      <c r="BL206" s="41">
        <v>8.9600000000000009</v>
      </c>
      <c r="BM206" s="41">
        <v>7.98</v>
      </c>
    </row>
    <row r="207" spans="1:65" x14ac:dyDescent="0.35">
      <c r="A207" s="18">
        <v>4732820600</v>
      </c>
      <c r="B207" t="s">
        <v>382</v>
      </c>
      <c r="C207" t="s">
        <v>391</v>
      </c>
      <c r="D207" t="s">
        <v>392</v>
      </c>
      <c r="E207" s="41">
        <v>9.7033333333333331</v>
      </c>
      <c r="F207" s="41">
        <v>3.53</v>
      </c>
      <c r="G207" s="41">
        <v>3.9966666666666666</v>
      </c>
      <c r="H207" s="41">
        <v>1.0666666666666667</v>
      </c>
      <c r="I207" s="41">
        <v>0.88</v>
      </c>
      <c r="J207" s="41">
        <v>1.7866666666666668</v>
      </c>
      <c r="K207" s="41">
        <v>1.51</v>
      </c>
      <c r="L207" s="41">
        <v>0.90333333333333332</v>
      </c>
      <c r="M207" s="41">
        <v>4.13</v>
      </c>
      <c r="N207" s="41">
        <v>3.6133333333333333</v>
      </c>
      <c r="O207" s="41">
        <v>0.52333333333333332</v>
      </c>
      <c r="P207" s="41">
        <v>0.98</v>
      </c>
      <c r="Q207" s="41">
        <v>2.793333333333333</v>
      </c>
      <c r="R207" s="41">
        <v>3.22</v>
      </c>
      <c r="S207" s="41">
        <v>4.13</v>
      </c>
      <c r="T207" s="41">
        <v>1.5633333333333332</v>
      </c>
      <c r="U207" s="41">
        <v>3.4633333333333334</v>
      </c>
      <c r="V207" s="41">
        <v>0.91</v>
      </c>
      <c r="W207" s="41">
        <v>1.4000000000000001</v>
      </c>
      <c r="X207" s="41">
        <v>1.6866666666666665</v>
      </c>
      <c r="Y207" s="41">
        <v>7.2966666666666669</v>
      </c>
      <c r="Z207" s="41">
        <v>4.1433333333333335</v>
      </c>
      <c r="AA207" s="41">
        <v>1.9633333333333336</v>
      </c>
      <c r="AB207" s="41">
        <v>0.94333333333333336</v>
      </c>
      <c r="AC207" s="41">
        <v>2.8566666666666669</v>
      </c>
      <c r="AD207" s="41">
        <v>1.6066666666666667</v>
      </c>
      <c r="AE207" s="43">
        <v>734.46333333333325</v>
      </c>
      <c r="AF207" s="43">
        <v>237308.33333333334</v>
      </c>
      <c r="AG207" s="39">
        <v>4.5759496550203975</v>
      </c>
      <c r="AH207" s="43">
        <v>910.9164997578672</v>
      </c>
      <c r="AI207" s="41" t="s">
        <v>783</v>
      </c>
      <c r="AJ207" s="41">
        <v>112.02</v>
      </c>
      <c r="AK207" s="41">
        <v>43.916666666666664</v>
      </c>
      <c r="AL207" s="41">
        <v>155.93666666666667</v>
      </c>
      <c r="AM207" s="41">
        <v>179.35406666666668</v>
      </c>
      <c r="AN207" s="41">
        <v>36.223333333333336</v>
      </c>
      <c r="AO207" s="44">
        <v>2.3573333333333335</v>
      </c>
      <c r="AP207" s="41">
        <v>64.643333333333331</v>
      </c>
      <c r="AQ207" s="41">
        <v>66.943333333333328</v>
      </c>
      <c r="AR207" s="41">
        <v>76.443333333333328</v>
      </c>
      <c r="AS207" s="41">
        <v>8.2733333333333334</v>
      </c>
      <c r="AT207" s="41">
        <v>427.04666666666662</v>
      </c>
      <c r="AU207" s="41">
        <v>4.2266666666666666</v>
      </c>
      <c r="AV207" s="41">
        <v>9.9266666666666676</v>
      </c>
      <c r="AW207" s="41">
        <v>2.8033333333333332</v>
      </c>
      <c r="AX207" s="41">
        <v>13.416666666666666</v>
      </c>
      <c r="AY207" s="41">
        <v>25.419999999999998</v>
      </c>
      <c r="AZ207" s="41">
        <v>1.7633333333333334</v>
      </c>
      <c r="BA207" s="41">
        <v>0.78666666666666674</v>
      </c>
      <c r="BB207" s="41">
        <v>6.3633333333333333</v>
      </c>
      <c r="BC207" s="41">
        <v>25.603333333333335</v>
      </c>
      <c r="BD207" s="41">
        <v>22.443333333333332</v>
      </c>
      <c r="BE207" s="41">
        <v>22.930000000000003</v>
      </c>
      <c r="BF207" s="41">
        <v>53.416666666666664</v>
      </c>
      <c r="BG207" s="41">
        <v>13</v>
      </c>
      <c r="BH207" s="41">
        <v>9.7366666666666664</v>
      </c>
      <c r="BI207" s="41">
        <v>15.813333333333333</v>
      </c>
      <c r="BJ207" s="41">
        <v>2.1433333333333331</v>
      </c>
      <c r="BK207" s="41">
        <v>39.113333333333337</v>
      </c>
      <c r="BL207" s="41">
        <v>8.8533333333333335</v>
      </c>
      <c r="BM207" s="41">
        <v>6.6766666666666667</v>
      </c>
    </row>
    <row r="208" spans="1:65" x14ac:dyDescent="0.35">
      <c r="A208" s="18">
        <v>4734100640</v>
      </c>
      <c r="B208" t="s">
        <v>382</v>
      </c>
      <c r="C208" t="s">
        <v>393</v>
      </c>
      <c r="D208" t="s">
        <v>394</v>
      </c>
      <c r="E208" s="41">
        <v>11.256666666666666</v>
      </c>
      <c r="F208" s="41">
        <v>3.9866666666666668</v>
      </c>
      <c r="G208" s="41">
        <v>4.0200000000000005</v>
      </c>
      <c r="H208" s="41">
        <v>1.0533333333333335</v>
      </c>
      <c r="I208" s="41">
        <v>0.9900000000000001</v>
      </c>
      <c r="J208" s="41">
        <v>1.7733333333333334</v>
      </c>
      <c r="K208" s="41">
        <v>1.2066666666666668</v>
      </c>
      <c r="L208" s="41">
        <v>1.0033333333333332</v>
      </c>
      <c r="M208" s="41">
        <v>4.126666666666666</v>
      </c>
      <c r="N208" s="41">
        <v>3.7933333333333334</v>
      </c>
      <c r="O208" s="41">
        <v>0.49</v>
      </c>
      <c r="P208" s="41">
        <v>1.2733333333333334</v>
      </c>
      <c r="Q208" s="41">
        <v>3.2566666666666664</v>
      </c>
      <c r="R208" s="41">
        <v>3.2833333333333337</v>
      </c>
      <c r="S208" s="41">
        <v>3.956666666666667</v>
      </c>
      <c r="T208" s="41">
        <v>1.9733333333333334</v>
      </c>
      <c r="U208" s="41">
        <v>3.4633333333333334</v>
      </c>
      <c r="V208" s="41">
        <v>1.0766666666666669</v>
      </c>
      <c r="W208" s="41">
        <v>1.6266666666666667</v>
      </c>
      <c r="X208" s="41">
        <v>1.6533333333333335</v>
      </c>
      <c r="Y208" s="41">
        <v>5.3466666666666667</v>
      </c>
      <c r="Z208" s="41">
        <v>5.5200000000000005</v>
      </c>
      <c r="AA208" s="41">
        <v>2.2233333333333332</v>
      </c>
      <c r="AB208" s="41">
        <v>1.0799999999999998</v>
      </c>
      <c r="AC208" s="41">
        <v>2.6066666666666669</v>
      </c>
      <c r="AD208" s="41">
        <v>1.7033333333333334</v>
      </c>
      <c r="AE208" s="43">
        <v>775</v>
      </c>
      <c r="AF208" s="43">
        <v>249847.66666666666</v>
      </c>
      <c r="AG208" s="39">
        <v>4.4631470235503103</v>
      </c>
      <c r="AH208" s="43">
        <v>946.13391134362575</v>
      </c>
      <c r="AI208" s="41">
        <v>172.96</v>
      </c>
      <c r="AJ208" s="41" t="s">
        <v>783</v>
      </c>
      <c r="AK208" s="41" t="s">
        <v>783</v>
      </c>
      <c r="AL208" s="41">
        <v>172.96</v>
      </c>
      <c r="AM208" s="41">
        <v>179.35406666666668</v>
      </c>
      <c r="AN208" s="41">
        <v>25</v>
      </c>
      <c r="AO208" s="44">
        <v>2.4873333333333334</v>
      </c>
      <c r="AP208" s="41">
        <v>89</v>
      </c>
      <c r="AQ208" s="41">
        <v>94.723333333333343</v>
      </c>
      <c r="AR208" s="41">
        <v>78.553333333333327</v>
      </c>
      <c r="AS208" s="41">
        <v>9.0133333333333336</v>
      </c>
      <c r="AT208" s="41">
        <v>417.56</v>
      </c>
      <c r="AU208" s="41">
        <v>3.69</v>
      </c>
      <c r="AV208" s="41">
        <v>9.99</v>
      </c>
      <c r="AW208" s="41">
        <v>4.9633333333333338</v>
      </c>
      <c r="AX208" s="41">
        <v>11.25</v>
      </c>
      <c r="AY208" s="41">
        <v>26.446666666666669</v>
      </c>
      <c r="AZ208" s="41">
        <v>1.9466666666666665</v>
      </c>
      <c r="BA208" s="41">
        <v>0.89</v>
      </c>
      <c r="BB208" s="41">
        <v>11.333333333333334</v>
      </c>
      <c r="BC208" s="41">
        <v>39.983333333333327</v>
      </c>
      <c r="BD208" s="41">
        <v>19.143333333333331</v>
      </c>
      <c r="BE208" s="41">
        <v>30.156666666666666</v>
      </c>
      <c r="BF208" s="41">
        <v>64</v>
      </c>
      <c r="BG208" s="41">
        <v>19.166666666666668</v>
      </c>
      <c r="BH208" s="41">
        <v>11.36</v>
      </c>
      <c r="BI208" s="41">
        <v>7.330000000000001</v>
      </c>
      <c r="BJ208" s="41">
        <v>2.17</v>
      </c>
      <c r="BK208" s="41">
        <v>61</v>
      </c>
      <c r="BL208" s="41">
        <v>9.4366666666666656</v>
      </c>
      <c r="BM208" s="41">
        <v>11.586666666666668</v>
      </c>
    </row>
    <row r="209" spans="1:65" x14ac:dyDescent="0.35">
      <c r="A209" s="18">
        <v>4734980325</v>
      </c>
      <c r="B209" t="s">
        <v>382</v>
      </c>
      <c r="C209" t="s">
        <v>757</v>
      </c>
      <c r="D209" t="s">
        <v>803</v>
      </c>
      <c r="E209" s="41">
        <v>10.526666666666667</v>
      </c>
      <c r="F209" s="41">
        <v>4.09</v>
      </c>
      <c r="G209" s="41">
        <v>3.98</v>
      </c>
      <c r="H209" s="41">
        <v>1.0966666666666667</v>
      </c>
      <c r="I209" s="41">
        <v>1.0966666666666667</v>
      </c>
      <c r="J209" s="41">
        <v>1.8500000000000003</v>
      </c>
      <c r="K209" s="41">
        <v>1.75</v>
      </c>
      <c r="L209" s="41">
        <v>1.01</v>
      </c>
      <c r="M209" s="41">
        <v>4.1166666666666663</v>
      </c>
      <c r="N209" s="41">
        <v>2.5566666666666666</v>
      </c>
      <c r="O209" s="41">
        <v>0.59666666666666668</v>
      </c>
      <c r="P209" s="41">
        <v>1.0999999999999999</v>
      </c>
      <c r="Q209" s="41">
        <v>3.1633333333333336</v>
      </c>
      <c r="R209" s="41">
        <v>3.9800000000000004</v>
      </c>
      <c r="S209" s="41">
        <v>4.1100000000000003</v>
      </c>
      <c r="T209" s="41">
        <v>1.9233333333333331</v>
      </c>
      <c r="U209" s="41">
        <v>3.293333333333333</v>
      </c>
      <c r="V209" s="41">
        <v>1.1366666666666665</v>
      </c>
      <c r="W209" s="41">
        <v>1.6333333333333335</v>
      </c>
      <c r="X209" s="41">
        <v>1.7333333333333334</v>
      </c>
      <c r="Y209" s="41">
        <v>5.6266666666666678</v>
      </c>
      <c r="Z209" s="41">
        <v>3.8333333333333335</v>
      </c>
      <c r="AA209" s="41">
        <v>2.5299999999999998</v>
      </c>
      <c r="AB209" s="41">
        <v>1.24</v>
      </c>
      <c r="AC209" s="41">
        <v>3.3566666666666669</v>
      </c>
      <c r="AD209" s="41">
        <v>1.6333333333333335</v>
      </c>
      <c r="AE209" s="43">
        <v>1077.99</v>
      </c>
      <c r="AF209" s="43">
        <v>307878.66666666669</v>
      </c>
      <c r="AG209" s="39">
        <v>4.4755398686018673</v>
      </c>
      <c r="AH209" s="43">
        <v>1167.643500540474</v>
      </c>
      <c r="AI209" s="41" t="s">
        <v>783</v>
      </c>
      <c r="AJ209" s="41">
        <v>91.323333333333338</v>
      </c>
      <c r="AK209" s="41">
        <v>55.763333333333343</v>
      </c>
      <c r="AL209" s="41">
        <v>147.08666666666667</v>
      </c>
      <c r="AM209" s="41">
        <v>179.35406666666668</v>
      </c>
      <c r="AN209" s="41">
        <v>40</v>
      </c>
      <c r="AO209" s="44">
        <v>2.4713333333333334</v>
      </c>
      <c r="AP209" s="41">
        <v>75.53</v>
      </c>
      <c r="AQ209" s="41">
        <v>84.5</v>
      </c>
      <c r="AR209" s="41">
        <v>75.556666666666672</v>
      </c>
      <c r="AS209" s="41">
        <v>8.6766666666666676</v>
      </c>
      <c r="AT209" s="41">
        <v>439.48</v>
      </c>
      <c r="AU209" s="41">
        <v>3.8266666666666667</v>
      </c>
      <c r="AV209" s="41">
        <v>10.209999999999999</v>
      </c>
      <c r="AW209" s="41">
        <v>2.6066666666666669</v>
      </c>
      <c r="AX209" s="41">
        <v>13.166666666666666</v>
      </c>
      <c r="AY209" s="41">
        <v>28.600000000000005</v>
      </c>
      <c r="AZ209" s="41">
        <v>1.95</v>
      </c>
      <c r="BA209" s="41">
        <v>0.96333333333333326</v>
      </c>
      <c r="BB209" s="41">
        <v>12.973333333333334</v>
      </c>
      <c r="BC209" s="41">
        <v>45</v>
      </c>
      <c r="BD209" s="41">
        <v>40</v>
      </c>
      <c r="BE209" s="41">
        <v>43.109999999999992</v>
      </c>
      <c r="BF209" s="41">
        <v>75</v>
      </c>
      <c r="BG209" s="41">
        <v>28</v>
      </c>
      <c r="BH209" s="41">
        <v>9.9</v>
      </c>
      <c r="BI209" s="41">
        <v>9</v>
      </c>
      <c r="BJ209" s="41">
        <v>1.95</v>
      </c>
      <c r="BK209" s="41">
        <v>42.38</v>
      </c>
      <c r="BL209" s="41">
        <v>8.81</v>
      </c>
      <c r="BM209" s="41">
        <v>11.25</v>
      </c>
    </row>
    <row r="210" spans="1:65" x14ac:dyDescent="0.35">
      <c r="A210" s="18">
        <v>4734980700</v>
      </c>
      <c r="B210" t="s">
        <v>382</v>
      </c>
      <c r="C210" t="s">
        <v>757</v>
      </c>
      <c r="D210" t="s">
        <v>789</v>
      </c>
      <c r="E210" s="41">
        <v>12.076666666666668</v>
      </c>
      <c r="F210" s="41">
        <v>4.2133333333333338</v>
      </c>
      <c r="G210" s="41">
        <v>3.7733333333333334</v>
      </c>
      <c r="H210" s="41">
        <v>1.1566666666666665</v>
      </c>
      <c r="I210" s="41">
        <v>0.98333333333333339</v>
      </c>
      <c r="J210" s="41">
        <v>1.7833333333333332</v>
      </c>
      <c r="K210" s="41">
        <v>1.5133333333333334</v>
      </c>
      <c r="L210" s="41">
        <v>0.97000000000000008</v>
      </c>
      <c r="M210" s="41">
        <v>3.8200000000000003</v>
      </c>
      <c r="N210" s="41">
        <v>3.9733333333333332</v>
      </c>
      <c r="O210" s="41">
        <v>0.56333333333333335</v>
      </c>
      <c r="P210" s="41">
        <v>1.17</v>
      </c>
      <c r="Q210" s="41">
        <v>3.3266666666666667</v>
      </c>
      <c r="R210" s="41">
        <v>3.2166666666666663</v>
      </c>
      <c r="S210" s="41">
        <v>4.0333333333333332</v>
      </c>
      <c r="T210" s="41">
        <v>1.9800000000000002</v>
      </c>
      <c r="U210" s="41">
        <v>3.26</v>
      </c>
      <c r="V210" s="41">
        <v>1.0366666666666666</v>
      </c>
      <c r="W210" s="41">
        <v>1.6833333333333333</v>
      </c>
      <c r="X210" s="41">
        <v>1.6933333333333334</v>
      </c>
      <c r="Y210" s="41">
        <v>6.09</v>
      </c>
      <c r="Z210" s="41">
        <v>3.9800000000000004</v>
      </c>
      <c r="AA210" s="41">
        <v>2.3833333333333333</v>
      </c>
      <c r="AB210" s="41">
        <v>1.26</v>
      </c>
      <c r="AC210" s="41">
        <v>3.186666666666667</v>
      </c>
      <c r="AD210" s="41">
        <v>1.7333333333333334</v>
      </c>
      <c r="AE210" s="43">
        <v>1028.93</v>
      </c>
      <c r="AF210" s="43">
        <v>318571</v>
      </c>
      <c r="AG210" s="39">
        <v>4.579333333333321</v>
      </c>
      <c r="AH210" s="43">
        <v>1222.1157574511944</v>
      </c>
      <c r="AI210" s="41" t="s">
        <v>783</v>
      </c>
      <c r="AJ210" s="41">
        <v>94.59666666666665</v>
      </c>
      <c r="AK210" s="41">
        <v>62.48</v>
      </c>
      <c r="AL210" s="41">
        <v>157.07666666666665</v>
      </c>
      <c r="AM210" s="41">
        <v>179.35406666666668</v>
      </c>
      <c r="AN210" s="41">
        <v>44.333333333333336</v>
      </c>
      <c r="AO210" s="44">
        <v>2.4883333333333333</v>
      </c>
      <c r="AP210" s="41">
        <v>79.100000000000009</v>
      </c>
      <c r="AQ210" s="41">
        <v>94.516666666666666</v>
      </c>
      <c r="AR210" s="41">
        <v>74.933333333333323</v>
      </c>
      <c r="AS210" s="41">
        <v>8.2766666666666655</v>
      </c>
      <c r="AT210" s="41">
        <v>404.70333333333338</v>
      </c>
      <c r="AU210" s="41">
        <v>3.9233333333333333</v>
      </c>
      <c r="AV210" s="41">
        <v>11.79</v>
      </c>
      <c r="AW210" s="41">
        <v>4.21</v>
      </c>
      <c r="AX210" s="41">
        <v>16.833333333333332</v>
      </c>
      <c r="AY210" s="41">
        <v>45.666666666666664</v>
      </c>
      <c r="AZ210" s="41">
        <v>2.7866666666666666</v>
      </c>
      <c r="BA210" s="41">
        <v>1.1166666666666669</v>
      </c>
      <c r="BB210" s="41">
        <v>13.203333333333333</v>
      </c>
      <c r="BC210" s="41">
        <v>39.4</v>
      </c>
      <c r="BD210" s="41">
        <v>25.093333333333334</v>
      </c>
      <c r="BE210" s="41">
        <v>32.733333333333334</v>
      </c>
      <c r="BF210" s="41">
        <v>73.666666666666671</v>
      </c>
      <c r="BG210" s="41">
        <v>21</v>
      </c>
      <c r="BH210" s="41">
        <v>11.666666666666666</v>
      </c>
      <c r="BI210" s="41">
        <v>18.066666666666666</v>
      </c>
      <c r="BJ210" s="41">
        <v>2.8733333333333335</v>
      </c>
      <c r="BK210" s="41">
        <v>71.8</v>
      </c>
      <c r="BL210" s="41">
        <v>9.17</v>
      </c>
      <c r="BM210" s="41">
        <v>9.7566666666666677</v>
      </c>
    </row>
    <row r="211" spans="1:65" x14ac:dyDescent="0.35">
      <c r="A211" s="18">
        <v>4810180020</v>
      </c>
      <c r="B211" t="s">
        <v>395</v>
      </c>
      <c r="C211" t="s">
        <v>790</v>
      </c>
      <c r="D211" t="s">
        <v>791</v>
      </c>
      <c r="E211" s="41">
        <v>10.25</v>
      </c>
      <c r="F211" s="41">
        <v>4.09</v>
      </c>
      <c r="G211" s="41">
        <v>3.7233333333333332</v>
      </c>
      <c r="H211" s="41">
        <v>1.0766666666666667</v>
      </c>
      <c r="I211" s="41">
        <v>0.97333333333333327</v>
      </c>
      <c r="J211" s="41">
        <v>1.61</v>
      </c>
      <c r="K211" s="41">
        <v>2.0699999999999998</v>
      </c>
      <c r="L211" s="41">
        <v>1.6266666666666667</v>
      </c>
      <c r="M211" s="41">
        <v>4.3299999999999992</v>
      </c>
      <c r="N211" s="41">
        <v>2.9200000000000004</v>
      </c>
      <c r="O211" s="41">
        <v>0.52666666666666673</v>
      </c>
      <c r="P211" s="41">
        <v>1.1833333333333333</v>
      </c>
      <c r="Q211" s="41">
        <v>3.47</v>
      </c>
      <c r="R211" s="41">
        <v>3.4600000000000004</v>
      </c>
      <c r="S211" s="41">
        <v>4.3833333333333337</v>
      </c>
      <c r="T211" s="41">
        <v>1.6966666666666665</v>
      </c>
      <c r="U211" s="41">
        <v>3.5666666666666664</v>
      </c>
      <c r="V211" s="41">
        <v>0.9</v>
      </c>
      <c r="W211" s="41">
        <v>1.6466666666666665</v>
      </c>
      <c r="X211" s="41">
        <v>2.0533333333333332</v>
      </c>
      <c r="Y211" s="41">
        <v>6.2833333333333341</v>
      </c>
      <c r="Z211" s="41">
        <v>4.7866666666666662</v>
      </c>
      <c r="AA211" s="41">
        <v>2.8233333333333337</v>
      </c>
      <c r="AB211" s="41">
        <v>1.29</v>
      </c>
      <c r="AC211" s="41">
        <v>3.0533333333333332</v>
      </c>
      <c r="AD211" s="41">
        <v>1.89</v>
      </c>
      <c r="AE211" s="43">
        <v>870.7166666666667</v>
      </c>
      <c r="AF211" s="43">
        <v>283103.33333333331</v>
      </c>
      <c r="AG211" s="39">
        <v>4.5637433369297122</v>
      </c>
      <c r="AH211" s="43">
        <v>1085.6189165522512</v>
      </c>
      <c r="AI211" s="41" t="s">
        <v>783</v>
      </c>
      <c r="AJ211" s="41">
        <v>149.36333333333334</v>
      </c>
      <c r="AK211" s="41">
        <v>63.02</v>
      </c>
      <c r="AL211" s="41">
        <v>212.38333333333335</v>
      </c>
      <c r="AM211" s="41">
        <v>179.86841666666666</v>
      </c>
      <c r="AN211" s="41">
        <v>46.926666666666669</v>
      </c>
      <c r="AO211" s="44">
        <v>2.468666666666667</v>
      </c>
      <c r="AP211" s="41">
        <v>121.26333333333332</v>
      </c>
      <c r="AQ211" s="41">
        <v>121.59333333333332</v>
      </c>
      <c r="AR211" s="41">
        <v>89.566666666666663</v>
      </c>
      <c r="AS211" s="41">
        <v>9.3166666666666664</v>
      </c>
      <c r="AT211" s="41">
        <v>438.97</v>
      </c>
      <c r="AU211" s="41">
        <v>4.08</v>
      </c>
      <c r="AV211" s="41">
        <v>9.99</v>
      </c>
      <c r="AW211" s="41">
        <v>3.5133333333333332</v>
      </c>
      <c r="AX211" s="41">
        <v>21.156666666666666</v>
      </c>
      <c r="AY211" s="41">
        <v>37.823333333333331</v>
      </c>
      <c r="AZ211" s="41">
        <v>2.5033333333333334</v>
      </c>
      <c r="BA211" s="41">
        <v>0.82333333333333336</v>
      </c>
      <c r="BB211" s="41">
        <v>11.513333333333334</v>
      </c>
      <c r="BC211" s="41">
        <v>38.783333333333331</v>
      </c>
      <c r="BD211" s="41">
        <v>29.553333333333331</v>
      </c>
      <c r="BE211" s="41">
        <v>37.14</v>
      </c>
      <c r="BF211" s="41">
        <v>77.233333333333334</v>
      </c>
      <c r="BG211" s="41">
        <v>13.660000000000002</v>
      </c>
      <c r="BH211" s="41">
        <v>9.68</v>
      </c>
      <c r="BI211" s="41">
        <v>12</v>
      </c>
      <c r="BJ211" s="41">
        <v>2.4833333333333329</v>
      </c>
      <c r="BK211" s="41">
        <v>45.79</v>
      </c>
      <c r="BL211" s="41">
        <v>9.4666666666666668</v>
      </c>
      <c r="BM211" s="41">
        <v>9.793333333333333</v>
      </c>
    </row>
    <row r="212" spans="1:65" x14ac:dyDescent="0.35">
      <c r="A212" s="18">
        <v>4811100040</v>
      </c>
      <c r="B212" t="s">
        <v>395</v>
      </c>
      <c r="C212" t="s">
        <v>396</v>
      </c>
      <c r="D212" t="s">
        <v>397</v>
      </c>
      <c r="E212" s="41">
        <v>10.366666666666667</v>
      </c>
      <c r="F212" s="41">
        <v>3.6966666666666668</v>
      </c>
      <c r="G212" s="41">
        <v>3.36</v>
      </c>
      <c r="H212" s="41">
        <v>1.1966666666666665</v>
      </c>
      <c r="I212" s="41">
        <v>1.0166666666666668</v>
      </c>
      <c r="J212" s="41">
        <v>2.1466666666666669</v>
      </c>
      <c r="K212" s="41">
        <v>2.0099999999999998</v>
      </c>
      <c r="L212" s="41">
        <v>1.0833333333333333</v>
      </c>
      <c r="M212" s="41">
        <v>4.126666666666666</v>
      </c>
      <c r="N212" s="41">
        <v>2.2266666666666666</v>
      </c>
      <c r="O212" s="41">
        <v>0.55666666666666664</v>
      </c>
      <c r="P212" s="41">
        <v>1.2766666666666666</v>
      </c>
      <c r="Q212" s="41">
        <v>3.2666666666666671</v>
      </c>
      <c r="R212" s="41">
        <v>3.34</v>
      </c>
      <c r="S212" s="41">
        <v>4.2</v>
      </c>
      <c r="T212" s="41">
        <v>2</v>
      </c>
      <c r="U212" s="41">
        <v>3.3133333333333339</v>
      </c>
      <c r="V212" s="41">
        <v>0.95000000000000007</v>
      </c>
      <c r="W212" s="41">
        <v>1.6766666666666665</v>
      </c>
      <c r="X212" s="41">
        <v>1.7966666666666666</v>
      </c>
      <c r="Y212" s="41">
        <v>6.09</v>
      </c>
      <c r="Z212" s="41">
        <v>4.6333333333333329</v>
      </c>
      <c r="AA212" s="41">
        <v>2.31</v>
      </c>
      <c r="AB212" s="41">
        <v>1.1433333333333333</v>
      </c>
      <c r="AC212" s="41">
        <v>3.2533333333333334</v>
      </c>
      <c r="AD212" s="41">
        <v>1.7633333333333334</v>
      </c>
      <c r="AE212" s="43">
        <v>860.04</v>
      </c>
      <c r="AF212" s="43">
        <v>224873.33333333334</v>
      </c>
      <c r="AG212" s="39">
        <v>4.5583333333333789</v>
      </c>
      <c r="AH212" s="43">
        <v>860.83515781001461</v>
      </c>
      <c r="AI212" s="41" t="s">
        <v>783</v>
      </c>
      <c r="AJ212" s="41">
        <v>101.17333333333333</v>
      </c>
      <c r="AK212" s="41">
        <v>46.736666666666672</v>
      </c>
      <c r="AL212" s="41">
        <v>147.91</v>
      </c>
      <c r="AM212" s="41">
        <v>179.86841666666666</v>
      </c>
      <c r="AN212" s="41">
        <v>31.11</v>
      </c>
      <c r="AO212" s="44">
        <v>2.3350000000000004</v>
      </c>
      <c r="AP212" s="41">
        <v>68.33</v>
      </c>
      <c r="AQ212" s="41">
        <v>116.08333333333333</v>
      </c>
      <c r="AR212" s="41">
        <v>86.25</v>
      </c>
      <c r="AS212" s="41">
        <v>8.9600000000000009</v>
      </c>
      <c r="AT212" s="41">
        <v>427.03000000000003</v>
      </c>
      <c r="AU212" s="41">
        <v>4.0566666666666658</v>
      </c>
      <c r="AV212" s="41">
        <v>10</v>
      </c>
      <c r="AW212" s="41">
        <v>2.8666666666666671</v>
      </c>
      <c r="AX212" s="41">
        <v>18.46</v>
      </c>
      <c r="AY212" s="41">
        <v>27.833333333333332</v>
      </c>
      <c r="AZ212" s="41">
        <v>1.9866666666666666</v>
      </c>
      <c r="BA212" s="41">
        <v>0.86</v>
      </c>
      <c r="BB212" s="41">
        <v>9.9600000000000009</v>
      </c>
      <c r="BC212" s="41">
        <v>42.6</v>
      </c>
      <c r="BD212" s="41">
        <v>28.99</v>
      </c>
      <c r="BE212" s="41">
        <v>38.770000000000003</v>
      </c>
      <c r="BF212" s="41">
        <v>66.11333333333333</v>
      </c>
      <c r="BG212" s="41">
        <v>23.45</v>
      </c>
      <c r="BH212" s="41">
        <v>10.106666666666667</v>
      </c>
      <c r="BI212" s="41">
        <v>11.67</v>
      </c>
      <c r="BJ212" s="41">
        <v>2.1833333333333331</v>
      </c>
      <c r="BK212" s="41">
        <v>42.5</v>
      </c>
      <c r="BL212" s="41">
        <v>9.0566666666666666</v>
      </c>
      <c r="BM212" s="41">
        <v>7.2733333333333334</v>
      </c>
    </row>
    <row r="213" spans="1:65" x14ac:dyDescent="0.35">
      <c r="A213" s="18">
        <v>4812420080</v>
      </c>
      <c r="B213" t="s">
        <v>395</v>
      </c>
      <c r="C213" t="s">
        <v>398</v>
      </c>
      <c r="D213" t="s">
        <v>399</v>
      </c>
      <c r="E213" s="41">
        <v>9.8466666666666658</v>
      </c>
      <c r="F213" s="41">
        <v>3.0533333333333332</v>
      </c>
      <c r="G213" s="41">
        <v>3.2233333333333332</v>
      </c>
      <c r="H213" s="41">
        <v>1.1466666666666667</v>
      </c>
      <c r="I213" s="41">
        <v>0.98666666666666669</v>
      </c>
      <c r="J213" s="41">
        <v>1.5200000000000002</v>
      </c>
      <c r="K213" s="41">
        <v>1.7033333333333331</v>
      </c>
      <c r="L213" s="41">
        <v>0.93666666666666665</v>
      </c>
      <c r="M213" s="41">
        <v>4.2266666666666666</v>
      </c>
      <c r="N213" s="41">
        <v>3.3933333333333331</v>
      </c>
      <c r="O213" s="41">
        <v>0.46333333333333332</v>
      </c>
      <c r="P213" s="41">
        <v>0.91666666666666663</v>
      </c>
      <c r="Q213" s="41">
        <v>3.1066666666666669</v>
      </c>
      <c r="R213" s="41">
        <v>3.09</v>
      </c>
      <c r="S213" s="41">
        <v>3.8366666666666664</v>
      </c>
      <c r="T213" s="41">
        <v>2.0333333333333332</v>
      </c>
      <c r="U213" s="41">
        <v>3.2566666666666664</v>
      </c>
      <c r="V213" s="41">
        <v>0.93</v>
      </c>
      <c r="W213" s="41">
        <v>1.58</v>
      </c>
      <c r="X213" s="41">
        <v>1.61</v>
      </c>
      <c r="Y213" s="41">
        <v>5.88</v>
      </c>
      <c r="Z213" s="41">
        <v>4.6333333333333337</v>
      </c>
      <c r="AA213" s="41">
        <v>2.4166666666666665</v>
      </c>
      <c r="AB213" s="41">
        <v>1.0566666666666666</v>
      </c>
      <c r="AC213" s="41">
        <v>2.8233333333333328</v>
      </c>
      <c r="AD213" s="41">
        <v>1.4933333333333332</v>
      </c>
      <c r="AE213" s="43">
        <v>1377.4033333333334</v>
      </c>
      <c r="AF213" s="43">
        <v>312376</v>
      </c>
      <c r="AG213" s="39">
        <v>4.4846007847718896</v>
      </c>
      <c r="AH213" s="43">
        <v>1185.5821138053216</v>
      </c>
      <c r="AI213" s="41" t="s">
        <v>783</v>
      </c>
      <c r="AJ213" s="41">
        <v>106.12666666666667</v>
      </c>
      <c r="AK213" s="41">
        <v>50.366666666666667</v>
      </c>
      <c r="AL213" s="41">
        <v>156.49333333333334</v>
      </c>
      <c r="AM213" s="41">
        <v>179.86841666666666</v>
      </c>
      <c r="AN213" s="41">
        <v>40.546666666666674</v>
      </c>
      <c r="AO213" s="44">
        <v>2.4540000000000002</v>
      </c>
      <c r="AP213" s="41">
        <v>112.49666666666667</v>
      </c>
      <c r="AQ213" s="41">
        <v>104.33333333333333</v>
      </c>
      <c r="AR213" s="41">
        <v>108.30666666666667</v>
      </c>
      <c r="AS213" s="41">
        <v>8.98</v>
      </c>
      <c r="AT213" s="41">
        <v>443.21333333333337</v>
      </c>
      <c r="AU213" s="41">
        <v>4.01</v>
      </c>
      <c r="AV213" s="41">
        <v>11.99</v>
      </c>
      <c r="AW213" s="41">
        <v>3.2733333333333334</v>
      </c>
      <c r="AX213" s="41">
        <v>26.333333333333332</v>
      </c>
      <c r="AY213" s="41">
        <v>47.080000000000005</v>
      </c>
      <c r="AZ213" s="41">
        <v>2.2200000000000002</v>
      </c>
      <c r="BA213" s="41">
        <v>0.9</v>
      </c>
      <c r="BB213" s="41">
        <v>11.236666666666666</v>
      </c>
      <c r="BC213" s="41">
        <v>31.680000000000003</v>
      </c>
      <c r="BD213" s="41">
        <v>28.659999999999997</v>
      </c>
      <c r="BE213" s="41">
        <v>31.543333333333333</v>
      </c>
      <c r="BF213" s="41">
        <v>67.813333333333347</v>
      </c>
      <c r="BG213" s="41">
        <v>33.395555555555553</v>
      </c>
      <c r="BH213" s="41">
        <v>11.443333333333333</v>
      </c>
      <c r="BI213" s="41">
        <v>21.833333333333332</v>
      </c>
      <c r="BJ213" s="41">
        <v>2.3666666666666667</v>
      </c>
      <c r="BK213" s="41">
        <v>49.373333333333335</v>
      </c>
      <c r="BL213" s="41">
        <v>9.2266666666666666</v>
      </c>
      <c r="BM213" s="41">
        <v>6.669999999999999</v>
      </c>
    </row>
    <row r="214" spans="1:65" x14ac:dyDescent="0.35">
      <c r="A214" s="18">
        <v>4812420780</v>
      </c>
      <c r="B214" t="s">
        <v>395</v>
      </c>
      <c r="C214" t="s">
        <v>398</v>
      </c>
      <c r="D214" t="s">
        <v>635</v>
      </c>
      <c r="E214" s="41">
        <v>9.9733333333333345</v>
      </c>
      <c r="F214" s="41">
        <v>3.16</v>
      </c>
      <c r="G214" s="41">
        <v>3.36</v>
      </c>
      <c r="H214" s="41">
        <v>1.07</v>
      </c>
      <c r="I214" s="41">
        <v>1.08</v>
      </c>
      <c r="J214" s="41">
        <v>1.5533333333333335</v>
      </c>
      <c r="K214" s="41">
        <v>1.7599999999999998</v>
      </c>
      <c r="L214" s="41">
        <v>0.8866666666666666</v>
      </c>
      <c r="M214" s="41">
        <v>3.93</v>
      </c>
      <c r="N214" s="41">
        <v>3.043333333333333</v>
      </c>
      <c r="O214" s="41">
        <v>0.46666666666666662</v>
      </c>
      <c r="P214" s="41">
        <v>0.92666666666666664</v>
      </c>
      <c r="Q214" s="41">
        <v>2.9</v>
      </c>
      <c r="R214" s="41">
        <v>3.32</v>
      </c>
      <c r="S214" s="41">
        <v>3.91</v>
      </c>
      <c r="T214" s="41">
        <v>2.0666666666666669</v>
      </c>
      <c r="U214" s="41">
        <v>2.7300000000000004</v>
      </c>
      <c r="V214" s="41">
        <v>0.94333333333333336</v>
      </c>
      <c r="W214" s="41">
        <v>1.4933333333333334</v>
      </c>
      <c r="X214" s="41">
        <v>1.5999999999999999</v>
      </c>
      <c r="Y214" s="41">
        <v>6.080000000000001</v>
      </c>
      <c r="Z214" s="41">
        <v>4.2600000000000007</v>
      </c>
      <c r="AA214" s="41">
        <v>2.64</v>
      </c>
      <c r="AB214" s="41">
        <v>0.93666666666666665</v>
      </c>
      <c r="AC214" s="41">
        <v>4.42</v>
      </c>
      <c r="AD214" s="41">
        <v>1.5066666666666668</v>
      </c>
      <c r="AE214" s="43">
        <v>1159.0966666666666</v>
      </c>
      <c r="AF214" s="43">
        <v>303330</v>
      </c>
      <c r="AG214" s="39">
        <v>4.613490924741062</v>
      </c>
      <c r="AH214" s="43">
        <v>1168.2121796632639</v>
      </c>
      <c r="AI214" s="41" t="s">
        <v>783</v>
      </c>
      <c r="AJ214" s="41">
        <v>123.53000000000002</v>
      </c>
      <c r="AK214" s="41">
        <v>54.683333333333337</v>
      </c>
      <c r="AL214" s="41">
        <v>178.21333333333337</v>
      </c>
      <c r="AM214" s="41">
        <v>179.86841666666666</v>
      </c>
      <c r="AN214" s="41">
        <v>40</v>
      </c>
      <c r="AO214" s="44">
        <v>2.427</v>
      </c>
      <c r="AP214" s="41">
        <v>99.280000000000015</v>
      </c>
      <c r="AQ214" s="41">
        <v>105.56</v>
      </c>
      <c r="AR214" s="41">
        <v>90.05</v>
      </c>
      <c r="AS214" s="41">
        <v>8.1733333333333338</v>
      </c>
      <c r="AT214" s="41">
        <v>435.71</v>
      </c>
      <c r="AU214" s="41">
        <v>3.7900000000000005</v>
      </c>
      <c r="AV214" s="41">
        <v>8.99</v>
      </c>
      <c r="AW214" s="41">
        <v>2.99</v>
      </c>
      <c r="AX214" s="41">
        <v>22.11</v>
      </c>
      <c r="AY214" s="41">
        <v>50.37</v>
      </c>
      <c r="AZ214" s="41">
        <v>2.5966666666666662</v>
      </c>
      <c r="BA214" s="41">
        <v>0.92</v>
      </c>
      <c r="BB214" s="41">
        <v>13.4</v>
      </c>
      <c r="BC214" s="41">
        <v>29.99</v>
      </c>
      <c r="BD214" s="41">
        <v>12.92</v>
      </c>
      <c r="BE214" s="41">
        <v>29.99</v>
      </c>
      <c r="BF214" s="41">
        <v>74.67</v>
      </c>
      <c r="BG214" s="41">
        <v>10.85888888888889</v>
      </c>
      <c r="BH214" s="41">
        <v>11.53</v>
      </c>
      <c r="BI214" s="41">
        <v>15</v>
      </c>
      <c r="BJ214" s="41">
        <v>2.97</v>
      </c>
      <c r="BK214" s="41">
        <v>38.880000000000003</v>
      </c>
      <c r="BL214" s="41">
        <v>8.9433333333333334</v>
      </c>
      <c r="BM214" s="41">
        <v>7.5866666666666669</v>
      </c>
    </row>
    <row r="215" spans="1:65" x14ac:dyDescent="0.35">
      <c r="A215" s="18">
        <v>4812420840</v>
      </c>
      <c r="B215" t="s">
        <v>395</v>
      </c>
      <c r="C215" t="s">
        <v>398</v>
      </c>
      <c r="D215" t="s">
        <v>842</v>
      </c>
      <c r="E215" s="41">
        <v>9.086666666666666</v>
      </c>
      <c r="F215" s="41">
        <v>2.9</v>
      </c>
      <c r="G215" s="41">
        <v>3.1566666666666667</v>
      </c>
      <c r="H215" s="41">
        <v>1.1100000000000001</v>
      </c>
      <c r="I215" s="41">
        <v>0.95666666666666667</v>
      </c>
      <c r="J215" s="41">
        <v>1.4866666666666666</v>
      </c>
      <c r="K215" s="41">
        <v>1.7666666666666668</v>
      </c>
      <c r="L215" s="41">
        <v>0.91</v>
      </c>
      <c r="M215" s="41">
        <v>3.72</v>
      </c>
      <c r="N215" s="41">
        <v>2.0833333333333335</v>
      </c>
      <c r="O215" s="41">
        <v>0.46666666666666662</v>
      </c>
      <c r="P215" s="41">
        <v>0.90333333333333332</v>
      </c>
      <c r="Q215" s="41">
        <v>2.9233333333333333</v>
      </c>
      <c r="R215" s="41">
        <v>3.1799999999999997</v>
      </c>
      <c r="S215" s="41">
        <v>4.0999999999999996</v>
      </c>
      <c r="T215" s="41">
        <v>1.8133333333333332</v>
      </c>
      <c r="U215" s="41">
        <v>2.7366666666666668</v>
      </c>
      <c r="V215" s="41">
        <v>0.8833333333333333</v>
      </c>
      <c r="W215" s="41">
        <v>1.4766666666666666</v>
      </c>
      <c r="X215" s="41">
        <v>1.5966666666666667</v>
      </c>
      <c r="Y215" s="41">
        <v>5.9766666666666666</v>
      </c>
      <c r="Z215" s="41">
        <v>4.2433333333333332</v>
      </c>
      <c r="AA215" s="41">
        <v>2.1066666666666669</v>
      </c>
      <c r="AB215" s="41">
        <v>0.94333333333333336</v>
      </c>
      <c r="AC215" s="41">
        <v>2.6999999999999997</v>
      </c>
      <c r="AD215" s="41">
        <v>1.46</v>
      </c>
      <c r="AE215" s="43">
        <v>1132.2666666666667</v>
      </c>
      <c r="AF215" s="43">
        <v>301462.66666666669</v>
      </c>
      <c r="AG215" s="39">
        <v>4.4036284904933325</v>
      </c>
      <c r="AH215" s="43">
        <v>1132.7227962293516</v>
      </c>
      <c r="AI215" s="41" t="s">
        <v>783</v>
      </c>
      <c r="AJ215" s="41">
        <v>105.26</v>
      </c>
      <c r="AK215" s="41">
        <v>55.75333333333333</v>
      </c>
      <c r="AL215" s="41">
        <v>161.01333333333332</v>
      </c>
      <c r="AM215" s="41">
        <v>179.86841666666666</v>
      </c>
      <c r="AN215" s="41">
        <v>50.300000000000004</v>
      </c>
      <c r="AO215" s="44">
        <v>2.3740000000000001</v>
      </c>
      <c r="AP215" s="41">
        <v>94.089999999999989</v>
      </c>
      <c r="AQ215" s="41">
        <v>81.666666666666671</v>
      </c>
      <c r="AR215" s="41">
        <v>153.93333333333334</v>
      </c>
      <c r="AS215" s="41">
        <v>7.98</v>
      </c>
      <c r="AT215" s="41">
        <v>441.12666666666672</v>
      </c>
      <c r="AU215" s="41">
        <v>3.9200000000000004</v>
      </c>
      <c r="AV215" s="41">
        <v>10.286666666666667</v>
      </c>
      <c r="AW215" s="41">
        <v>3.78</v>
      </c>
      <c r="AX215" s="41">
        <v>16.190000000000001</v>
      </c>
      <c r="AY215" s="41">
        <v>37.926666666666669</v>
      </c>
      <c r="AZ215" s="41">
        <v>1.9466666666666665</v>
      </c>
      <c r="BA215" s="41">
        <v>0.77999999999999992</v>
      </c>
      <c r="BB215" s="41">
        <v>12.643333333333336</v>
      </c>
      <c r="BC215" s="41">
        <v>26.66333333333333</v>
      </c>
      <c r="BD215" s="41">
        <v>18.293333333333333</v>
      </c>
      <c r="BE215" s="41">
        <v>26.323333333333334</v>
      </c>
      <c r="BF215" s="41">
        <v>64.58</v>
      </c>
      <c r="BG215" s="41">
        <v>8.5</v>
      </c>
      <c r="BH215" s="41">
        <v>8.9166666666666661</v>
      </c>
      <c r="BI215" s="41">
        <v>13.333333333333334</v>
      </c>
      <c r="BJ215" s="41">
        <v>2.043333333333333</v>
      </c>
      <c r="BK215" s="41">
        <v>45.733333333333327</v>
      </c>
      <c r="BL215" s="41">
        <v>8.94</v>
      </c>
      <c r="BM215" s="41">
        <v>6.6433333333333335</v>
      </c>
    </row>
    <row r="216" spans="1:65" x14ac:dyDescent="0.35">
      <c r="A216" s="18">
        <v>4813140120</v>
      </c>
      <c r="B216" t="s">
        <v>395</v>
      </c>
      <c r="C216" t="s">
        <v>400</v>
      </c>
      <c r="D216" t="s">
        <v>401</v>
      </c>
      <c r="E216" s="41">
        <v>10.163333333333332</v>
      </c>
      <c r="F216" s="41">
        <v>3.5</v>
      </c>
      <c r="G216" s="41">
        <v>3.5933333333333333</v>
      </c>
      <c r="H216" s="41">
        <v>1.0733333333333335</v>
      </c>
      <c r="I216" s="41">
        <v>0.95666666666666667</v>
      </c>
      <c r="J216" s="41">
        <v>1.4866666666666666</v>
      </c>
      <c r="K216" s="41">
        <v>1.7033333333333334</v>
      </c>
      <c r="L216" s="41">
        <v>0.97666666666666657</v>
      </c>
      <c r="M216" s="41">
        <v>4.04</v>
      </c>
      <c r="N216" s="41">
        <v>3.5433333333333334</v>
      </c>
      <c r="O216" s="41">
        <v>0.54</v>
      </c>
      <c r="P216" s="41">
        <v>1.0366666666666666</v>
      </c>
      <c r="Q216" s="41">
        <v>3.1033333333333335</v>
      </c>
      <c r="R216" s="41">
        <v>3.3333333333333335</v>
      </c>
      <c r="S216" s="41">
        <v>3.7866666666666666</v>
      </c>
      <c r="T216" s="41">
        <v>1.9666666666666666</v>
      </c>
      <c r="U216" s="41">
        <v>2.9866666666666668</v>
      </c>
      <c r="V216" s="41">
        <v>0.87333333333333341</v>
      </c>
      <c r="W216" s="41">
        <v>1.2066666666666668</v>
      </c>
      <c r="X216" s="41">
        <v>1.6133333333333333</v>
      </c>
      <c r="Y216" s="41">
        <v>6.0666666666666664</v>
      </c>
      <c r="Z216" s="41">
        <v>4.03</v>
      </c>
      <c r="AA216" s="41">
        <v>2.5666666666666669</v>
      </c>
      <c r="AB216" s="41">
        <v>1.0466666666666666</v>
      </c>
      <c r="AC216" s="41">
        <v>2.81</v>
      </c>
      <c r="AD216" s="41">
        <v>1.6633333333333333</v>
      </c>
      <c r="AE216" s="43">
        <v>1086.9466666666667</v>
      </c>
      <c r="AF216" s="43">
        <v>308051.33333333331</v>
      </c>
      <c r="AG216" s="39">
        <v>4.4790440433111796</v>
      </c>
      <c r="AH216" s="43">
        <v>1168.5887920477442</v>
      </c>
      <c r="AI216" s="41" t="s">
        <v>783</v>
      </c>
      <c r="AJ216" s="41">
        <v>117.21</v>
      </c>
      <c r="AK216" s="41">
        <v>52.04999999999999</v>
      </c>
      <c r="AL216" s="41">
        <v>169.26</v>
      </c>
      <c r="AM216" s="41">
        <v>176.86841666666666</v>
      </c>
      <c r="AN216" s="41">
        <v>57.34</v>
      </c>
      <c r="AO216" s="44">
        <v>2.375</v>
      </c>
      <c r="AP216" s="41">
        <v>121</v>
      </c>
      <c r="AQ216" s="41">
        <v>82.33</v>
      </c>
      <c r="AR216" s="41">
        <v>83</v>
      </c>
      <c r="AS216" s="41">
        <v>8.26</v>
      </c>
      <c r="AT216" s="41">
        <v>423.96666666666664</v>
      </c>
      <c r="AU216" s="41">
        <v>4.29</v>
      </c>
      <c r="AV216" s="41">
        <v>10.406666666666666</v>
      </c>
      <c r="AW216" s="41">
        <v>3.2900000000000005</v>
      </c>
      <c r="AX216" s="41">
        <v>14.33</v>
      </c>
      <c r="AY216" s="41">
        <v>41.67</v>
      </c>
      <c r="AZ216" s="41">
        <v>1.9566666666666663</v>
      </c>
      <c r="BA216" s="41">
        <v>0.89</v>
      </c>
      <c r="BB216" s="41">
        <v>10.220000000000001</v>
      </c>
      <c r="BC216" s="41">
        <v>48.136666666666663</v>
      </c>
      <c r="BD216" s="41">
        <v>25.716666666666669</v>
      </c>
      <c r="BE216" s="41">
        <v>25.766666666666669</v>
      </c>
      <c r="BF216" s="41">
        <v>75</v>
      </c>
      <c r="BG216" s="41">
        <v>27.863333333333333</v>
      </c>
      <c r="BH216" s="41">
        <v>9.6533333333333342</v>
      </c>
      <c r="BI216" s="41">
        <v>10</v>
      </c>
      <c r="BJ216" s="41">
        <v>2.9733333333333332</v>
      </c>
      <c r="BK216" s="41">
        <v>44.330000000000005</v>
      </c>
      <c r="BL216" s="41">
        <v>9.5499999999999989</v>
      </c>
      <c r="BM216" s="41">
        <v>7.7766666666666664</v>
      </c>
    </row>
    <row r="217" spans="1:65" x14ac:dyDescent="0.35">
      <c r="A217" s="18">
        <v>4815180435</v>
      </c>
      <c r="B217" t="s">
        <v>395</v>
      </c>
      <c r="C217" t="s">
        <v>402</v>
      </c>
      <c r="D217" t="s">
        <v>403</v>
      </c>
      <c r="E217" s="41">
        <v>9.4333333333333336</v>
      </c>
      <c r="F217" s="41">
        <v>3.3633333333333333</v>
      </c>
      <c r="G217" s="41">
        <v>3.08</v>
      </c>
      <c r="H217" s="41">
        <v>0.97000000000000008</v>
      </c>
      <c r="I217" s="41">
        <v>0.92666666666666675</v>
      </c>
      <c r="J217" s="41">
        <v>1.67</v>
      </c>
      <c r="K217" s="41">
        <v>1.4733333333333334</v>
      </c>
      <c r="L217" s="41">
        <v>0.97333333333333327</v>
      </c>
      <c r="M217" s="41">
        <v>3.97</v>
      </c>
      <c r="N217" s="41">
        <v>2.06</v>
      </c>
      <c r="O217" s="41">
        <v>0.48</v>
      </c>
      <c r="P217" s="41">
        <v>0.98</v>
      </c>
      <c r="Q217" s="41">
        <v>2.686666666666667</v>
      </c>
      <c r="R217" s="41">
        <v>3.0533333333333332</v>
      </c>
      <c r="S217" s="41">
        <v>3.94</v>
      </c>
      <c r="T217" s="41">
        <v>1.97</v>
      </c>
      <c r="U217" s="41">
        <v>2.7133333333333334</v>
      </c>
      <c r="V217" s="41">
        <v>0.73666666666666669</v>
      </c>
      <c r="W217" s="41">
        <v>2.1733333333333333</v>
      </c>
      <c r="X217" s="41">
        <v>1.4799999999999998</v>
      </c>
      <c r="Y217" s="41">
        <v>5.97</v>
      </c>
      <c r="Z217" s="41">
        <v>4.28</v>
      </c>
      <c r="AA217" s="41">
        <v>1.9033333333333333</v>
      </c>
      <c r="AB217" s="41">
        <v>0.95000000000000007</v>
      </c>
      <c r="AC217" s="41">
        <v>2.4533333333333331</v>
      </c>
      <c r="AD217" s="41">
        <v>1.4500000000000002</v>
      </c>
      <c r="AE217" s="43">
        <v>680.58333333333337</v>
      </c>
      <c r="AF217" s="43">
        <v>211766.66666666666</v>
      </c>
      <c r="AG217" s="39">
        <v>4.6266666666666465</v>
      </c>
      <c r="AH217" s="43">
        <v>816.58720373686538</v>
      </c>
      <c r="AI217" s="41" t="s">
        <v>783</v>
      </c>
      <c r="AJ217" s="41">
        <v>110.5</v>
      </c>
      <c r="AK217" s="41">
        <v>50.04666666666666</v>
      </c>
      <c r="AL217" s="41">
        <v>160.54666666666665</v>
      </c>
      <c r="AM217" s="41">
        <v>179.86841666666666</v>
      </c>
      <c r="AN217" s="41">
        <v>36</v>
      </c>
      <c r="AO217" s="44">
        <v>2.2879999999999998</v>
      </c>
      <c r="AP217" s="41">
        <v>58</v>
      </c>
      <c r="AQ217" s="41">
        <v>95</v>
      </c>
      <c r="AR217" s="41">
        <v>79.5</v>
      </c>
      <c r="AS217" s="41">
        <v>7.97</v>
      </c>
      <c r="AT217" s="41">
        <v>453.3866666666666</v>
      </c>
      <c r="AU217" s="41">
        <v>4.05</v>
      </c>
      <c r="AV217" s="41">
        <v>9</v>
      </c>
      <c r="AW217" s="41">
        <v>2.99</v>
      </c>
      <c r="AX217" s="41">
        <v>6</v>
      </c>
      <c r="AY217" s="41">
        <v>17.78</v>
      </c>
      <c r="AZ217" s="41">
        <v>1.27</v>
      </c>
      <c r="BA217" s="41">
        <v>0.76666666666666661</v>
      </c>
      <c r="BB217" s="41">
        <v>9.456666666666667</v>
      </c>
      <c r="BC217" s="41">
        <v>11.443333333333333</v>
      </c>
      <c r="BD217" s="41">
        <v>9.9733333333333345</v>
      </c>
      <c r="BE217" s="41">
        <v>16.08666666666667</v>
      </c>
      <c r="BF217" s="41">
        <v>55</v>
      </c>
      <c r="BG217" s="41">
        <v>15.6</v>
      </c>
      <c r="BH217" s="41">
        <v>10.483333333333334</v>
      </c>
      <c r="BI217" s="41">
        <v>15</v>
      </c>
      <c r="BJ217" s="41">
        <v>1.7599999999999998</v>
      </c>
      <c r="BK217" s="41">
        <v>34</v>
      </c>
      <c r="BL217" s="41">
        <v>13.426666666666668</v>
      </c>
      <c r="BM217" s="41">
        <v>5.9066666666666663</v>
      </c>
    </row>
    <row r="218" spans="1:65" x14ac:dyDescent="0.35">
      <c r="A218" s="18">
        <v>4818580200</v>
      </c>
      <c r="B218" t="s">
        <v>395</v>
      </c>
      <c r="C218" t="s">
        <v>404</v>
      </c>
      <c r="D218" t="s">
        <v>405</v>
      </c>
      <c r="E218" s="41">
        <v>9.65</v>
      </c>
      <c r="F218" s="41">
        <v>4.3500000000000005</v>
      </c>
      <c r="G218" s="41">
        <v>3.34</v>
      </c>
      <c r="H218" s="41">
        <v>1.03</v>
      </c>
      <c r="I218" s="41">
        <v>0.96</v>
      </c>
      <c r="J218" s="41">
        <v>1.57</v>
      </c>
      <c r="K218" s="41">
        <v>1.8266666666666669</v>
      </c>
      <c r="L218" s="41">
        <v>0.96666666666666667</v>
      </c>
      <c r="M218" s="41">
        <v>4.0366666666666671</v>
      </c>
      <c r="N218" s="41">
        <v>2.16</v>
      </c>
      <c r="O218" s="41">
        <v>0.47</v>
      </c>
      <c r="P218" s="41">
        <v>0.98</v>
      </c>
      <c r="Q218" s="41">
        <v>2.9600000000000004</v>
      </c>
      <c r="R218" s="41">
        <v>3.2966666666666669</v>
      </c>
      <c r="S218" s="41">
        <v>3.9633333333333334</v>
      </c>
      <c r="T218" s="41">
        <v>2.0266666666666668</v>
      </c>
      <c r="U218" s="41">
        <v>2.74</v>
      </c>
      <c r="V218" s="41">
        <v>0.85333333333333339</v>
      </c>
      <c r="W218" s="41">
        <v>1.4633333333333332</v>
      </c>
      <c r="X218" s="41">
        <v>1.5133333333333334</v>
      </c>
      <c r="Y218" s="41">
        <v>5.97</v>
      </c>
      <c r="Z218" s="41">
        <v>4.2766666666666673</v>
      </c>
      <c r="AA218" s="41">
        <v>2.2433333333333336</v>
      </c>
      <c r="AB218" s="41">
        <v>0.97666666666666668</v>
      </c>
      <c r="AC218" s="41">
        <v>2.5966666666666662</v>
      </c>
      <c r="AD218" s="41">
        <v>1.51</v>
      </c>
      <c r="AE218" s="43">
        <v>1230.8333333333333</v>
      </c>
      <c r="AF218" s="43">
        <v>281440.66666666669</v>
      </c>
      <c r="AG218" s="39">
        <v>4.2935979825477482</v>
      </c>
      <c r="AH218" s="43">
        <v>1044.5174571436285</v>
      </c>
      <c r="AI218" s="41" t="s">
        <v>783</v>
      </c>
      <c r="AJ218" s="41">
        <v>178.74333333333334</v>
      </c>
      <c r="AK218" s="41">
        <v>100.10333333333334</v>
      </c>
      <c r="AL218" s="41">
        <v>278.84666666666669</v>
      </c>
      <c r="AM218" s="41">
        <v>177.86841666666666</v>
      </c>
      <c r="AN218" s="41">
        <v>55.653333333333336</v>
      </c>
      <c r="AO218" s="44">
        <v>2.2993333333333332</v>
      </c>
      <c r="AP218" s="41">
        <v>116.33333333333333</v>
      </c>
      <c r="AQ218" s="41">
        <v>88.233333333333334</v>
      </c>
      <c r="AR218" s="41">
        <v>69.776666666666657</v>
      </c>
      <c r="AS218" s="41">
        <v>7.9533333333333331</v>
      </c>
      <c r="AT218" s="41">
        <v>442.69666666666672</v>
      </c>
      <c r="AU218" s="41">
        <v>4.4333333333333336</v>
      </c>
      <c r="AV218" s="41">
        <v>11.156666666666666</v>
      </c>
      <c r="AW218" s="41">
        <v>4.2833333333333341</v>
      </c>
      <c r="AX218" s="41">
        <v>15.709999999999999</v>
      </c>
      <c r="AY218" s="41">
        <v>37.436666666666667</v>
      </c>
      <c r="AZ218" s="41">
        <v>1.9800000000000002</v>
      </c>
      <c r="BA218" s="41">
        <v>0.77999999999999992</v>
      </c>
      <c r="BB218" s="41">
        <v>12.393333333333333</v>
      </c>
      <c r="BC218" s="41">
        <v>30.91333333333333</v>
      </c>
      <c r="BD218" s="41">
        <v>23.959999999999997</v>
      </c>
      <c r="BE218" s="41">
        <v>35.376666666666665</v>
      </c>
      <c r="BF218" s="41">
        <v>70.513333333333335</v>
      </c>
      <c r="BG218" s="41">
        <v>18.03</v>
      </c>
      <c r="BH218" s="41">
        <v>7.7633333333333328</v>
      </c>
      <c r="BI218" s="41">
        <v>14.5</v>
      </c>
      <c r="BJ218" s="41">
        <v>2.3566666666666669</v>
      </c>
      <c r="BK218" s="41">
        <v>38.25</v>
      </c>
      <c r="BL218" s="41">
        <v>8.4733333333333345</v>
      </c>
      <c r="BM218" s="41">
        <v>6.5133333333333328</v>
      </c>
    </row>
    <row r="219" spans="1:65" x14ac:dyDescent="0.35">
      <c r="A219" s="18">
        <v>4819124240</v>
      </c>
      <c r="B219" t="s">
        <v>395</v>
      </c>
      <c r="C219" t="s">
        <v>758</v>
      </c>
      <c r="D219" t="s">
        <v>406</v>
      </c>
      <c r="E219" s="41">
        <v>10.82</v>
      </c>
      <c r="F219" s="41">
        <v>3.8700000000000006</v>
      </c>
      <c r="G219" s="41">
        <v>4.1399999999999997</v>
      </c>
      <c r="H219" s="41">
        <v>1.63</v>
      </c>
      <c r="I219" s="41">
        <v>1.0833333333333333</v>
      </c>
      <c r="J219" s="41">
        <v>2.6233333333333335</v>
      </c>
      <c r="K219" s="41">
        <v>1.8733333333333333</v>
      </c>
      <c r="L219" s="41">
        <v>1.1433333333333335</v>
      </c>
      <c r="M219" s="41">
        <v>5.0599999999999996</v>
      </c>
      <c r="N219" s="41">
        <v>3.5400000000000005</v>
      </c>
      <c r="O219" s="41">
        <v>0.5</v>
      </c>
      <c r="P219" s="41">
        <v>1.1933333333333334</v>
      </c>
      <c r="Q219" s="41">
        <v>3.7033333333333331</v>
      </c>
      <c r="R219" s="41">
        <v>3.7666666666666671</v>
      </c>
      <c r="S219" s="41">
        <v>5.29</v>
      </c>
      <c r="T219" s="41">
        <v>2.6566666666666667</v>
      </c>
      <c r="U219" s="41">
        <v>4.1166666666666663</v>
      </c>
      <c r="V219" s="41">
        <v>1.0666666666666667</v>
      </c>
      <c r="W219" s="41">
        <v>1.7966666666666669</v>
      </c>
      <c r="X219" s="41">
        <v>2.3166666666666664</v>
      </c>
      <c r="Y219" s="41">
        <v>6.56</v>
      </c>
      <c r="Z219" s="41">
        <v>5.0599999999999996</v>
      </c>
      <c r="AA219" s="41">
        <v>2.7600000000000002</v>
      </c>
      <c r="AB219" s="41">
        <v>1.2100000000000002</v>
      </c>
      <c r="AC219" s="41">
        <v>3.0133333333333336</v>
      </c>
      <c r="AD219" s="41">
        <v>1.6499999999999997</v>
      </c>
      <c r="AE219" s="43">
        <v>1440.3833333333332</v>
      </c>
      <c r="AF219" s="43">
        <v>327945.66666666669</v>
      </c>
      <c r="AG219" s="39">
        <v>4.6002118330850585</v>
      </c>
      <c r="AH219" s="43">
        <v>1260.9780547385924</v>
      </c>
      <c r="AI219" s="41" t="s">
        <v>783</v>
      </c>
      <c r="AJ219" s="41">
        <v>126.06666666666666</v>
      </c>
      <c r="AK219" s="41">
        <v>58.106666666666662</v>
      </c>
      <c r="AL219" s="41">
        <v>184.17333333333332</v>
      </c>
      <c r="AM219" s="41">
        <v>179.86841666666666</v>
      </c>
      <c r="AN219" s="41">
        <v>52.053333333333335</v>
      </c>
      <c r="AO219" s="44">
        <v>2.379</v>
      </c>
      <c r="AP219" s="41">
        <v>103.33</v>
      </c>
      <c r="AQ219" s="41">
        <v>110.27666666666666</v>
      </c>
      <c r="AR219" s="41">
        <v>101.77333333333335</v>
      </c>
      <c r="AS219" s="41">
        <v>11.416666666666666</v>
      </c>
      <c r="AT219" s="41">
        <v>455.55999999999995</v>
      </c>
      <c r="AU219" s="41">
        <v>4.07</v>
      </c>
      <c r="AV219" s="41">
        <v>8.86</v>
      </c>
      <c r="AW219" s="41">
        <v>3.9599999999999995</v>
      </c>
      <c r="AX219" s="41">
        <v>26.486666666666668</v>
      </c>
      <c r="AY219" s="41">
        <v>46.949999999999996</v>
      </c>
      <c r="AZ219" s="41">
        <v>2.7733333333333334</v>
      </c>
      <c r="BA219" s="41">
        <v>1.0399999999999998</v>
      </c>
      <c r="BB219" s="41">
        <v>11.719999999999999</v>
      </c>
      <c r="BC219" s="41">
        <v>36.693333333333335</v>
      </c>
      <c r="BD219" s="41">
        <v>25.52333333333333</v>
      </c>
      <c r="BE219" s="41">
        <v>39.383333333333333</v>
      </c>
      <c r="BF219" s="41">
        <v>66.25</v>
      </c>
      <c r="BG219" s="41">
        <v>31.959999999999997</v>
      </c>
      <c r="BH219" s="41">
        <v>11.356666666666667</v>
      </c>
      <c r="BI219" s="41">
        <v>19.963333333333335</v>
      </c>
      <c r="BJ219" s="41">
        <v>2.6733333333333333</v>
      </c>
      <c r="BK219" s="41">
        <v>64.033333333333331</v>
      </c>
      <c r="BL219" s="41">
        <v>8.51</v>
      </c>
      <c r="BM219" s="41">
        <v>8.1833333333333336</v>
      </c>
    </row>
    <row r="220" spans="1:65" x14ac:dyDescent="0.35">
      <c r="A220" s="18">
        <v>4819124770</v>
      </c>
      <c r="B220" t="s">
        <v>395</v>
      </c>
      <c r="C220" t="s">
        <v>758</v>
      </c>
      <c r="D220" t="s">
        <v>843</v>
      </c>
      <c r="E220" s="41">
        <v>10.876666666666667</v>
      </c>
      <c r="F220" s="41">
        <v>3.8499999999999996</v>
      </c>
      <c r="G220" s="41">
        <v>3.6366666666666667</v>
      </c>
      <c r="H220" s="41">
        <v>1.1266666666666667</v>
      </c>
      <c r="I220" s="41">
        <v>0.97333333333333327</v>
      </c>
      <c r="J220" s="41">
        <v>1.5533333333333335</v>
      </c>
      <c r="K220" s="41">
        <v>1.9033333333333333</v>
      </c>
      <c r="L220" s="41">
        <v>1.2733333333333334</v>
      </c>
      <c r="M220" s="41">
        <v>4.5266666666666673</v>
      </c>
      <c r="N220" s="41">
        <v>3.5566666666666666</v>
      </c>
      <c r="O220" s="41">
        <v>0.54333333333333333</v>
      </c>
      <c r="P220" s="41">
        <v>1.1299999999999999</v>
      </c>
      <c r="Q220" s="41">
        <v>3.4299999999999997</v>
      </c>
      <c r="R220" s="41">
        <v>3.5766666666666667</v>
      </c>
      <c r="S220" s="41">
        <v>4.4433333333333325</v>
      </c>
      <c r="T220" s="41">
        <v>2.2033333333333336</v>
      </c>
      <c r="U220" s="41">
        <v>3.78</v>
      </c>
      <c r="V220" s="41">
        <v>0.9966666666666667</v>
      </c>
      <c r="W220" s="41">
        <v>1.5866666666666667</v>
      </c>
      <c r="X220" s="41">
        <v>1.8133333333333332</v>
      </c>
      <c r="Y220" s="41">
        <v>6.3066666666666658</v>
      </c>
      <c r="Z220" s="41">
        <v>4.5466666666666669</v>
      </c>
      <c r="AA220" s="41">
        <v>2.75</v>
      </c>
      <c r="AB220" s="41">
        <v>1.08</v>
      </c>
      <c r="AC220" s="41">
        <v>2.9333333333333336</v>
      </c>
      <c r="AD220" s="41">
        <v>1.7066666666666668</v>
      </c>
      <c r="AE220" s="43">
        <v>1346</v>
      </c>
      <c r="AF220" s="43">
        <v>401087.66666666669</v>
      </c>
      <c r="AG220" s="39">
        <v>4.3875833333333141</v>
      </c>
      <c r="AH220" s="43">
        <v>1504.5991850468247</v>
      </c>
      <c r="AI220" s="41" t="s">
        <v>783</v>
      </c>
      <c r="AJ220" s="41">
        <v>115.58999999999999</v>
      </c>
      <c r="AK220" s="41">
        <v>61.266666666666673</v>
      </c>
      <c r="AL220" s="41">
        <v>176.85666666666665</v>
      </c>
      <c r="AM220" s="41">
        <v>179.86841666666666</v>
      </c>
      <c r="AN220" s="41">
        <v>52.26</v>
      </c>
      <c r="AO220" s="44">
        <v>2.4620000000000002</v>
      </c>
      <c r="AP220" s="41">
        <v>115</v>
      </c>
      <c r="AQ220" s="41">
        <v>78</v>
      </c>
      <c r="AR220" s="41">
        <v>84.333333333333329</v>
      </c>
      <c r="AS220" s="41">
        <v>11.033333333333333</v>
      </c>
      <c r="AT220" s="41">
        <v>432.62999999999994</v>
      </c>
      <c r="AU220" s="41">
        <v>4.29</v>
      </c>
      <c r="AV220" s="41">
        <v>8.7366666666666664</v>
      </c>
      <c r="AW220" s="41">
        <v>4.0466666666666669</v>
      </c>
      <c r="AX220" s="41">
        <v>15.323333333333332</v>
      </c>
      <c r="AY220" s="41">
        <v>44.963333333333338</v>
      </c>
      <c r="AZ220" s="41">
        <v>2.5099999999999998</v>
      </c>
      <c r="BA220" s="41">
        <v>1.1366666666666667</v>
      </c>
      <c r="BB220" s="41">
        <v>9.6933333333333334</v>
      </c>
      <c r="BC220" s="41">
        <v>26.863333333333333</v>
      </c>
      <c r="BD220" s="41">
        <v>28.659999999999997</v>
      </c>
      <c r="BE220" s="41">
        <v>28.053333333333331</v>
      </c>
      <c r="BF220" s="41">
        <v>51.69</v>
      </c>
      <c r="BG220" s="41">
        <v>29.319999999999997</v>
      </c>
      <c r="BH220" s="41">
        <v>10.663333333333334</v>
      </c>
      <c r="BI220" s="41">
        <v>17.833333333333332</v>
      </c>
      <c r="BJ220" s="41">
        <v>1.9599999999999997</v>
      </c>
      <c r="BK220" s="41">
        <v>84.243333333333339</v>
      </c>
      <c r="BL220" s="41">
        <v>8.8766666666666652</v>
      </c>
      <c r="BM220" s="41">
        <v>9.1266666666666669</v>
      </c>
    </row>
    <row r="221" spans="1:65" x14ac:dyDescent="0.35">
      <c r="A221" s="18">
        <v>4823104340</v>
      </c>
      <c r="B221" t="s">
        <v>395</v>
      </c>
      <c r="C221" t="s">
        <v>407</v>
      </c>
      <c r="D221" t="s">
        <v>408</v>
      </c>
      <c r="E221" s="41">
        <v>11.549999999999999</v>
      </c>
      <c r="F221" s="41">
        <v>3.4333333333333336</v>
      </c>
      <c r="G221" s="41">
        <v>3.47</v>
      </c>
      <c r="H221" s="41">
        <v>1.5</v>
      </c>
      <c r="I221" s="41">
        <v>0.90333333333333332</v>
      </c>
      <c r="J221" s="41">
        <v>1.5333333333333332</v>
      </c>
      <c r="K221" s="41">
        <v>1.29</v>
      </c>
      <c r="L221" s="41">
        <v>1.0233333333333334</v>
      </c>
      <c r="M221" s="41">
        <v>4.2166666666666668</v>
      </c>
      <c r="N221" s="41">
        <v>2.66</v>
      </c>
      <c r="O221" s="41">
        <v>0.5033333333333333</v>
      </c>
      <c r="P221" s="41">
        <v>1.1566666666666665</v>
      </c>
      <c r="Q221" s="41">
        <v>3.2866666666666666</v>
      </c>
      <c r="R221" s="41">
        <v>3.2699999999999996</v>
      </c>
      <c r="S221" s="41">
        <v>4.0666666666666664</v>
      </c>
      <c r="T221" s="41">
        <v>2.0699999999999998</v>
      </c>
      <c r="U221" s="41">
        <v>3.5666666666666664</v>
      </c>
      <c r="V221" s="41">
        <v>1.1100000000000001</v>
      </c>
      <c r="W221" s="41">
        <v>1.62</v>
      </c>
      <c r="X221" s="41">
        <v>1.8366666666666667</v>
      </c>
      <c r="Y221" s="41">
        <v>6.0633333333333335</v>
      </c>
      <c r="Z221" s="41">
        <v>4.3466666666666667</v>
      </c>
      <c r="AA221" s="41">
        <v>2.3666666666666667</v>
      </c>
      <c r="AB221" s="41">
        <v>1.2966666666666666</v>
      </c>
      <c r="AC221" s="41">
        <v>3.3733333333333335</v>
      </c>
      <c r="AD221" s="41">
        <v>1.8666666666666665</v>
      </c>
      <c r="AE221" s="43">
        <v>1242.9333333333334</v>
      </c>
      <c r="AF221" s="43">
        <v>275461.33333333331</v>
      </c>
      <c r="AG221" s="39">
        <v>4.4888229025606643</v>
      </c>
      <c r="AH221" s="43">
        <v>1045.6648131732277</v>
      </c>
      <c r="AI221" s="41" t="s">
        <v>783</v>
      </c>
      <c r="AJ221" s="41">
        <v>125.46333333333332</v>
      </c>
      <c r="AK221" s="41">
        <v>57.386666666666663</v>
      </c>
      <c r="AL221" s="41">
        <v>182.85</v>
      </c>
      <c r="AM221" s="41">
        <v>179.11841666666666</v>
      </c>
      <c r="AN221" s="41">
        <v>54.430000000000007</v>
      </c>
      <c r="AO221" s="44">
        <v>2.5139999999999998</v>
      </c>
      <c r="AP221" s="41">
        <v>97.683333333333337</v>
      </c>
      <c r="AQ221" s="41">
        <v>118.48333333333333</v>
      </c>
      <c r="AR221" s="41">
        <v>97.666666666666671</v>
      </c>
      <c r="AS221" s="41">
        <v>10.600000000000001</v>
      </c>
      <c r="AT221" s="41">
        <v>458.29333333333335</v>
      </c>
      <c r="AU221" s="41">
        <v>4.1033333333333335</v>
      </c>
      <c r="AV221" s="41">
        <v>9.3800000000000008</v>
      </c>
      <c r="AW221" s="41">
        <v>2.9033333333333329</v>
      </c>
      <c r="AX221" s="41">
        <v>23.2</v>
      </c>
      <c r="AY221" s="41">
        <v>54.216666666666669</v>
      </c>
      <c r="AZ221" s="41">
        <v>1.9500000000000002</v>
      </c>
      <c r="BA221" s="41">
        <v>0.89</v>
      </c>
      <c r="BB221" s="41">
        <v>10.233333333333334</v>
      </c>
      <c r="BC221" s="41">
        <v>47.166666666666664</v>
      </c>
      <c r="BD221" s="41">
        <v>31.8</v>
      </c>
      <c r="BE221" s="41">
        <v>48.633333333333333</v>
      </c>
      <c r="BF221" s="41">
        <v>71.393333333333331</v>
      </c>
      <c r="BG221" s="41">
        <v>20.700833333333335</v>
      </c>
      <c r="BH221" s="41">
        <v>10.083333333333334</v>
      </c>
      <c r="BI221" s="41">
        <v>19.066666666666666</v>
      </c>
      <c r="BJ221" s="41">
        <v>2.6666666666666665</v>
      </c>
      <c r="BK221" s="41">
        <v>45.76</v>
      </c>
      <c r="BL221" s="41">
        <v>9.24</v>
      </c>
      <c r="BM221" s="41">
        <v>7.4899999999999993</v>
      </c>
    </row>
    <row r="222" spans="1:65" x14ac:dyDescent="0.35">
      <c r="A222" s="18">
        <v>4826420133</v>
      </c>
      <c r="B222" t="s">
        <v>395</v>
      </c>
      <c r="C222" t="s">
        <v>759</v>
      </c>
      <c r="D222" t="s">
        <v>661</v>
      </c>
      <c r="E222" s="41">
        <v>9.8033333333333346</v>
      </c>
      <c r="F222" s="41">
        <v>3.7866666666666666</v>
      </c>
      <c r="G222" s="41">
        <v>3.1400000000000006</v>
      </c>
      <c r="H222" s="41">
        <v>1.0433333333333332</v>
      </c>
      <c r="I222" s="41">
        <v>0.92333333333333334</v>
      </c>
      <c r="J222" s="41">
        <v>1.2366666666666666</v>
      </c>
      <c r="K222" s="41">
        <v>1.4833333333333334</v>
      </c>
      <c r="L222" s="41">
        <v>0.91</v>
      </c>
      <c r="M222" s="41">
        <v>3.9566666666666666</v>
      </c>
      <c r="N222" s="41">
        <v>1.9833333333333334</v>
      </c>
      <c r="O222" s="41">
        <v>0.48666666666666664</v>
      </c>
      <c r="P222" s="41">
        <v>0.98</v>
      </c>
      <c r="Q222" s="41">
        <v>2.8633333333333333</v>
      </c>
      <c r="R222" s="41">
        <v>3.2900000000000005</v>
      </c>
      <c r="S222" s="41">
        <v>3.9166666666666665</v>
      </c>
      <c r="T222" s="41">
        <v>1.6900000000000002</v>
      </c>
      <c r="U222" s="41">
        <v>3.1466666666666665</v>
      </c>
      <c r="V222" s="41">
        <v>0.86</v>
      </c>
      <c r="W222" s="41">
        <v>1.2933333333333332</v>
      </c>
      <c r="X222" s="41">
        <v>1.6900000000000002</v>
      </c>
      <c r="Y222" s="41">
        <v>5.7399999999999993</v>
      </c>
      <c r="Z222" s="41">
        <v>4.3266666666666671</v>
      </c>
      <c r="AA222" s="41">
        <v>2.08</v>
      </c>
      <c r="AB222" s="41">
        <v>0.96666666666666667</v>
      </c>
      <c r="AC222" s="41">
        <v>2.8000000000000003</v>
      </c>
      <c r="AD222" s="41">
        <v>1.6966666666666665</v>
      </c>
      <c r="AE222" s="43">
        <v>1101.2333333333333</v>
      </c>
      <c r="AF222" s="43">
        <v>290549.33333333331</v>
      </c>
      <c r="AG222" s="39">
        <v>4.4393052148689724</v>
      </c>
      <c r="AH222" s="43">
        <v>1096.8619297307639</v>
      </c>
      <c r="AI222" s="41" t="s">
        <v>783</v>
      </c>
      <c r="AJ222" s="41">
        <v>97.063333333333333</v>
      </c>
      <c r="AK222" s="41">
        <v>40.050000000000004</v>
      </c>
      <c r="AL222" s="41">
        <v>137.11333333333334</v>
      </c>
      <c r="AM222" s="41">
        <v>176.86841666666666</v>
      </c>
      <c r="AN222" s="41">
        <v>50.183333333333337</v>
      </c>
      <c r="AO222" s="44">
        <v>2.3463333333333334</v>
      </c>
      <c r="AP222" s="41">
        <v>103.73333333333333</v>
      </c>
      <c r="AQ222" s="41">
        <v>102.81333333333333</v>
      </c>
      <c r="AR222" s="41">
        <v>99.856666666666669</v>
      </c>
      <c r="AS222" s="41">
        <v>8.1266666666666669</v>
      </c>
      <c r="AT222" s="41">
        <v>449.62000000000006</v>
      </c>
      <c r="AU222" s="41">
        <v>3.9466666666666668</v>
      </c>
      <c r="AV222" s="41">
        <v>9.99</v>
      </c>
      <c r="AW222" s="41">
        <v>3.186666666666667</v>
      </c>
      <c r="AX222" s="41">
        <v>15.6</v>
      </c>
      <c r="AY222" s="41">
        <v>34.613333333333337</v>
      </c>
      <c r="AZ222" s="41">
        <v>1.8666666666666669</v>
      </c>
      <c r="BA222" s="41">
        <v>0.77999999999999992</v>
      </c>
      <c r="BB222" s="41">
        <v>9.6499999999999986</v>
      </c>
      <c r="BC222" s="41">
        <v>38.28</v>
      </c>
      <c r="BD222" s="41">
        <v>31.216666666666665</v>
      </c>
      <c r="BE222" s="41">
        <v>37.663333333333334</v>
      </c>
      <c r="BF222" s="41">
        <v>75</v>
      </c>
      <c r="BG222" s="41">
        <v>18.777777777777782</v>
      </c>
      <c r="BH222" s="41">
        <v>8.1166666666666671</v>
      </c>
      <c r="BI222" s="41">
        <v>18.223333333333333</v>
      </c>
      <c r="BJ222" s="41">
        <v>2.3333333333333335</v>
      </c>
      <c r="BK222" s="41">
        <v>50.706666666666671</v>
      </c>
      <c r="BL222" s="41">
        <v>8.8333333333333339</v>
      </c>
      <c r="BM222" s="41">
        <v>7.043333333333333</v>
      </c>
    </row>
    <row r="223" spans="1:65" x14ac:dyDescent="0.35">
      <c r="A223" s="18">
        <v>4826420180</v>
      </c>
      <c r="B223" t="s">
        <v>395</v>
      </c>
      <c r="C223" t="s">
        <v>759</v>
      </c>
      <c r="D223" t="s">
        <v>409</v>
      </c>
      <c r="E223" s="41">
        <v>12.4</v>
      </c>
      <c r="F223" s="41">
        <v>3.8666666666666671</v>
      </c>
      <c r="G223" s="41">
        <v>3.81</v>
      </c>
      <c r="H223" s="41">
        <v>1.4133333333333333</v>
      </c>
      <c r="I223" s="41">
        <v>0.97666666666666657</v>
      </c>
      <c r="J223" s="41">
        <v>1.5133333333333334</v>
      </c>
      <c r="K223" s="41">
        <v>1.49</v>
      </c>
      <c r="L223" s="41">
        <v>0.92666666666666675</v>
      </c>
      <c r="M223" s="41">
        <v>3.9033333333333338</v>
      </c>
      <c r="N223" s="41">
        <v>2.1466666666666669</v>
      </c>
      <c r="O223" s="41">
        <v>0.48</v>
      </c>
      <c r="P223" s="41">
        <v>1.06</v>
      </c>
      <c r="Q223" s="41">
        <v>3.2966666666666669</v>
      </c>
      <c r="R223" s="41">
        <v>3.6066666666666669</v>
      </c>
      <c r="S223" s="41">
        <v>4.2433333333333332</v>
      </c>
      <c r="T223" s="41">
        <v>3.4766666666666666</v>
      </c>
      <c r="U223" s="41">
        <v>2.9433333333333329</v>
      </c>
      <c r="V223" s="41">
        <v>0.93666666666666665</v>
      </c>
      <c r="W223" s="41">
        <v>1.4366666666666665</v>
      </c>
      <c r="X223" s="41">
        <v>1.7633333333333334</v>
      </c>
      <c r="Y223" s="41">
        <v>6.4066666666666672</v>
      </c>
      <c r="Z223" s="41">
        <v>4.53</v>
      </c>
      <c r="AA223" s="41">
        <v>2.3400000000000003</v>
      </c>
      <c r="AB223" s="41">
        <v>0.98999999999999988</v>
      </c>
      <c r="AC223" s="41">
        <v>2.8466666666666662</v>
      </c>
      <c r="AD223" s="41">
        <v>1.7366666666666666</v>
      </c>
      <c r="AE223" s="43">
        <v>1197.6666666666667</v>
      </c>
      <c r="AF223" s="43">
        <v>298058.33333333331</v>
      </c>
      <c r="AG223" s="39">
        <v>4.2304394427836716</v>
      </c>
      <c r="AH223" s="43">
        <v>1098.0854110389148</v>
      </c>
      <c r="AI223" s="41" t="s">
        <v>783</v>
      </c>
      <c r="AJ223" s="41">
        <v>109.92999999999999</v>
      </c>
      <c r="AK223" s="41">
        <v>40.043333333333337</v>
      </c>
      <c r="AL223" s="41">
        <v>149.97333333333333</v>
      </c>
      <c r="AM223" s="41">
        <v>179.86841666666666</v>
      </c>
      <c r="AN223" s="41">
        <v>45.6</v>
      </c>
      <c r="AO223" s="44">
        <v>2.4043333333333332</v>
      </c>
      <c r="AP223" s="41">
        <v>95.823333333333338</v>
      </c>
      <c r="AQ223" s="41">
        <v>119.30666666666667</v>
      </c>
      <c r="AR223" s="41">
        <v>100.16666666666667</v>
      </c>
      <c r="AS223" s="41">
        <v>9.2366666666666664</v>
      </c>
      <c r="AT223" s="41">
        <v>448.7233333333333</v>
      </c>
      <c r="AU223" s="41">
        <v>4.2433333333333332</v>
      </c>
      <c r="AV223" s="41">
        <v>8.99</v>
      </c>
      <c r="AW223" s="41">
        <v>2.3733333333333335</v>
      </c>
      <c r="AX223" s="41">
        <v>20.400000000000002</v>
      </c>
      <c r="AY223" s="41">
        <v>40.883333333333333</v>
      </c>
      <c r="AZ223" s="41">
        <v>2.9499999999999997</v>
      </c>
      <c r="BA223" s="41">
        <v>0.84333333333333327</v>
      </c>
      <c r="BB223" s="41">
        <v>8.9</v>
      </c>
      <c r="BC223" s="41">
        <v>33.830000000000005</v>
      </c>
      <c r="BD223" s="41">
        <v>26.5</v>
      </c>
      <c r="BE223" s="41">
        <v>41.166666666666664</v>
      </c>
      <c r="BF223" s="41">
        <v>79.376666666666665</v>
      </c>
      <c r="BG223" s="41">
        <v>31.191666666666666</v>
      </c>
      <c r="BH223" s="41">
        <v>10.126666666666665</v>
      </c>
      <c r="BI223" s="41">
        <v>20</v>
      </c>
      <c r="BJ223" s="41">
        <v>2.16</v>
      </c>
      <c r="BK223" s="41">
        <v>45.933333333333337</v>
      </c>
      <c r="BL223" s="41">
        <v>8.8333333333333339</v>
      </c>
      <c r="BM223" s="41">
        <v>6.9433333333333325</v>
      </c>
    </row>
    <row r="224" spans="1:65" x14ac:dyDescent="0.35">
      <c r="A224" s="18">
        <v>4826420500</v>
      </c>
      <c r="B224" t="s">
        <v>395</v>
      </c>
      <c r="C224" t="s">
        <v>759</v>
      </c>
      <c r="D224" t="s">
        <v>410</v>
      </c>
      <c r="E224" s="41">
        <v>10.31</v>
      </c>
      <c r="F224" s="41">
        <v>3.6433333333333331</v>
      </c>
      <c r="G224" s="41">
        <v>3.3366666666666673</v>
      </c>
      <c r="H224" s="41">
        <v>1.1533333333333333</v>
      </c>
      <c r="I224" s="41">
        <v>0.95000000000000007</v>
      </c>
      <c r="J224" s="41">
        <v>1.18</v>
      </c>
      <c r="K224" s="41">
        <v>1.5766666666666664</v>
      </c>
      <c r="L224" s="41">
        <v>0.8666666666666667</v>
      </c>
      <c r="M224" s="41">
        <v>3.81</v>
      </c>
      <c r="N224" s="41">
        <v>2.1933333333333334</v>
      </c>
      <c r="O224" s="41">
        <v>0.48</v>
      </c>
      <c r="P224" s="41">
        <v>0.98</v>
      </c>
      <c r="Q224" s="41">
        <v>3.09</v>
      </c>
      <c r="R224" s="41">
        <v>3.293333333333333</v>
      </c>
      <c r="S224" s="41">
        <v>3.51</v>
      </c>
      <c r="T224" s="41">
        <v>1.6600000000000001</v>
      </c>
      <c r="U224" s="41">
        <v>3.01</v>
      </c>
      <c r="V224" s="41">
        <v>0.83333333333333337</v>
      </c>
      <c r="W224" s="41">
        <v>1.26</v>
      </c>
      <c r="X224" s="41">
        <v>1.6733333333333331</v>
      </c>
      <c r="Y224" s="41">
        <v>6.21</v>
      </c>
      <c r="Z224" s="41">
        <v>4.1833333333333336</v>
      </c>
      <c r="AA224" s="41">
        <v>2.3666666666666667</v>
      </c>
      <c r="AB224" s="41">
        <v>0.97000000000000008</v>
      </c>
      <c r="AC224" s="41">
        <v>2.8066666666666666</v>
      </c>
      <c r="AD224" s="41">
        <v>1.6833333333333333</v>
      </c>
      <c r="AE224" s="43">
        <v>1248.9166666666667</v>
      </c>
      <c r="AF224" s="43">
        <v>315436.33333333331</v>
      </c>
      <c r="AG224" s="39">
        <v>4.3748809707608851</v>
      </c>
      <c r="AH224" s="43">
        <v>1181.4844246372277</v>
      </c>
      <c r="AI224" s="41" t="s">
        <v>783</v>
      </c>
      <c r="AJ224" s="41">
        <v>157.46333333333334</v>
      </c>
      <c r="AK224" s="41">
        <v>40.043333333333337</v>
      </c>
      <c r="AL224" s="41">
        <v>197.50666666666666</v>
      </c>
      <c r="AM224" s="41">
        <v>178.36696666666668</v>
      </c>
      <c r="AN224" s="41">
        <v>52.183333333333337</v>
      </c>
      <c r="AO224" s="44">
        <v>2.3980000000000001</v>
      </c>
      <c r="AP224" s="41">
        <v>108.88666666666666</v>
      </c>
      <c r="AQ224" s="41">
        <v>84.61666666666666</v>
      </c>
      <c r="AR224" s="41">
        <v>97.839999999999989</v>
      </c>
      <c r="AS224" s="41">
        <v>8.1533333333333342</v>
      </c>
      <c r="AT224" s="41">
        <v>424.49</v>
      </c>
      <c r="AU224" s="41">
        <v>4.3400000000000007</v>
      </c>
      <c r="AV224" s="41">
        <v>9.2033333333333331</v>
      </c>
      <c r="AW224" s="41">
        <v>2.8933333333333331</v>
      </c>
      <c r="AX224" s="41">
        <v>19.47666666666667</v>
      </c>
      <c r="AY224" s="41">
        <v>52.699999999999996</v>
      </c>
      <c r="AZ224" s="41">
        <v>2.1599999999999997</v>
      </c>
      <c r="BA224" s="41">
        <v>0.77333333333333343</v>
      </c>
      <c r="BB224" s="41">
        <v>10.256666666666666</v>
      </c>
      <c r="BC224" s="41">
        <v>31.933333333333334</v>
      </c>
      <c r="BD224" s="41">
        <v>30.23</v>
      </c>
      <c r="BE224" s="41">
        <v>29.176666666666666</v>
      </c>
      <c r="BF224" s="41">
        <v>69.106666666666669</v>
      </c>
      <c r="BG224" s="41">
        <v>22.38</v>
      </c>
      <c r="BH224" s="41">
        <v>9.9366666666666674</v>
      </c>
      <c r="BI224" s="41">
        <v>18.566666666666666</v>
      </c>
      <c r="BJ224" s="41">
        <v>2.35</v>
      </c>
      <c r="BK224" s="41">
        <v>53.973333333333336</v>
      </c>
      <c r="BL224" s="41">
        <v>8.8066666666666666</v>
      </c>
      <c r="BM224" s="41">
        <v>7.043333333333333</v>
      </c>
    </row>
    <row r="225" spans="1:65" x14ac:dyDescent="0.35">
      <c r="A225" s="18">
        <v>4828660880</v>
      </c>
      <c r="B225" t="s">
        <v>395</v>
      </c>
      <c r="C225" t="s">
        <v>760</v>
      </c>
      <c r="D225" t="s">
        <v>67</v>
      </c>
      <c r="E225" s="41">
        <v>8.9733333333333345</v>
      </c>
      <c r="F225" s="41">
        <v>2.8433333333333333</v>
      </c>
      <c r="G225" s="41">
        <v>2.9499999999999997</v>
      </c>
      <c r="H225" s="41">
        <v>0.96</v>
      </c>
      <c r="I225" s="41">
        <v>0.91999999999999993</v>
      </c>
      <c r="J225" s="41">
        <v>1.1299999999999999</v>
      </c>
      <c r="K225" s="41">
        <v>1.45</v>
      </c>
      <c r="L225" s="41">
        <v>0.86333333333333329</v>
      </c>
      <c r="M225" s="41">
        <v>3.8699999999999997</v>
      </c>
      <c r="N225" s="41">
        <v>1.9766666666666666</v>
      </c>
      <c r="O225" s="41">
        <v>0.4366666666666667</v>
      </c>
      <c r="P225" s="41">
        <v>0.88</v>
      </c>
      <c r="Q225" s="41">
        <v>2.9733333333333332</v>
      </c>
      <c r="R225" s="41">
        <v>3.0433333333333334</v>
      </c>
      <c r="S225" s="41">
        <v>3.06</v>
      </c>
      <c r="T225" s="41">
        <v>1.4799999999999998</v>
      </c>
      <c r="U225" s="41">
        <v>2.6366666666666667</v>
      </c>
      <c r="V225" s="41">
        <v>0.79</v>
      </c>
      <c r="W225" s="41">
        <v>1.2366666666666666</v>
      </c>
      <c r="X225" s="41">
        <v>1.4533333333333331</v>
      </c>
      <c r="Y225" s="41">
        <v>5.9733333333333327</v>
      </c>
      <c r="Z225" s="41">
        <v>3.5666666666666664</v>
      </c>
      <c r="AA225" s="41">
        <v>2</v>
      </c>
      <c r="AB225" s="41">
        <v>0.85333333333333339</v>
      </c>
      <c r="AC225" s="41">
        <v>2.6933333333333334</v>
      </c>
      <c r="AD225" s="41">
        <v>1.4733333333333334</v>
      </c>
      <c r="AE225" s="43">
        <v>916.75999999999988</v>
      </c>
      <c r="AF225" s="43">
        <v>230724.33333333334</v>
      </c>
      <c r="AG225" s="39">
        <v>4.4324581711023265</v>
      </c>
      <c r="AH225" s="43">
        <v>869.88215968294116</v>
      </c>
      <c r="AI225" s="41" t="s">
        <v>783</v>
      </c>
      <c r="AJ225" s="41">
        <v>119.10666666666667</v>
      </c>
      <c r="AK225" s="41">
        <v>54.026666666666664</v>
      </c>
      <c r="AL225" s="41">
        <v>173.13333333333333</v>
      </c>
      <c r="AM225" s="41">
        <v>179.11841666666666</v>
      </c>
      <c r="AN225" s="41">
        <v>44.126666666666665</v>
      </c>
      <c r="AO225" s="44">
        <v>2.3116666666666661</v>
      </c>
      <c r="AP225" s="41">
        <v>92.916666666666671</v>
      </c>
      <c r="AQ225" s="41">
        <v>170.86</v>
      </c>
      <c r="AR225" s="41">
        <v>86.673333333333332</v>
      </c>
      <c r="AS225" s="41">
        <v>7.97</v>
      </c>
      <c r="AT225" s="41">
        <v>445.19</v>
      </c>
      <c r="AU225" s="41">
        <v>4.0666666666666664</v>
      </c>
      <c r="AV225" s="41">
        <v>9.99</v>
      </c>
      <c r="AW225" s="41">
        <v>3.5833333333333335</v>
      </c>
      <c r="AX225" s="41">
        <v>14.85</v>
      </c>
      <c r="AY225" s="41">
        <v>39.949999999999996</v>
      </c>
      <c r="AZ225" s="41">
        <v>1.79</v>
      </c>
      <c r="BA225" s="41">
        <v>0.77999999999999992</v>
      </c>
      <c r="BB225" s="41">
        <v>12.280000000000001</v>
      </c>
      <c r="BC225" s="41">
        <v>29.849999999999998</v>
      </c>
      <c r="BD225" s="41">
        <v>21.58666666666667</v>
      </c>
      <c r="BE225" s="41">
        <v>24.446666666666669</v>
      </c>
      <c r="BF225" s="41">
        <v>73.8</v>
      </c>
      <c r="BG225" s="41">
        <v>13.375</v>
      </c>
      <c r="BH225" s="41">
        <v>8.6300000000000008</v>
      </c>
      <c r="BI225" s="41">
        <v>13.556666666666667</v>
      </c>
      <c r="BJ225" s="41">
        <v>2.1966666666666668</v>
      </c>
      <c r="BK225" s="41">
        <v>45.656666666666666</v>
      </c>
      <c r="BL225" s="41">
        <v>9.1166666666666671</v>
      </c>
      <c r="BM225" s="41">
        <v>6.8266666666666671</v>
      </c>
    </row>
    <row r="226" spans="1:65" x14ac:dyDescent="0.35">
      <c r="A226" s="18">
        <v>4830980620</v>
      </c>
      <c r="B226" t="s">
        <v>395</v>
      </c>
      <c r="C226" t="s">
        <v>844</v>
      </c>
      <c r="D226" t="s">
        <v>845</v>
      </c>
      <c r="E226" s="41">
        <v>11.456666666666669</v>
      </c>
      <c r="F226" s="41">
        <v>3.2633333333333332</v>
      </c>
      <c r="G226" s="41">
        <v>3.4733333333333332</v>
      </c>
      <c r="H226" s="41">
        <v>1.05</v>
      </c>
      <c r="I226" s="41">
        <v>1.0066666666666666</v>
      </c>
      <c r="J226" s="41">
        <v>1.6266666666666667</v>
      </c>
      <c r="K226" s="41">
        <v>1.6766666666666667</v>
      </c>
      <c r="L226" s="41">
        <v>1.0133333333333334</v>
      </c>
      <c r="M226" s="41">
        <v>4.2566666666666668</v>
      </c>
      <c r="N226" s="41">
        <v>2.8533333333333335</v>
      </c>
      <c r="O226" s="41">
        <v>0.52333333333333332</v>
      </c>
      <c r="P226" s="41">
        <v>1.1766666666666665</v>
      </c>
      <c r="Q226" s="41">
        <v>3.2566666666666664</v>
      </c>
      <c r="R226" s="41">
        <v>3.35</v>
      </c>
      <c r="S226" s="41">
        <v>4.1533333333333333</v>
      </c>
      <c r="T226" s="41">
        <v>2.2033333333333336</v>
      </c>
      <c r="U226" s="41">
        <v>3.1999999999999997</v>
      </c>
      <c r="V226" s="41">
        <v>0.98999999999999988</v>
      </c>
      <c r="W226" s="41">
        <v>1.6500000000000001</v>
      </c>
      <c r="X226" s="41">
        <v>1.87</v>
      </c>
      <c r="Y226" s="41">
        <v>6.5333333333333341</v>
      </c>
      <c r="Z226" s="41">
        <v>4.72</v>
      </c>
      <c r="AA226" s="41">
        <v>2.3666666666666667</v>
      </c>
      <c r="AB226" s="41">
        <v>1.1366666666666667</v>
      </c>
      <c r="AC226" s="41">
        <v>2.7900000000000005</v>
      </c>
      <c r="AD226" s="41">
        <v>1.67</v>
      </c>
      <c r="AE226" s="43">
        <v>880.99333333333334</v>
      </c>
      <c r="AF226" s="43">
        <v>295304</v>
      </c>
      <c r="AG226" s="39">
        <v>4.6878963798751494</v>
      </c>
      <c r="AH226" s="43">
        <v>1147.1239802341934</v>
      </c>
      <c r="AI226" s="41">
        <v>128.84666666666666</v>
      </c>
      <c r="AJ226" s="41" t="s">
        <v>783</v>
      </c>
      <c r="AK226" s="41" t="s">
        <v>783</v>
      </c>
      <c r="AL226" s="41">
        <v>128.84666666666666</v>
      </c>
      <c r="AM226" s="41">
        <v>179.86841666666666</v>
      </c>
      <c r="AN226" s="41">
        <v>48.716666666666661</v>
      </c>
      <c r="AO226" s="44">
        <v>2.5163333333333333</v>
      </c>
      <c r="AP226" s="41">
        <v>110.84333333333335</v>
      </c>
      <c r="AQ226" s="41">
        <v>93.976666666666674</v>
      </c>
      <c r="AR226" s="41">
        <v>87.666666666666671</v>
      </c>
      <c r="AS226" s="41">
        <v>9.1766666666666676</v>
      </c>
      <c r="AT226" s="41">
        <v>433.04333333333335</v>
      </c>
      <c r="AU226" s="41">
        <v>4.123333333333334</v>
      </c>
      <c r="AV226" s="41">
        <v>9.19</v>
      </c>
      <c r="AW226" s="41">
        <v>3.69</v>
      </c>
      <c r="AX226" s="41">
        <v>14.450000000000001</v>
      </c>
      <c r="AY226" s="41">
        <v>36.78</v>
      </c>
      <c r="AZ226" s="41">
        <v>2.0699999999999998</v>
      </c>
      <c r="BA226" s="41">
        <v>0.94</v>
      </c>
      <c r="BB226" s="41">
        <v>11.323333333333332</v>
      </c>
      <c r="BC226" s="41">
        <v>37.300000000000004</v>
      </c>
      <c r="BD226" s="41">
        <v>23.319999999999997</v>
      </c>
      <c r="BE226" s="41">
        <v>26.673333333333332</v>
      </c>
      <c r="BF226" s="41">
        <v>64.599999999999994</v>
      </c>
      <c r="BG226" s="41">
        <v>16.583333333333332</v>
      </c>
      <c r="BH226" s="41">
        <v>10.126666666666667</v>
      </c>
      <c r="BI226" s="41">
        <v>17.916666666666668</v>
      </c>
      <c r="BJ226" s="41">
        <v>2.2200000000000002</v>
      </c>
      <c r="BK226" s="41">
        <v>65.393333333333331</v>
      </c>
      <c r="BL226" s="41">
        <v>9.3899999999999988</v>
      </c>
      <c r="BM226" s="41">
        <v>8.1366666666666685</v>
      </c>
    </row>
    <row r="227" spans="1:65" x14ac:dyDescent="0.35">
      <c r="A227" s="18">
        <v>4831180640</v>
      </c>
      <c r="B227" t="s">
        <v>395</v>
      </c>
      <c r="C227" t="s">
        <v>411</v>
      </c>
      <c r="D227" t="s">
        <v>412</v>
      </c>
      <c r="E227" s="41">
        <v>10.9</v>
      </c>
      <c r="F227" s="41">
        <v>3.6166666666666667</v>
      </c>
      <c r="G227" s="41">
        <v>3.6199999999999997</v>
      </c>
      <c r="H227" s="41">
        <v>1.1433333333333333</v>
      </c>
      <c r="I227" s="41">
        <v>1.0133333333333334</v>
      </c>
      <c r="J227" s="41">
        <v>1.8366666666666667</v>
      </c>
      <c r="K227" s="41">
        <v>2.2199999999999998</v>
      </c>
      <c r="L227" s="41">
        <v>1.1500000000000001</v>
      </c>
      <c r="M227" s="41">
        <v>4.1399999999999997</v>
      </c>
      <c r="N227" s="41">
        <v>3.4</v>
      </c>
      <c r="O227" s="41">
        <v>0.57999999999999996</v>
      </c>
      <c r="P227" s="41">
        <v>1.32</v>
      </c>
      <c r="Q227" s="41">
        <v>3.42</v>
      </c>
      <c r="R227" s="41">
        <v>3.49</v>
      </c>
      <c r="S227" s="41">
        <v>4.2866666666666662</v>
      </c>
      <c r="T227" s="41">
        <v>2.1966666666666668</v>
      </c>
      <c r="U227" s="41">
        <v>3.4866666666666668</v>
      </c>
      <c r="V227" s="41">
        <v>0.98333333333333339</v>
      </c>
      <c r="W227" s="41">
        <v>1.6666666666666667</v>
      </c>
      <c r="X227" s="41">
        <v>1.91</v>
      </c>
      <c r="Y227" s="41">
        <v>5.9866666666666672</v>
      </c>
      <c r="Z227" s="41">
        <v>4.3099999999999996</v>
      </c>
      <c r="AA227" s="41">
        <v>2.65</v>
      </c>
      <c r="AB227" s="41">
        <v>1.3933333333333333</v>
      </c>
      <c r="AC227" s="41">
        <v>3.2099999999999995</v>
      </c>
      <c r="AD227" s="41">
        <v>1.7933333333333332</v>
      </c>
      <c r="AE227" s="43">
        <v>842.01666666666677</v>
      </c>
      <c r="AF227" s="43">
        <v>310132.66666666669</v>
      </c>
      <c r="AG227" s="39">
        <v>4.5330833333333382</v>
      </c>
      <c r="AH227" s="43">
        <v>1184.2652679603727</v>
      </c>
      <c r="AI227" s="41" t="s">
        <v>783</v>
      </c>
      <c r="AJ227" s="41">
        <v>104.39</v>
      </c>
      <c r="AK227" s="41">
        <v>42.356666666666669</v>
      </c>
      <c r="AL227" s="41">
        <v>146.74666666666667</v>
      </c>
      <c r="AM227" s="41">
        <v>179.11841666666666</v>
      </c>
      <c r="AN227" s="41">
        <v>43.816666666666663</v>
      </c>
      <c r="AO227" s="44">
        <v>2.3490000000000002</v>
      </c>
      <c r="AP227" s="41">
        <v>103.08333333333333</v>
      </c>
      <c r="AQ227" s="41">
        <v>116.69666666666666</v>
      </c>
      <c r="AR227" s="41">
        <v>92.3</v>
      </c>
      <c r="AS227" s="41">
        <v>9.18</v>
      </c>
      <c r="AT227" s="41">
        <v>438.15666666666669</v>
      </c>
      <c r="AU227" s="41">
        <v>4.24</v>
      </c>
      <c r="AV227" s="41">
        <v>9</v>
      </c>
      <c r="AW227" s="41">
        <v>3.2533333333333334</v>
      </c>
      <c r="AX227" s="41">
        <v>14.233333333333334</v>
      </c>
      <c r="AY227" s="41">
        <v>39.6</v>
      </c>
      <c r="AZ227" s="41">
        <v>2.23</v>
      </c>
      <c r="BA227" s="41">
        <v>0.85333333333333339</v>
      </c>
      <c r="BB227" s="41">
        <v>12.51</v>
      </c>
      <c r="BC227" s="41">
        <v>38.593333333333334</v>
      </c>
      <c r="BD227" s="41">
        <v>26.189999999999998</v>
      </c>
      <c r="BE227" s="41">
        <v>31.006666666666671</v>
      </c>
      <c r="BF227" s="41">
        <v>62.870000000000005</v>
      </c>
      <c r="BG227" s="41">
        <v>24.121944444444441</v>
      </c>
      <c r="BH227" s="41">
        <v>9.67</v>
      </c>
      <c r="BI227" s="41">
        <v>16.89</v>
      </c>
      <c r="BJ227" s="41">
        <v>2.82</v>
      </c>
      <c r="BK227" s="41">
        <v>48.173333333333325</v>
      </c>
      <c r="BL227" s="41">
        <v>9.5</v>
      </c>
      <c r="BM227" s="41">
        <v>7.19</v>
      </c>
    </row>
    <row r="228" spans="1:65" x14ac:dyDescent="0.35">
      <c r="A228" s="18">
        <v>4832580670</v>
      </c>
      <c r="B228" t="s">
        <v>395</v>
      </c>
      <c r="C228" t="s">
        <v>72</v>
      </c>
      <c r="D228" t="s">
        <v>413</v>
      </c>
      <c r="E228" s="41">
        <v>9.0433333333333348</v>
      </c>
      <c r="F228" s="41">
        <v>3.36</v>
      </c>
      <c r="G228" s="41">
        <v>3.0399999999999996</v>
      </c>
      <c r="H228" s="41">
        <v>0.98</v>
      </c>
      <c r="I228" s="41">
        <v>0.9966666666666667</v>
      </c>
      <c r="J228" s="41">
        <v>1.39</v>
      </c>
      <c r="K228" s="41">
        <v>1.7633333333333334</v>
      </c>
      <c r="L228" s="41">
        <v>0.97000000000000008</v>
      </c>
      <c r="M228" s="41">
        <v>3.82</v>
      </c>
      <c r="N228" s="41">
        <v>2.1066666666666669</v>
      </c>
      <c r="O228" s="41">
        <v>0.48</v>
      </c>
      <c r="P228" s="41">
        <v>0.98</v>
      </c>
      <c r="Q228" s="41">
        <v>2.8766666666666669</v>
      </c>
      <c r="R228" s="41">
        <v>3.0533333333333332</v>
      </c>
      <c r="S228" s="41">
        <v>3.9133333333333336</v>
      </c>
      <c r="T228" s="41">
        <v>1.9733333333333334</v>
      </c>
      <c r="U228" s="41">
        <v>2.73</v>
      </c>
      <c r="V228" s="41">
        <v>0.84333333333333338</v>
      </c>
      <c r="W228" s="41">
        <v>1.4666666666666668</v>
      </c>
      <c r="X228" s="41">
        <v>1.5133333333333334</v>
      </c>
      <c r="Y228" s="41">
        <v>5.97</v>
      </c>
      <c r="Z228" s="41">
        <v>4.2633333333333328</v>
      </c>
      <c r="AA228" s="41">
        <v>2.063333333333333</v>
      </c>
      <c r="AB228" s="41">
        <v>0.91</v>
      </c>
      <c r="AC228" s="41">
        <v>2.74</v>
      </c>
      <c r="AD228" s="41">
        <v>1.4866666666666666</v>
      </c>
      <c r="AE228" s="43">
        <v>639.72333333333336</v>
      </c>
      <c r="AF228" s="43">
        <v>225685</v>
      </c>
      <c r="AG228" s="39">
        <v>4.3781555555555522</v>
      </c>
      <c r="AH228" s="43">
        <v>845.93822007390099</v>
      </c>
      <c r="AI228" s="41" t="s">
        <v>783</v>
      </c>
      <c r="AJ228" s="41">
        <v>123.82333333333332</v>
      </c>
      <c r="AK228" s="41">
        <v>48.66</v>
      </c>
      <c r="AL228" s="41">
        <v>172.48333333333332</v>
      </c>
      <c r="AM228" s="41">
        <v>179.86841666666666</v>
      </c>
      <c r="AN228" s="41">
        <v>39.333333333333336</v>
      </c>
      <c r="AO228" s="44">
        <v>2.418333333333333</v>
      </c>
      <c r="AP228" s="41">
        <v>91.11</v>
      </c>
      <c r="AQ228" s="41">
        <v>53.946666666666665</v>
      </c>
      <c r="AR228" s="41">
        <v>62.553333333333335</v>
      </c>
      <c r="AS228" s="41">
        <v>7.72</v>
      </c>
      <c r="AT228" s="41">
        <v>453.30333333333334</v>
      </c>
      <c r="AU228" s="41">
        <v>3.9499999999999997</v>
      </c>
      <c r="AV228" s="41">
        <v>7.9899999999999993</v>
      </c>
      <c r="AW228" s="41">
        <v>3.2233333333333332</v>
      </c>
      <c r="AX228" s="41">
        <v>8.6666666666666661</v>
      </c>
      <c r="AY228" s="41">
        <v>31.666666666666668</v>
      </c>
      <c r="AZ228" s="41">
        <v>1.6866666666666668</v>
      </c>
      <c r="BA228" s="41">
        <v>0.77999999999999992</v>
      </c>
      <c r="BB228" s="41">
        <v>6.830000000000001</v>
      </c>
      <c r="BC228" s="41">
        <v>17.489999999999998</v>
      </c>
      <c r="BD228" s="41">
        <v>15.449999999999998</v>
      </c>
      <c r="BE228" s="41">
        <v>23.323333333333334</v>
      </c>
      <c r="BF228" s="41">
        <v>49.666666666666664</v>
      </c>
      <c r="BG228" s="41">
        <v>13.28888888888889</v>
      </c>
      <c r="BH228" s="41">
        <v>10.35</v>
      </c>
      <c r="BI228" s="41">
        <v>15</v>
      </c>
      <c r="BJ228" s="41">
        <v>2.1966666666666668</v>
      </c>
      <c r="BK228" s="41">
        <v>41.886666666666663</v>
      </c>
      <c r="BL228" s="41">
        <v>8.5299999999999994</v>
      </c>
      <c r="BM228" s="41">
        <v>5.82</v>
      </c>
    </row>
    <row r="229" spans="1:65" x14ac:dyDescent="0.35">
      <c r="A229" s="18">
        <v>4833260700</v>
      </c>
      <c r="B229" t="s">
        <v>395</v>
      </c>
      <c r="C229" t="s">
        <v>414</v>
      </c>
      <c r="D229" t="s">
        <v>415</v>
      </c>
      <c r="E229" s="41">
        <v>10.703333333333333</v>
      </c>
      <c r="F229" s="41">
        <v>3.9600000000000004</v>
      </c>
      <c r="G229" s="41">
        <v>3.5133333333333336</v>
      </c>
      <c r="H229" s="41">
        <v>1.04</v>
      </c>
      <c r="I229" s="41">
        <v>0.99333333333333329</v>
      </c>
      <c r="J229" s="41">
        <v>1.5533333333333335</v>
      </c>
      <c r="K229" s="41">
        <v>1.7933333333333332</v>
      </c>
      <c r="L229" s="41">
        <v>1.0333333333333334</v>
      </c>
      <c r="M229" s="41">
        <v>3.9866666666666668</v>
      </c>
      <c r="N229" s="41">
        <v>2.3199999999999998</v>
      </c>
      <c r="O229" s="41">
        <v>0.51333333333333331</v>
      </c>
      <c r="P229" s="41">
        <v>1.06</v>
      </c>
      <c r="Q229" s="41">
        <v>3.0733333333333337</v>
      </c>
      <c r="R229" s="41">
        <v>3.3200000000000003</v>
      </c>
      <c r="S229" s="41">
        <v>4.2433333333333332</v>
      </c>
      <c r="T229" s="41">
        <v>1.9266666666666665</v>
      </c>
      <c r="U229" s="41">
        <v>3.1666666666666665</v>
      </c>
      <c r="V229" s="41">
        <v>0.97333333333333327</v>
      </c>
      <c r="W229" s="41">
        <v>2.0533333333333332</v>
      </c>
      <c r="X229" s="41">
        <v>1.7066666666666668</v>
      </c>
      <c r="Y229" s="41">
        <v>5.7566666666666668</v>
      </c>
      <c r="Z229" s="41">
        <v>4.2366666666666672</v>
      </c>
      <c r="AA229" s="41">
        <v>2.2200000000000002</v>
      </c>
      <c r="AB229" s="41">
        <v>0.99333333333333329</v>
      </c>
      <c r="AC229" s="41">
        <v>3.0266666666666668</v>
      </c>
      <c r="AD229" s="41">
        <v>1.5433333333333332</v>
      </c>
      <c r="AE229" s="43">
        <v>1026.6099999999999</v>
      </c>
      <c r="AF229" s="43">
        <v>269903.66666666669</v>
      </c>
      <c r="AG229" s="39">
        <v>4.4073111111110963</v>
      </c>
      <c r="AH229" s="43">
        <v>1015.9370003561702</v>
      </c>
      <c r="AI229" s="41" t="s">
        <v>783</v>
      </c>
      <c r="AJ229" s="41">
        <v>142.15</v>
      </c>
      <c r="AK229" s="41">
        <v>41.253333333333337</v>
      </c>
      <c r="AL229" s="41">
        <v>183.40333333333334</v>
      </c>
      <c r="AM229" s="41">
        <v>178.74341666666666</v>
      </c>
      <c r="AN229" s="41">
        <v>53.666666666666664</v>
      </c>
      <c r="AO229" s="44">
        <v>2.6470000000000002</v>
      </c>
      <c r="AP229" s="41">
        <v>102.58333333333333</v>
      </c>
      <c r="AQ229" s="41">
        <v>81.11</v>
      </c>
      <c r="AR229" s="41">
        <v>94.39</v>
      </c>
      <c r="AS229" s="41">
        <v>8.64</v>
      </c>
      <c r="AT229" s="41">
        <v>449.2</v>
      </c>
      <c r="AU229" s="41">
        <v>3.9233333333333333</v>
      </c>
      <c r="AV229" s="41">
        <v>10.656666666666666</v>
      </c>
      <c r="AW229" s="41">
        <v>5.3266666666666671</v>
      </c>
      <c r="AX229" s="41">
        <v>16.556666666666668</v>
      </c>
      <c r="AY229" s="41">
        <v>34.446666666666665</v>
      </c>
      <c r="AZ229" s="41">
        <v>2.14</v>
      </c>
      <c r="BA229" s="41">
        <v>0.82333333333333325</v>
      </c>
      <c r="BB229" s="41">
        <v>14.086666666666666</v>
      </c>
      <c r="BC229" s="41">
        <v>38.11</v>
      </c>
      <c r="BD229" s="41">
        <v>31</v>
      </c>
      <c r="BE229" s="41">
        <v>34.996666666666663</v>
      </c>
      <c r="BF229" s="41">
        <v>90.663333333333341</v>
      </c>
      <c r="BG229" s="41">
        <v>25.22</v>
      </c>
      <c r="BH229" s="41">
        <v>10.426666666666666</v>
      </c>
      <c r="BI229" s="41">
        <v>18.11</v>
      </c>
      <c r="BJ229" s="41">
        <v>2.3466666666666667</v>
      </c>
      <c r="BK229" s="41">
        <v>46.666666666666664</v>
      </c>
      <c r="BL229" s="41">
        <v>9.3899999999999988</v>
      </c>
      <c r="BM229" s="41">
        <v>8.3833333333333329</v>
      </c>
    </row>
    <row r="230" spans="1:65" x14ac:dyDescent="0.35">
      <c r="A230" s="18">
        <v>4834860710</v>
      </c>
      <c r="B230" t="s">
        <v>395</v>
      </c>
      <c r="C230" t="s">
        <v>662</v>
      </c>
      <c r="D230" t="s">
        <v>663</v>
      </c>
      <c r="E230" s="41">
        <v>9.706666666666667</v>
      </c>
      <c r="F230" s="41">
        <v>3.5566666666666666</v>
      </c>
      <c r="G230" s="41">
        <v>3.2666666666666671</v>
      </c>
      <c r="H230" s="41">
        <v>1.08</v>
      </c>
      <c r="I230" s="41">
        <v>0.95333333333333325</v>
      </c>
      <c r="J230" s="41">
        <v>1.58</v>
      </c>
      <c r="K230" s="41">
        <v>2.1233333333333335</v>
      </c>
      <c r="L230" s="41">
        <v>1.0366666666666668</v>
      </c>
      <c r="M230" s="41">
        <v>4.0333333333333332</v>
      </c>
      <c r="N230" s="41">
        <v>3.5233333333333334</v>
      </c>
      <c r="O230" s="41">
        <v>0.51666666666666672</v>
      </c>
      <c r="P230" s="41">
        <v>0.98</v>
      </c>
      <c r="Q230" s="41">
        <v>3.1233333333333331</v>
      </c>
      <c r="R230" s="41">
        <v>3.3266666666666667</v>
      </c>
      <c r="S230" s="41">
        <v>4.22</v>
      </c>
      <c r="T230" s="41">
        <v>1.9133333333333333</v>
      </c>
      <c r="U230" s="41">
        <v>3.0233333333333334</v>
      </c>
      <c r="V230" s="41">
        <v>0.94333333333333336</v>
      </c>
      <c r="W230" s="41">
        <v>1.5233333333333332</v>
      </c>
      <c r="X230" s="41">
        <v>1.6500000000000001</v>
      </c>
      <c r="Y230" s="41">
        <v>5.833333333333333</v>
      </c>
      <c r="Z230" s="41">
        <v>4.253333333333333</v>
      </c>
      <c r="AA230" s="41">
        <v>2.4499999999999997</v>
      </c>
      <c r="AB230" s="41">
        <v>0.89</v>
      </c>
      <c r="AC230" s="41">
        <v>2.6333333333333333</v>
      </c>
      <c r="AD230" s="41">
        <v>1.6900000000000002</v>
      </c>
      <c r="AE230" s="43">
        <v>827.21999999999991</v>
      </c>
      <c r="AF230" s="43">
        <v>271373.66666666669</v>
      </c>
      <c r="AG230" s="39">
        <v>4.7378298610662517</v>
      </c>
      <c r="AH230" s="43">
        <v>1060.2938470160573</v>
      </c>
      <c r="AI230" s="41" t="s">
        <v>783</v>
      </c>
      <c r="AJ230" s="41">
        <v>130.77333333333334</v>
      </c>
      <c r="AK230" s="41">
        <v>50.49666666666667</v>
      </c>
      <c r="AL230" s="41">
        <v>181.27</v>
      </c>
      <c r="AM230" s="41">
        <v>179.86841666666666</v>
      </c>
      <c r="AN230" s="41">
        <v>41.666666666666664</v>
      </c>
      <c r="AO230" s="44">
        <v>2.4133333333333331</v>
      </c>
      <c r="AP230" s="41">
        <v>103</v>
      </c>
      <c r="AQ230" s="41">
        <v>98.89</v>
      </c>
      <c r="AR230" s="41">
        <v>88.666666666666671</v>
      </c>
      <c r="AS230" s="41">
        <v>8.1533333333333342</v>
      </c>
      <c r="AT230" s="41">
        <v>461.17333333333335</v>
      </c>
      <c r="AU230" s="41">
        <v>3.9233333333333333</v>
      </c>
      <c r="AV230" s="41">
        <v>8.6666666666666661</v>
      </c>
      <c r="AW230" s="41">
        <v>5</v>
      </c>
      <c r="AX230" s="41">
        <v>14.446666666666667</v>
      </c>
      <c r="AY230" s="41">
        <v>36.166666666666664</v>
      </c>
      <c r="AZ230" s="41">
        <v>1.8766666666666667</v>
      </c>
      <c r="BA230" s="41">
        <v>0.78333333333333333</v>
      </c>
      <c r="BB230" s="41">
        <v>10.683333333333332</v>
      </c>
      <c r="BC230" s="41">
        <v>45.066666666666663</v>
      </c>
      <c r="BD230" s="41">
        <v>32.660000000000004</v>
      </c>
      <c r="BE230" s="41">
        <v>30.143333333333334</v>
      </c>
      <c r="BF230" s="41">
        <v>69.95</v>
      </c>
      <c r="BG230" s="41">
        <v>17.333333333333332</v>
      </c>
      <c r="BH230" s="41">
        <v>10.356666666666667</v>
      </c>
      <c r="BI230" s="41">
        <v>20</v>
      </c>
      <c r="BJ230" s="41">
        <v>2.0866666666666664</v>
      </c>
      <c r="BK230" s="41">
        <v>92.333333333333329</v>
      </c>
      <c r="BL230" s="41">
        <v>9.1133333333333315</v>
      </c>
      <c r="BM230" s="41">
        <v>7.88</v>
      </c>
    </row>
    <row r="231" spans="1:65" x14ac:dyDescent="0.35">
      <c r="A231" s="18">
        <v>4836220720</v>
      </c>
      <c r="B231" t="s">
        <v>395</v>
      </c>
      <c r="C231" t="s">
        <v>416</v>
      </c>
      <c r="D231" t="s">
        <v>417</v>
      </c>
      <c r="E231" s="41">
        <v>10.166666666666666</v>
      </c>
      <c r="F231" s="41">
        <v>3.5833333333333335</v>
      </c>
      <c r="G231" s="41">
        <v>3.4633333333333334</v>
      </c>
      <c r="H231" s="41">
        <v>1.23</v>
      </c>
      <c r="I231" s="41">
        <v>0.98666666666666669</v>
      </c>
      <c r="J231" s="41">
        <v>1.9533333333333334</v>
      </c>
      <c r="K231" s="41">
        <v>1.8266666666666664</v>
      </c>
      <c r="L231" s="41">
        <v>1.0333333333333334</v>
      </c>
      <c r="M231" s="41">
        <v>3.99</v>
      </c>
      <c r="N231" s="41">
        <v>2.1566666666666667</v>
      </c>
      <c r="O231" s="41">
        <v>0.51333333333333331</v>
      </c>
      <c r="P231" s="41">
        <v>1.1833333333333333</v>
      </c>
      <c r="Q231" s="41">
        <v>2.8000000000000003</v>
      </c>
      <c r="R231" s="41">
        <v>3.3366666666666664</v>
      </c>
      <c r="S231" s="41">
        <v>4.2700000000000005</v>
      </c>
      <c r="T231" s="41">
        <v>2.2666666666666671</v>
      </c>
      <c r="U231" s="41">
        <v>3.22</v>
      </c>
      <c r="V231" s="41">
        <v>1.03</v>
      </c>
      <c r="W231" s="41">
        <v>1.6233333333333331</v>
      </c>
      <c r="X231" s="41">
        <v>1.9133333333333333</v>
      </c>
      <c r="Y231" s="41">
        <v>5.8433333333333337</v>
      </c>
      <c r="Z231" s="41">
        <v>4.28</v>
      </c>
      <c r="AA231" s="41">
        <v>2.4233333333333333</v>
      </c>
      <c r="AB231" s="41">
        <v>1.1000000000000001</v>
      </c>
      <c r="AC231" s="41">
        <v>3.1166666666666671</v>
      </c>
      <c r="AD231" s="41">
        <v>1.6666666666666667</v>
      </c>
      <c r="AE231" s="43">
        <v>1121.6666666666667</v>
      </c>
      <c r="AF231" s="43">
        <v>305833.33333333331</v>
      </c>
      <c r="AG231" s="39">
        <v>4.443175874730902</v>
      </c>
      <c r="AH231" s="43">
        <v>1153.8230723215688</v>
      </c>
      <c r="AI231" s="41" t="s">
        <v>783</v>
      </c>
      <c r="AJ231" s="41">
        <v>116.97666666666667</v>
      </c>
      <c r="AK231" s="41">
        <v>41.253333333333337</v>
      </c>
      <c r="AL231" s="41">
        <v>158.23000000000002</v>
      </c>
      <c r="AM231" s="41">
        <v>179.11841666666666</v>
      </c>
      <c r="AN231" s="41">
        <v>48.75</v>
      </c>
      <c r="AO231" s="44">
        <v>2.6556666666666668</v>
      </c>
      <c r="AP231" s="41">
        <v>116.21999999999998</v>
      </c>
      <c r="AQ231" s="41">
        <v>127.5</v>
      </c>
      <c r="AR231" s="41">
        <v>85</v>
      </c>
      <c r="AS231" s="41">
        <v>8.64</v>
      </c>
      <c r="AT231" s="41">
        <v>472.74333333333334</v>
      </c>
      <c r="AU231" s="41">
        <v>4.29</v>
      </c>
      <c r="AV231" s="41">
        <v>10</v>
      </c>
      <c r="AW231" s="41">
        <v>4.1766666666666667</v>
      </c>
      <c r="AX231" s="41">
        <v>16.25</v>
      </c>
      <c r="AY231" s="41">
        <v>35.416666666666664</v>
      </c>
      <c r="AZ231" s="41">
        <v>2.1133333333333333</v>
      </c>
      <c r="BA231" s="41">
        <v>0.82666666666666666</v>
      </c>
      <c r="BB231" s="41">
        <v>11.836666666666666</v>
      </c>
      <c r="BC231" s="41">
        <v>28.689999999999998</v>
      </c>
      <c r="BD231" s="41">
        <v>19.816666666666666</v>
      </c>
      <c r="BE231" s="41">
        <v>31.196666666666669</v>
      </c>
      <c r="BF231" s="41">
        <v>75</v>
      </c>
      <c r="BG231" s="41">
        <v>14.299999999999999</v>
      </c>
      <c r="BH231" s="41">
        <v>10.966666666666667</v>
      </c>
      <c r="BI231" s="41">
        <v>8.33</v>
      </c>
      <c r="BJ231" s="41">
        <v>2.2666666666666666</v>
      </c>
      <c r="BK231" s="41">
        <v>44.056666666666672</v>
      </c>
      <c r="BL231" s="41">
        <v>9.6533333333333342</v>
      </c>
      <c r="BM231" s="41">
        <v>6.59</v>
      </c>
    </row>
    <row r="232" spans="1:65" x14ac:dyDescent="0.35">
      <c r="A232" s="18">
        <v>4841700850</v>
      </c>
      <c r="B232" t="s">
        <v>395</v>
      </c>
      <c r="C232" t="s">
        <v>761</v>
      </c>
      <c r="D232" t="s">
        <v>649</v>
      </c>
      <c r="E232" s="41">
        <v>11.652323378689525</v>
      </c>
      <c r="F232" s="41">
        <v>3.1771818358201052</v>
      </c>
      <c r="G232" s="41">
        <v>3.4774532534081768</v>
      </c>
      <c r="H232" s="41">
        <v>1.1689589905894999</v>
      </c>
      <c r="I232" s="41">
        <v>0.96036803930600012</v>
      </c>
      <c r="J232" s="41">
        <v>1.6832108527359761</v>
      </c>
      <c r="K232" s="41">
        <v>1.6811013258149854</v>
      </c>
      <c r="L232" s="41">
        <v>0.97501951825482103</v>
      </c>
      <c r="M232" s="41">
        <v>4.0167270071081784</v>
      </c>
      <c r="N232" s="41">
        <v>2.1964495228166423</v>
      </c>
      <c r="O232" s="41">
        <v>0.46071430644646333</v>
      </c>
      <c r="P232" s="41">
        <v>1.017182332655407</v>
      </c>
      <c r="Q232" s="41">
        <v>2.9877549467675646</v>
      </c>
      <c r="R232" s="41">
        <v>3.3509925443942596</v>
      </c>
      <c r="S232" s="41">
        <v>3.8383455302368019</v>
      </c>
      <c r="T232" s="41">
        <v>2.0616073702678723</v>
      </c>
      <c r="U232" s="41">
        <v>2.9177404777357778</v>
      </c>
      <c r="V232" s="41">
        <v>0.9558949916186269</v>
      </c>
      <c r="W232" s="41">
        <v>1.5322089556641052</v>
      </c>
      <c r="X232" s="41">
        <v>1.6046150055498682</v>
      </c>
      <c r="Y232" s="41">
        <v>5.9218569841636679</v>
      </c>
      <c r="Z232" s="41">
        <v>4.099270960783282</v>
      </c>
      <c r="AA232" s="41">
        <v>2.424125573096362</v>
      </c>
      <c r="AB232" s="41">
        <v>1.0374034040244737</v>
      </c>
      <c r="AC232" s="41">
        <v>2.6939220985886578</v>
      </c>
      <c r="AD232" s="41">
        <v>1.596498261060227</v>
      </c>
      <c r="AE232" s="43">
        <v>899.07182231582601</v>
      </c>
      <c r="AF232" s="43">
        <v>254506.84562785938</v>
      </c>
      <c r="AG232" s="39">
        <v>4.4836798196101535</v>
      </c>
      <c r="AH232" s="43">
        <v>966.13518397928499</v>
      </c>
      <c r="AI232" s="41">
        <v>155.74775613437274</v>
      </c>
      <c r="AJ232" s="41" t="s">
        <v>783</v>
      </c>
      <c r="AK232" s="41" t="s">
        <v>783</v>
      </c>
      <c r="AL232" s="41">
        <v>155.74775613437274</v>
      </c>
      <c r="AM232" s="41">
        <v>179.75940812309443</v>
      </c>
      <c r="AN232" s="41">
        <v>37.825658504623192</v>
      </c>
      <c r="AO232" s="44">
        <v>2.4249931049250484</v>
      </c>
      <c r="AP232" s="41">
        <v>100.5834496008199</v>
      </c>
      <c r="AQ232" s="41">
        <v>98.832092013855814</v>
      </c>
      <c r="AR232" s="41">
        <v>86.670314553194729</v>
      </c>
      <c r="AS232" s="41">
        <v>8.0078598145025648</v>
      </c>
      <c r="AT232" s="41">
        <v>430.11329690784447</v>
      </c>
      <c r="AU232" s="41">
        <v>4.1629445017119062</v>
      </c>
      <c r="AV232" s="41">
        <v>11.277113815018291</v>
      </c>
      <c r="AW232" s="41">
        <v>2.7845330739655529</v>
      </c>
      <c r="AX232" s="41">
        <v>14.008257755443291</v>
      </c>
      <c r="AY232" s="41">
        <v>26.3391109123653</v>
      </c>
      <c r="AZ232" s="41">
        <v>2.4134783503163209</v>
      </c>
      <c r="BA232" s="41">
        <v>0.81464526694738859</v>
      </c>
      <c r="BB232" s="41">
        <v>10.945406779342251</v>
      </c>
      <c r="BC232" s="41">
        <v>25.046858473804708</v>
      </c>
      <c r="BD232" s="41">
        <v>21.542050527402594</v>
      </c>
      <c r="BE232" s="41">
        <v>23.46683987750475</v>
      </c>
      <c r="BF232" s="41">
        <v>69.319793273557778</v>
      </c>
      <c r="BG232" s="41">
        <v>23.799939433808788</v>
      </c>
      <c r="BH232" s="41">
        <v>7.148709537210423</v>
      </c>
      <c r="BI232" s="41">
        <v>14.978829207901677</v>
      </c>
      <c r="BJ232" s="41">
        <v>3.3773556144447756</v>
      </c>
      <c r="BK232" s="41">
        <v>65.962100132685464</v>
      </c>
      <c r="BL232" s="41">
        <v>8.8352068709489515</v>
      </c>
      <c r="BM232" s="41">
        <v>8.5459249773580339</v>
      </c>
    </row>
    <row r="233" spans="1:65" x14ac:dyDescent="0.35">
      <c r="A233" s="18">
        <v>4843300860</v>
      </c>
      <c r="B233" t="s">
        <v>395</v>
      </c>
      <c r="C233" t="s">
        <v>678</v>
      </c>
      <c r="D233" t="s">
        <v>679</v>
      </c>
      <c r="E233" s="41">
        <v>11.64</v>
      </c>
      <c r="F233" s="41">
        <v>4.1733333333333329</v>
      </c>
      <c r="G233" s="41">
        <v>3.6300000000000003</v>
      </c>
      <c r="H233" s="41">
        <v>1.23</v>
      </c>
      <c r="I233" s="41">
        <v>0.96</v>
      </c>
      <c r="J233" s="41">
        <v>1.6966666666666665</v>
      </c>
      <c r="K233" s="41">
        <v>1.7866666666666664</v>
      </c>
      <c r="L233" s="41">
        <v>1</v>
      </c>
      <c r="M233" s="41">
        <v>4.4066666666666663</v>
      </c>
      <c r="N233" s="41">
        <v>3.0533333333333332</v>
      </c>
      <c r="O233" s="41">
        <v>0.51</v>
      </c>
      <c r="P233" s="41">
        <v>1.0933333333333333</v>
      </c>
      <c r="Q233" s="41">
        <v>3.03</v>
      </c>
      <c r="R233" s="41">
        <v>3.35</v>
      </c>
      <c r="S233" s="41">
        <v>4.0866666666666669</v>
      </c>
      <c r="T233" s="41">
        <v>1.96</v>
      </c>
      <c r="U233" s="41">
        <v>3.4366666666666661</v>
      </c>
      <c r="V233" s="41">
        <v>0.97333333333333327</v>
      </c>
      <c r="W233" s="41">
        <v>1.5766666666666664</v>
      </c>
      <c r="X233" s="41">
        <v>1.8099999999999998</v>
      </c>
      <c r="Y233" s="41">
        <v>6.0399999999999991</v>
      </c>
      <c r="Z233" s="41">
        <v>4.333333333333333</v>
      </c>
      <c r="AA233" s="41">
        <v>2.52</v>
      </c>
      <c r="AB233" s="41">
        <v>1.1200000000000001</v>
      </c>
      <c r="AC233" s="41">
        <v>3.22</v>
      </c>
      <c r="AD233" s="41">
        <v>1.7666666666666666</v>
      </c>
      <c r="AE233" s="43">
        <v>802.82</v>
      </c>
      <c r="AF233" s="43">
        <v>244051</v>
      </c>
      <c r="AG233" s="39">
        <v>4.6629616679794967</v>
      </c>
      <c r="AH233" s="43">
        <v>945.91267149742498</v>
      </c>
      <c r="AI233" s="41" t="s">
        <v>783</v>
      </c>
      <c r="AJ233" s="41">
        <v>104.66333333333334</v>
      </c>
      <c r="AK233" s="41">
        <v>61.98</v>
      </c>
      <c r="AL233" s="41">
        <v>166.64333333333335</v>
      </c>
      <c r="AM233" s="41">
        <v>179.86841666666666</v>
      </c>
      <c r="AN233" s="41">
        <v>42.963333333333331</v>
      </c>
      <c r="AO233" s="44">
        <v>2.3340000000000001</v>
      </c>
      <c r="AP233" s="41">
        <v>99.67</v>
      </c>
      <c r="AQ233" s="41">
        <v>103.85000000000001</v>
      </c>
      <c r="AR233" s="41">
        <v>84.726666666666674</v>
      </c>
      <c r="AS233" s="41">
        <v>9.6666666666666661</v>
      </c>
      <c r="AT233" s="41">
        <v>443.47333333333336</v>
      </c>
      <c r="AU233" s="41">
        <v>4.24</v>
      </c>
      <c r="AV233" s="41">
        <v>7.5233333333333334</v>
      </c>
      <c r="AW233" s="41">
        <v>2.6266666666666669</v>
      </c>
      <c r="AX233" s="41">
        <v>12.413333333333334</v>
      </c>
      <c r="AY233" s="41">
        <v>23.666666666666668</v>
      </c>
      <c r="AZ233" s="41">
        <v>1.92</v>
      </c>
      <c r="BA233" s="41">
        <v>0.89999999999999991</v>
      </c>
      <c r="BB233" s="41">
        <v>9.41</v>
      </c>
      <c r="BC233" s="41">
        <v>22.676666666666666</v>
      </c>
      <c r="BD233" s="41">
        <v>20.87</v>
      </c>
      <c r="BE233" s="41">
        <v>18.84</v>
      </c>
      <c r="BF233" s="41">
        <v>74.11333333333333</v>
      </c>
      <c r="BG233" s="41">
        <v>17.06111111111111</v>
      </c>
      <c r="BH233" s="41">
        <v>7.4733333333333336</v>
      </c>
      <c r="BI233" s="41">
        <v>12.166666666666666</v>
      </c>
      <c r="BJ233" s="41">
        <v>2.17</v>
      </c>
      <c r="BK233" s="41">
        <v>51.98</v>
      </c>
      <c r="BL233" s="41">
        <v>9.35</v>
      </c>
      <c r="BM233" s="41">
        <v>5.22</v>
      </c>
    </row>
    <row r="234" spans="1:65" x14ac:dyDescent="0.35">
      <c r="A234" s="18">
        <v>4845500900</v>
      </c>
      <c r="B234" t="s">
        <v>395</v>
      </c>
      <c r="C234" t="s">
        <v>762</v>
      </c>
      <c r="D234" t="s">
        <v>675</v>
      </c>
      <c r="E234" s="41">
        <v>10.31</v>
      </c>
      <c r="F234" s="41">
        <v>4.206666666666667</v>
      </c>
      <c r="G234" s="41">
        <v>3.5</v>
      </c>
      <c r="H234" s="41">
        <v>1.1033333333333333</v>
      </c>
      <c r="I234" s="41">
        <v>0.9966666666666667</v>
      </c>
      <c r="J234" s="41">
        <v>2.44</v>
      </c>
      <c r="K234" s="41">
        <v>1.3800000000000001</v>
      </c>
      <c r="L234" s="41">
        <v>1.0133333333333334</v>
      </c>
      <c r="M234" s="41">
        <v>4.42</v>
      </c>
      <c r="N234" s="41">
        <v>2.8466666666666671</v>
      </c>
      <c r="O234" s="41">
        <v>0.56999999999999995</v>
      </c>
      <c r="P234" s="41">
        <v>1.2999999999999998</v>
      </c>
      <c r="Q234" s="41">
        <v>3.2466666666666666</v>
      </c>
      <c r="R234" s="41">
        <v>2.9866666666666668</v>
      </c>
      <c r="S234" s="41">
        <v>3.9266666666666663</v>
      </c>
      <c r="T234" s="41">
        <v>2.1366666666666667</v>
      </c>
      <c r="U234" s="41">
        <v>3.56</v>
      </c>
      <c r="V234" s="41">
        <v>1.0533333333333335</v>
      </c>
      <c r="W234" s="41">
        <v>1.7466666666666668</v>
      </c>
      <c r="X234" s="41">
        <v>1.7066666666666668</v>
      </c>
      <c r="Y234" s="41">
        <v>5.6466666666666674</v>
      </c>
      <c r="Z234" s="41">
        <v>5.0099999999999989</v>
      </c>
      <c r="AA234" s="41">
        <v>2.5466666666666669</v>
      </c>
      <c r="AB234" s="41">
        <v>1.0200000000000002</v>
      </c>
      <c r="AC234" s="41">
        <v>3.0933333333333337</v>
      </c>
      <c r="AD234" s="41">
        <v>1.6900000000000002</v>
      </c>
      <c r="AE234" s="43">
        <v>698.89</v>
      </c>
      <c r="AF234" s="43">
        <v>259583.33333333334</v>
      </c>
      <c r="AG234" s="39">
        <v>4.437500000000024</v>
      </c>
      <c r="AH234" s="43">
        <v>978.66893587360539</v>
      </c>
      <c r="AI234" s="41" t="s">
        <v>783</v>
      </c>
      <c r="AJ234" s="41">
        <v>92.21</v>
      </c>
      <c r="AK234" s="41">
        <v>42.033333333333331</v>
      </c>
      <c r="AL234" s="41">
        <v>134.24333333333334</v>
      </c>
      <c r="AM234" s="41">
        <v>183.87161666666665</v>
      </c>
      <c r="AN234" s="41">
        <v>41.580000000000005</v>
      </c>
      <c r="AO234" s="44">
        <v>2.3466666666666662</v>
      </c>
      <c r="AP234" s="41">
        <v>63.916666666666664</v>
      </c>
      <c r="AQ234" s="41">
        <v>99.61</v>
      </c>
      <c r="AR234" s="41">
        <v>101.66666666666667</v>
      </c>
      <c r="AS234" s="41">
        <v>9.15</v>
      </c>
      <c r="AT234" s="41">
        <v>439.18333333333339</v>
      </c>
      <c r="AU234" s="41">
        <v>4.1900000000000004</v>
      </c>
      <c r="AV234" s="41">
        <v>9.89</v>
      </c>
      <c r="AW234" s="41">
        <v>2.5166666666666671</v>
      </c>
      <c r="AX234" s="41">
        <v>12.026666666666666</v>
      </c>
      <c r="AY234" s="41">
        <v>32.503333333333337</v>
      </c>
      <c r="AZ234" s="41">
        <v>2.0366666666666666</v>
      </c>
      <c r="BA234" s="41">
        <v>0.91666666666666663</v>
      </c>
      <c r="BB234" s="41">
        <v>11.413333333333334</v>
      </c>
      <c r="BC234" s="41">
        <v>34.273333333333333</v>
      </c>
      <c r="BD234" s="41">
        <v>29.25</v>
      </c>
      <c r="BE234" s="41">
        <v>35.81</v>
      </c>
      <c r="BF234" s="41">
        <v>73.89</v>
      </c>
      <c r="BG234" s="41">
        <v>25</v>
      </c>
      <c r="BH234" s="41">
        <v>7.6466666666666656</v>
      </c>
      <c r="BI234" s="41">
        <v>13.666666666666666</v>
      </c>
      <c r="BJ234" s="41">
        <v>2.1633333333333336</v>
      </c>
      <c r="BK234" s="41">
        <v>60.25</v>
      </c>
      <c r="BL234" s="41">
        <v>9.163333333333334</v>
      </c>
      <c r="BM234" s="41">
        <v>8.4</v>
      </c>
    </row>
    <row r="235" spans="1:65" x14ac:dyDescent="0.35">
      <c r="A235" s="18">
        <v>4846340940</v>
      </c>
      <c r="B235" t="s">
        <v>395</v>
      </c>
      <c r="C235" t="s">
        <v>419</v>
      </c>
      <c r="D235" t="s">
        <v>420</v>
      </c>
      <c r="E235" s="41">
        <v>10.200000000000001</v>
      </c>
      <c r="F235" s="41">
        <v>4.0266666666666664</v>
      </c>
      <c r="G235" s="41">
        <v>3.3266666666666667</v>
      </c>
      <c r="H235" s="41">
        <v>1.01</v>
      </c>
      <c r="I235" s="41">
        <v>1.0333333333333334</v>
      </c>
      <c r="J235" s="41">
        <v>1.6600000000000001</v>
      </c>
      <c r="K235" s="41">
        <v>1.24</v>
      </c>
      <c r="L235" s="41">
        <v>0.98</v>
      </c>
      <c r="M235" s="41">
        <v>4.18</v>
      </c>
      <c r="N235" s="41">
        <v>3.4933333333333336</v>
      </c>
      <c r="O235" s="41">
        <v>0.56333333333333335</v>
      </c>
      <c r="P235" s="41">
        <v>1.3499999999999999</v>
      </c>
      <c r="Q235" s="41">
        <v>3.3699999999999997</v>
      </c>
      <c r="R235" s="41">
        <v>3.2433333333333336</v>
      </c>
      <c r="S235" s="41">
        <v>3.69</v>
      </c>
      <c r="T235" s="41">
        <v>2.0933333333333333</v>
      </c>
      <c r="U235" s="41">
        <v>2.9833333333333329</v>
      </c>
      <c r="V235" s="41">
        <v>0.94333333333333336</v>
      </c>
      <c r="W235" s="41">
        <v>1.5599999999999998</v>
      </c>
      <c r="X235" s="41">
        <v>1.6633333333333333</v>
      </c>
      <c r="Y235" s="41">
        <v>5.5766666666666671</v>
      </c>
      <c r="Z235" s="41">
        <v>5.39</v>
      </c>
      <c r="AA235" s="41">
        <v>2.3066666666666666</v>
      </c>
      <c r="AB235" s="41">
        <v>1.0033333333333332</v>
      </c>
      <c r="AC235" s="41">
        <v>3.0433333333333334</v>
      </c>
      <c r="AD235" s="41">
        <v>1.6799999999999997</v>
      </c>
      <c r="AE235" s="43">
        <v>1116.0766666666668</v>
      </c>
      <c r="AF235" s="43">
        <v>233225</v>
      </c>
      <c r="AG235" s="39">
        <v>4.5165555911003636</v>
      </c>
      <c r="AH235" s="43">
        <v>888.09417735612305</v>
      </c>
      <c r="AI235" s="41" t="s">
        <v>783</v>
      </c>
      <c r="AJ235" s="41">
        <v>147.21666666666667</v>
      </c>
      <c r="AK235" s="41">
        <v>45.256666666666661</v>
      </c>
      <c r="AL235" s="41">
        <v>192.47333333333333</v>
      </c>
      <c r="AM235" s="41">
        <v>175.03101666666666</v>
      </c>
      <c r="AN235" s="41">
        <v>46.47</v>
      </c>
      <c r="AO235" s="44">
        <v>2.420666666666667</v>
      </c>
      <c r="AP235" s="41">
        <v>118.11333333333334</v>
      </c>
      <c r="AQ235" s="41">
        <v>91.763333333333321</v>
      </c>
      <c r="AR235" s="41">
        <v>91.333333333333329</v>
      </c>
      <c r="AS235" s="41">
        <v>8.68</v>
      </c>
      <c r="AT235" s="41">
        <v>462.15000000000003</v>
      </c>
      <c r="AU235" s="41">
        <v>4.1900000000000004</v>
      </c>
      <c r="AV235" s="41">
        <v>9.4866666666666664</v>
      </c>
      <c r="AW235" s="41">
        <v>3.7900000000000005</v>
      </c>
      <c r="AX235" s="41">
        <v>15.219999999999999</v>
      </c>
      <c r="AY235" s="41">
        <v>42.53</v>
      </c>
      <c r="AZ235" s="41">
        <v>1.9433333333333334</v>
      </c>
      <c r="BA235" s="41">
        <v>0.92</v>
      </c>
      <c r="BB235" s="41">
        <v>10.703333333333333</v>
      </c>
      <c r="BC235" s="41">
        <v>31.643333333333331</v>
      </c>
      <c r="BD235" s="41">
        <v>25.526666666666667</v>
      </c>
      <c r="BE235" s="41">
        <v>29.849999999999998</v>
      </c>
      <c r="BF235" s="41">
        <v>78.150000000000006</v>
      </c>
      <c r="BG235" s="41">
        <v>22.852500000000003</v>
      </c>
      <c r="BH235" s="41">
        <v>9.2799999999999994</v>
      </c>
      <c r="BI235" s="41">
        <v>14.67</v>
      </c>
      <c r="BJ235" s="41">
        <v>2.33</v>
      </c>
      <c r="BK235" s="41">
        <v>49.526666666666664</v>
      </c>
      <c r="BL235" s="41">
        <v>9.3633333333333351</v>
      </c>
      <c r="BM235" s="41">
        <v>6.8533333333333344</v>
      </c>
    </row>
    <row r="236" spans="1:65" x14ac:dyDescent="0.35">
      <c r="A236" s="18">
        <v>4847380970</v>
      </c>
      <c r="B236" t="s">
        <v>395</v>
      </c>
      <c r="C236" t="s">
        <v>68</v>
      </c>
      <c r="D236" t="s">
        <v>73</v>
      </c>
      <c r="E236" s="41">
        <v>9.2266666666666666</v>
      </c>
      <c r="F236" s="41">
        <v>2.9766666666666666</v>
      </c>
      <c r="G236" s="41">
        <v>3.1533333333333338</v>
      </c>
      <c r="H236" s="41">
        <v>1.02</v>
      </c>
      <c r="I236" s="41">
        <v>0.93</v>
      </c>
      <c r="J236" s="41">
        <v>1.2333333333333334</v>
      </c>
      <c r="K236" s="41">
        <v>1.0900000000000001</v>
      </c>
      <c r="L236" s="41">
        <v>0.87</v>
      </c>
      <c r="M236" s="41">
        <v>3.8866666666666667</v>
      </c>
      <c r="N236" s="41">
        <v>2.35</v>
      </c>
      <c r="O236" s="41">
        <v>0.42333333333333334</v>
      </c>
      <c r="P236" s="41">
        <v>0.87333333333333341</v>
      </c>
      <c r="Q236" s="41">
        <v>2.9499999999999997</v>
      </c>
      <c r="R236" s="41">
        <v>3.0766666666666667</v>
      </c>
      <c r="S236" s="41">
        <v>3.1633333333333336</v>
      </c>
      <c r="T236" s="41">
        <v>1.7066666666666668</v>
      </c>
      <c r="U236" s="41">
        <v>2.8733333333333331</v>
      </c>
      <c r="V236" s="41">
        <v>0.84666666666666668</v>
      </c>
      <c r="W236" s="41">
        <v>1.2466666666666668</v>
      </c>
      <c r="X236" s="41">
        <v>1.4666666666666668</v>
      </c>
      <c r="Y236" s="41">
        <v>5.97</v>
      </c>
      <c r="Z236" s="41">
        <v>3.7600000000000002</v>
      </c>
      <c r="AA236" s="41">
        <v>2.16</v>
      </c>
      <c r="AB236" s="41">
        <v>0.87666666666666659</v>
      </c>
      <c r="AC236" s="41">
        <v>2.7533333333333334</v>
      </c>
      <c r="AD236" s="41">
        <v>1.4733333333333334</v>
      </c>
      <c r="AE236" s="43">
        <v>1049.3999999999999</v>
      </c>
      <c r="AF236" s="43">
        <v>276209</v>
      </c>
      <c r="AG236" s="39">
        <v>4.584895443464359</v>
      </c>
      <c r="AH236" s="43">
        <v>1060.3721861618751</v>
      </c>
      <c r="AI236" s="41" t="s">
        <v>783</v>
      </c>
      <c r="AJ236" s="41">
        <v>115.38333333333333</v>
      </c>
      <c r="AK236" s="41">
        <v>53.736666666666672</v>
      </c>
      <c r="AL236" s="41">
        <v>169.12</v>
      </c>
      <c r="AM236" s="41">
        <v>179.11841666666666</v>
      </c>
      <c r="AN236" s="41">
        <v>53.360000000000007</v>
      </c>
      <c r="AO236" s="44">
        <v>2.3130000000000002</v>
      </c>
      <c r="AP236" s="41">
        <v>93.89</v>
      </c>
      <c r="AQ236" s="41">
        <v>97.856666666666669</v>
      </c>
      <c r="AR236" s="41">
        <v>100.53333333333335</v>
      </c>
      <c r="AS236" s="41">
        <v>7.97</v>
      </c>
      <c r="AT236" s="41">
        <v>426.38333333333338</v>
      </c>
      <c r="AU236" s="41">
        <v>3.8866666666666667</v>
      </c>
      <c r="AV236" s="41">
        <v>10.263333333333334</v>
      </c>
      <c r="AW236" s="41">
        <v>3.1833333333333336</v>
      </c>
      <c r="AX236" s="41">
        <v>15.523333333333333</v>
      </c>
      <c r="AY236" s="41">
        <v>40.256666666666668</v>
      </c>
      <c r="AZ236" s="41">
        <v>1.6533333333333333</v>
      </c>
      <c r="BA236" s="41">
        <v>0.76666666666666661</v>
      </c>
      <c r="BB236" s="41">
        <v>11.363333333333335</v>
      </c>
      <c r="BC236" s="41">
        <v>38.966666666666669</v>
      </c>
      <c r="BD236" s="41">
        <v>27.136666666666667</v>
      </c>
      <c r="BE236" s="41">
        <v>36.770000000000003</v>
      </c>
      <c r="BF236" s="41">
        <v>74.990000000000009</v>
      </c>
      <c r="BG236" s="41">
        <v>17.468055555555555</v>
      </c>
      <c r="BH236" s="41">
        <v>8.3533333333333335</v>
      </c>
      <c r="BI236" s="41">
        <v>14.223333333333334</v>
      </c>
      <c r="BJ236" s="41">
        <v>2.436666666666667</v>
      </c>
      <c r="BK236" s="41">
        <v>48.666666666666664</v>
      </c>
      <c r="BL236" s="41">
        <v>8.1133333333333333</v>
      </c>
      <c r="BM236" s="41">
        <v>6.29</v>
      </c>
    </row>
    <row r="237" spans="1:65" x14ac:dyDescent="0.35">
      <c r="A237" s="18">
        <v>4848660990</v>
      </c>
      <c r="B237" t="s">
        <v>395</v>
      </c>
      <c r="C237" t="s">
        <v>650</v>
      </c>
      <c r="D237" t="s">
        <v>651</v>
      </c>
      <c r="E237" s="41">
        <v>9.31</v>
      </c>
      <c r="F237" s="41">
        <v>2.2866666666666666</v>
      </c>
      <c r="G237" s="41">
        <v>3.2533333333333334</v>
      </c>
      <c r="H237" s="41">
        <v>1.2933333333333332</v>
      </c>
      <c r="I237" s="41">
        <v>1</v>
      </c>
      <c r="J237" s="41">
        <v>2.21</v>
      </c>
      <c r="K237" s="41">
        <v>1.5099999999999998</v>
      </c>
      <c r="L237" s="41">
        <v>1.4866666666666666</v>
      </c>
      <c r="M237" s="41">
        <v>3.97</v>
      </c>
      <c r="N237" s="41">
        <v>2.97</v>
      </c>
      <c r="O237" s="41">
        <v>0.47666666666666674</v>
      </c>
      <c r="P237" s="41">
        <v>1.3133333333333335</v>
      </c>
      <c r="Q237" s="41">
        <v>3.23</v>
      </c>
      <c r="R237" s="41">
        <v>3.06</v>
      </c>
      <c r="S237" s="41">
        <v>3.9666666666666668</v>
      </c>
      <c r="T237" s="41">
        <v>1.9799999999999998</v>
      </c>
      <c r="U237" s="41">
        <v>2.8466666666666662</v>
      </c>
      <c r="V237" s="41">
        <v>0.84</v>
      </c>
      <c r="W237" s="41">
        <v>1.6066666666666667</v>
      </c>
      <c r="X237" s="41">
        <v>1.4799999999999998</v>
      </c>
      <c r="Y237" s="41">
        <v>5.97</v>
      </c>
      <c r="Z237" s="41">
        <v>4.4000000000000004</v>
      </c>
      <c r="AA237" s="41">
        <v>2</v>
      </c>
      <c r="AB237" s="41">
        <v>1.2933333333333332</v>
      </c>
      <c r="AC237" s="41">
        <v>2.8200000000000003</v>
      </c>
      <c r="AD237" s="41">
        <v>1</v>
      </c>
      <c r="AE237" s="43">
        <v>665.61</v>
      </c>
      <c r="AF237" s="43">
        <v>258159</v>
      </c>
      <c r="AG237" s="39">
        <v>4.053262509393023</v>
      </c>
      <c r="AH237" s="43">
        <v>929.92376641712929</v>
      </c>
      <c r="AI237" s="41" t="s">
        <v>783</v>
      </c>
      <c r="AJ237" s="41">
        <v>111.66333333333334</v>
      </c>
      <c r="AK237" s="41">
        <v>65.75</v>
      </c>
      <c r="AL237" s="41">
        <v>177.41333333333336</v>
      </c>
      <c r="AM237" s="41">
        <v>179.86841666666666</v>
      </c>
      <c r="AN237" s="41">
        <v>37.333333333333336</v>
      </c>
      <c r="AO237" s="44">
        <v>2.3076666666666665</v>
      </c>
      <c r="AP237" s="41">
        <v>110.44333333333333</v>
      </c>
      <c r="AQ237" s="41">
        <v>75</v>
      </c>
      <c r="AR237" s="41">
        <v>83.723333333333343</v>
      </c>
      <c r="AS237" s="41">
        <v>7.97</v>
      </c>
      <c r="AT237" s="41">
        <v>440.33</v>
      </c>
      <c r="AU237" s="41">
        <v>4.13</v>
      </c>
      <c r="AV237" s="41">
        <v>9.19</v>
      </c>
      <c r="AW237" s="41">
        <v>3.8933333333333331</v>
      </c>
      <c r="AX237" s="41">
        <v>13.160000000000002</v>
      </c>
      <c r="AY237" s="41">
        <v>22.25</v>
      </c>
      <c r="AZ237" s="41">
        <v>2.0566666666666666</v>
      </c>
      <c r="BA237" s="41">
        <v>0.75</v>
      </c>
      <c r="BB237" s="41">
        <v>9.99</v>
      </c>
      <c r="BC237" s="41">
        <v>13.979999999999999</v>
      </c>
      <c r="BD237" s="41">
        <v>21.31</v>
      </c>
      <c r="BE237" s="41">
        <v>26.833333333333332</v>
      </c>
      <c r="BF237" s="41">
        <v>75</v>
      </c>
      <c r="BG237" s="41">
        <v>19.989999999999998</v>
      </c>
      <c r="BH237" s="41">
        <v>10.200000000000001</v>
      </c>
      <c r="BI237" s="41">
        <v>13.5</v>
      </c>
      <c r="BJ237" s="41">
        <v>1.92</v>
      </c>
      <c r="BK237" s="41">
        <v>41.666666666666664</v>
      </c>
      <c r="BL237" s="41">
        <v>8.0566666666666666</v>
      </c>
      <c r="BM237" s="41">
        <v>5.7833333333333323</v>
      </c>
    </row>
    <row r="238" spans="1:65" x14ac:dyDescent="0.35">
      <c r="A238" s="18">
        <v>4916260300</v>
      </c>
      <c r="B238" t="s">
        <v>421</v>
      </c>
      <c r="C238" t="s">
        <v>422</v>
      </c>
      <c r="D238" t="s">
        <v>423</v>
      </c>
      <c r="E238" s="41">
        <v>11.756666666666668</v>
      </c>
      <c r="F238" s="41">
        <v>4.0066666666666668</v>
      </c>
      <c r="G238" s="41">
        <v>3.99</v>
      </c>
      <c r="H238" s="41">
        <v>1.5899999999999999</v>
      </c>
      <c r="I238" s="41">
        <v>1.0900000000000001</v>
      </c>
      <c r="J238" s="41">
        <v>1.6066666666666667</v>
      </c>
      <c r="K238" s="41">
        <v>1.5566666666666666</v>
      </c>
      <c r="L238" s="41">
        <v>0.94</v>
      </c>
      <c r="M238" s="41">
        <v>4.2233333333333336</v>
      </c>
      <c r="N238" s="41">
        <v>2.5566666666666666</v>
      </c>
      <c r="O238" s="41">
        <v>0.58333333333333337</v>
      </c>
      <c r="P238" s="41">
        <v>1.2233333333333334</v>
      </c>
      <c r="Q238" s="41">
        <v>1.99</v>
      </c>
      <c r="R238" s="41">
        <v>2.813333333333333</v>
      </c>
      <c r="S238" s="41">
        <v>4.9066666666666672</v>
      </c>
      <c r="T238" s="41">
        <v>2.09</v>
      </c>
      <c r="U238" s="41">
        <v>3.7566666666666664</v>
      </c>
      <c r="V238" s="41">
        <v>1.0633333333333335</v>
      </c>
      <c r="W238" s="41">
        <v>1.7733333333333334</v>
      </c>
      <c r="X238" s="41">
        <v>1.9566666666666668</v>
      </c>
      <c r="Y238" s="41">
        <v>6.7899999999999991</v>
      </c>
      <c r="Z238" s="41">
        <v>5.1733333333333329</v>
      </c>
      <c r="AA238" s="41">
        <v>2.3233333333333337</v>
      </c>
      <c r="AB238" s="41">
        <v>1.0666666666666667</v>
      </c>
      <c r="AC238" s="41">
        <v>2.58</v>
      </c>
      <c r="AD238" s="41">
        <v>1.4366666666666668</v>
      </c>
      <c r="AE238" s="43">
        <v>697.91666666666663</v>
      </c>
      <c r="AF238" s="43">
        <v>268965</v>
      </c>
      <c r="AG238" s="39">
        <v>4.6125366001143755</v>
      </c>
      <c r="AH238" s="43">
        <v>1037.0775660427967</v>
      </c>
      <c r="AI238" s="41" t="s">
        <v>783</v>
      </c>
      <c r="AJ238" s="41">
        <v>128.52666666666667</v>
      </c>
      <c r="AK238" s="41">
        <v>36.6</v>
      </c>
      <c r="AL238" s="41">
        <v>165.12666666666667</v>
      </c>
      <c r="AM238" s="41">
        <v>178.99901666666668</v>
      </c>
      <c r="AN238" s="41">
        <v>45.473333333333336</v>
      </c>
      <c r="AO238" s="44">
        <v>2.8520000000000003</v>
      </c>
      <c r="AP238" s="41">
        <v>94.166666666666671</v>
      </c>
      <c r="AQ238" s="41">
        <v>96.886666666666656</v>
      </c>
      <c r="AR238" s="41">
        <v>71.416666666666671</v>
      </c>
      <c r="AS238" s="41">
        <v>6.94</v>
      </c>
      <c r="AT238" s="41">
        <v>442.90000000000003</v>
      </c>
      <c r="AU238" s="41">
        <v>4.1100000000000003</v>
      </c>
      <c r="AV238" s="41">
        <v>10.660000000000002</v>
      </c>
      <c r="AW238" s="41">
        <v>3.89</v>
      </c>
      <c r="AX238" s="41">
        <v>14.166666666666666</v>
      </c>
      <c r="AY238" s="41">
        <v>22.22</v>
      </c>
      <c r="AZ238" s="41">
        <v>1.5766666666666664</v>
      </c>
      <c r="BA238" s="41">
        <v>0.85666666666666658</v>
      </c>
      <c r="BB238" s="41">
        <v>10.38</v>
      </c>
      <c r="BC238" s="41">
        <v>28.213333333333335</v>
      </c>
      <c r="BD238" s="41">
        <v>20.156666666666666</v>
      </c>
      <c r="BE238" s="41">
        <v>21.656666666666666</v>
      </c>
      <c r="BF238" s="41">
        <v>60</v>
      </c>
      <c r="BG238" s="41">
        <v>22.5</v>
      </c>
      <c r="BH238" s="41">
        <v>9</v>
      </c>
      <c r="BI238" s="41">
        <v>12</v>
      </c>
      <c r="BJ238" s="41">
        <v>2.7566666666666664</v>
      </c>
      <c r="BK238" s="41">
        <v>51.063333333333333</v>
      </c>
      <c r="BL238" s="41">
        <v>8.49</v>
      </c>
      <c r="BM238" s="41">
        <v>9.49</v>
      </c>
    </row>
    <row r="239" spans="1:65" x14ac:dyDescent="0.35">
      <c r="A239" s="18">
        <v>4936260500</v>
      </c>
      <c r="B239" t="s">
        <v>421</v>
      </c>
      <c r="C239" t="s">
        <v>846</v>
      </c>
      <c r="D239" t="s">
        <v>847</v>
      </c>
      <c r="E239" s="41">
        <v>10.966666666666669</v>
      </c>
      <c r="F239" s="41">
        <v>4.1733333333333329</v>
      </c>
      <c r="G239" s="41">
        <v>3.8933333333333331</v>
      </c>
      <c r="H239" s="41">
        <v>1.74</v>
      </c>
      <c r="I239" s="41">
        <v>0.99333333333333329</v>
      </c>
      <c r="J239" s="41">
        <v>1.6133333333333333</v>
      </c>
      <c r="K239" s="41">
        <v>2.3966666666666665</v>
      </c>
      <c r="L239" s="41">
        <v>0.89333333333333342</v>
      </c>
      <c r="M239" s="41">
        <v>3.9666666666666668</v>
      </c>
      <c r="N239" s="41">
        <v>2.7066666666666666</v>
      </c>
      <c r="O239" s="41">
        <v>0.57333333333333325</v>
      </c>
      <c r="P239" s="41">
        <v>1.1399999999999999</v>
      </c>
      <c r="Q239" s="41">
        <v>3.08</v>
      </c>
      <c r="R239" s="41">
        <v>3.5866666666666664</v>
      </c>
      <c r="S239" s="41">
        <v>4.333333333333333</v>
      </c>
      <c r="T239" s="41">
        <v>2.7133333333333334</v>
      </c>
      <c r="U239" s="41">
        <v>3.2433333333333336</v>
      </c>
      <c r="V239" s="41">
        <v>0.95666666666666667</v>
      </c>
      <c r="W239" s="41">
        <v>1.5200000000000002</v>
      </c>
      <c r="X239" s="41">
        <v>1.76</v>
      </c>
      <c r="Y239" s="41">
        <v>6.2899999999999991</v>
      </c>
      <c r="Z239" s="41">
        <v>4.2533333333333339</v>
      </c>
      <c r="AA239" s="41">
        <v>2.5300000000000002</v>
      </c>
      <c r="AB239" s="41">
        <v>1.4933333333333332</v>
      </c>
      <c r="AC239" s="41">
        <v>3.2566666666666664</v>
      </c>
      <c r="AD239" s="41">
        <v>1.6333333333333335</v>
      </c>
      <c r="AE239" s="43">
        <v>961.61</v>
      </c>
      <c r="AF239" s="43">
        <v>392491.33333333331</v>
      </c>
      <c r="AG239" s="39">
        <v>4.2903960684298976</v>
      </c>
      <c r="AH239" s="43">
        <v>1455.6194818504021</v>
      </c>
      <c r="AI239" s="41" t="s">
        <v>783</v>
      </c>
      <c r="AJ239" s="41">
        <v>69.203333333333333</v>
      </c>
      <c r="AK239" s="41">
        <v>64.966666666666669</v>
      </c>
      <c r="AL239" s="41">
        <v>134.17000000000002</v>
      </c>
      <c r="AM239" s="41">
        <v>180.22856666666667</v>
      </c>
      <c r="AN239" s="41">
        <v>45.669999999999995</v>
      </c>
      <c r="AO239" s="44">
        <v>2.7873333333333332</v>
      </c>
      <c r="AP239" s="41">
        <v>106.99000000000001</v>
      </c>
      <c r="AQ239" s="41">
        <v>106.43</v>
      </c>
      <c r="AR239" s="41">
        <v>115.16666666666667</v>
      </c>
      <c r="AS239" s="41">
        <v>9.16</v>
      </c>
      <c r="AT239" s="41">
        <v>439.33333333333331</v>
      </c>
      <c r="AU239" s="41">
        <v>4.1433333333333335</v>
      </c>
      <c r="AV239" s="41">
        <v>10.130000000000001</v>
      </c>
      <c r="AW239" s="41">
        <v>4.6766666666666667</v>
      </c>
      <c r="AX239" s="41">
        <v>17.333333333333332</v>
      </c>
      <c r="AY239" s="41">
        <v>30.533333333333331</v>
      </c>
      <c r="AZ239" s="41">
        <v>2.3666666666666667</v>
      </c>
      <c r="BA239" s="41">
        <v>0.83333333333333337</v>
      </c>
      <c r="BB239" s="41">
        <v>16.436666666666667</v>
      </c>
      <c r="BC239" s="41">
        <v>24.973333333333333</v>
      </c>
      <c r="BD239" s="41">
        <v>18.363333333333333</v>
      </c>
      <c r="BE239" s="41">
        <v>25.24666666666667</v>
      </c>
      <c r="BF239" s="41">
        <v>65.569999999999993</v>
      </c>
      <c r="BG239" s="41">
        <v>33.33</v>
      </c>
      <c r="BH239" s="41">
        <v>9.9433333333333334</v>
      </c>
      <c r="BI239" s="41">
        <v>18.766666666666666</v>
      </c>
      <c r="BJ239" s="41">
        <v>2.4333333333333331</v>
      </c>
      <c r="BK239" s="41">
        <v>54.873333333333335</v>
      </c>
      <c r="BL239" s="41">
        <v>7.7033333333333331</v>
      </c>
      <c r="BM239" s="41">
        <v>14.326666666666668</v>
      </c>
    </row>
    <row r="240" spans="1:65" x14ac:dyDescent="0.35">
      <c r="A240" s="18">
        <v>4939340800</v>
      </c>
      <c r="B240" t="s">
        <v>421</v>
      </c>
      <c r="C240" t="s">
        <v>848</v>
      </c>
      <c r="D240" t="s">
        <v>849</v>
      </c>
      <c r="E240" s="41">
        <v>11.083333333333334</v>
      </c>
      <c r="F240" s="41">
        <v>3.6166666666666671</v>
      </c>
      <c r="G240" s="41">
        <v>4.1933333333333325</v>
      </c>
      <c r="H240" s="41">
        <v>1.4933333333333334</v>
      </c>
      <c r="I240" s="41">
        <v>0.97000000000000008</v>
      </c>
      <c r="J240" s="41">
        <v>1.5166666666666666</v>
      </c>
      <c r="K240" s="41">
        <v>1.3066666666666666</v>
      </c>
      <c r="L240" s="41">
        <v>0.93</v>
      </c>
      <c r="M240" s="41">
        <v>4.2</v>
      </c>
      <c r="N240" s="41">
        <v>3.5466666666666669</v>
      </c>
      <c r="O240" s="41">
        <v>0.55333333333333334</v>
      </c>
      <c r="P240" s="41">
        <v>1.1233333333333333</v>
      </c>
      <c r="Q240" s="41">
        <v>2.9333333333333336</v>
      </c>
      <c r="R240" s="41">
        <v>3.706666666666667</v>
      </c>
      <c r="S240" s="41">
        <v>4.38</v>
      </c>
      <c r="T240" s="41">
        <v>1.9233333333333331</v>
      </c>
      <c r="U240" s="41">
        <v>3.6500000000000004</v>
      </c>
      <c r="V240" s="41">
        <v>0.89333333333333342</v>
      </c>
      <c r="W240" s="41">
        <v>1.66</v>
      </c>
      <c r="X240" s="41">
        <v>1.8100000000000003</v>
      </c>
      <c r="Y240" s="41">
        <v>5.9066666666666663</v>
      </c>
      <c r="Z240" s="41">
        <v>4.5533333333333337</v>
      </c>
      <c r="AA240" s="41">
        <v>2.2899999999999996</v>
      </c>
      <c r="AB240" s="41">
        <v>1.0133333333333334</v>
      </c>
      <c r="AC240" s="41">
        <v>3.0633333333333339</v>
      </c>
      <c r="AD240" s="41">
        <v>1.5600000000000003</v>
      </c>
      <c r="AE240" s="43">
        <v>1077.9000000000001</v>
      </c>
      <c r="AF240" s="43">
        <v>353314</v>
      </c>
      <c r="AG240" s="39">
        <v>4.3423900217739009</v>
      </c>
      <c r="AH240" s="43">
        <v>1317.9240542937664</v>
      </c>
      <c r="AI240" s="41" t="s">
        <v>783</v>
      </c>
      <c r="AJ240" s="41">
        <v>68.453333333333333</v>
      </c>
      <c r="AK240" s="41">
        <v>59.483333333333341</v>
      </c>
      <c r="AL240" s="41">
        <v>127.93666666666667</v>
      </c>
      <c r="AM240" s="41">
        <v>179.93576666666664</v>
      </c>
      <c r="AN240" s="41">
        <v>51.1</v>
      </c>
      <c r="AO240" s="44">
        <v>2.7733333333333334</v>
      </c>
      <c r="AP240" s="41">
        <v>89.326666666666668</v>
      </c>
      <c r="AQ240" s="41">
        <v>106.15000000000002</v>
      </c>
      <c r="AR240" s="41">
        <v>109.25</v>
      </c>
      <c r="AS240" s="41">
        <v>9.8666666666666671</v>
      </c>
      <c r="AT240" s="41">
        <v>410.34</v>
      </c>
      <c r="AU240" s="41">
        <v>4.2700000000000005</v>
      </c>
      <c r="AV240" s="41">
        <v>10.476666666666667</v>
      </c>
      <c r="AW240" s="41">
        <v>4.4066666666666672</v>
      </c>
      <c r="AX240" s="41">
        <v>17.816666666666666</v>
      </c>
      <c r="AY240" s="41">
        <v>34.049999999999997</v>
      </c>
      <c r="AZ240" s="41">
        <v>2.0566666666666666</v>
      </c>
      <c r="BA240" s="41">
        <v>0.86</v>
      </c>
      <c r="BB240" s="41">
        <v>16.373333333333331</v>
      </c>
      <c r="BC240" s="41">
        <v>24.106666666666669</v>
      </c>
      <c r="BD240" s="41">
        <v>16.32</v>
      </c>
      <c r="BE240" s="41">
        <v>23.08666666666667</v>
      </c>
      <c r="BF240" s="41">
        <v>74.030000000000015</v>
      </c>
      <c r="BG240" s="41">
        <v>33.33</v>
      </c>
      <c r="BH240" s="41">
        <v>9.85</v>
      </c>
      <c r="BI240" s="41">
        <v>17.423333333333336</v>
      </c>
      <c r="BJ240" s="41">
        <v>2.6333333333333333</v>
      </c>
      <c r="BK240" s="41">
        <v>48.84</v>
      </c>
      <c r="BL240" s="41">
        <v>7.8233333333333333</v>
      </c>
      <c r="BM240" s="41">
        <v>14.793333333333335</v>
      </c>
    </row>
    <row r="241" spans="1:65" x14ac:dyDescent="0.35">
      <c r="A241" s="18">
        <v>4941100850</v>
      </c>
      <c r="B241" t="s">
        <v>421</v>
      </c>
      <c r="C241" t="s">
        <v>424</v>
      </c>
      <c r="D241" t="s">
        <v>425</v>
      </c>
      <c r="E241" s="41">
        <v>12.799999999999999</v>
      </c>
      <c r="F241" s="41">
        <v>4.3566666666666665</v>
      </c>
      <c r="G241" s="41">
        <v>4.3999999999999995</v>
      </c>
      <c r="H241" s="41">
        <v>1.8133333333333335</v>
      </c>
      <c r="I241" s="41">
        <v>1.6833333333333336</v>
      </c>
      <c r="J241" s="41">
        <v>1.6033333333333335</v>
      </c>
      <c r="K241" s="41">
        <v>1.3466666666666667</v>
      </c>
      <c r="L241" s="41">
        <v>1.0933333333333333</v>
      </c>
      <c r="M241" s="41">
        <v>5.2333333333333334</v>
      </c>
      <c r="N241" s="41">
        <v>4.3133333333333335</v>
      </c>
      <c r="O241" s="41">
        <v>0.62666666666666659</v>
      </c>
      <c r="P241" s="41">
        <v>1.1566666666666665</v>
      </c>
      <c r="Q241" s="41">
        <v>3.4166666666666665</v>
      </c>
      <c r="R241" s="41">
        <v>4.18</v>
      </c>
      <c r="S241" s="41">
        <v>5.1133333333333333</v>
      </c>
      <c r="T241" s="41">
        <v>2.2233333333333332</v>
      </c>
      <c r="U241" s="41">
        <v>3.9233333333333333</v>
      </c>
      <c r="V241" s="41">
        <v>1.1233333333333333</v>
      </c>
      <c r="W241" s="41">
        <v>1.57</v>
      </c>
      <c r="X241" s="41">
        <v>2.1933333333333334</v>
      </c>
      <c r="Y241" s="41">
        <v>6.3466666666666667</v>
      </c>
      <c r="Z241" s="41">
        <v>6.0266666666666664</v>
      </c>
      <c r="AA241" s="41">
        <v>2.5466666666666664</v>
      </c>
      <c r="AB241" s="41">
        <v>1.1633333333333333</v>
      </c>
      <c r="AC241" s="41">
        <v>3.4599999999999995</v>
      </c>
      <c r="AD241" s="41">
        <v>1.7633333333333336</v>
      </c>
      <c r="AE241" s="43">
        <v>975.16666666666663</v>
      </c>
      <c r="AF241" s="43">
        <v>335655.66666666669</v>
      </c>
      <c r="AG241" s="39">
        <v>4.4985849304860492</v>
      </c>
      <c r="AH241" s="43">
        <v>1275.3124602250552</v>
      </c>
      <c r="AI241" s="41" t="s">
        <v>783</v>
      </c>
      <c r="AJ241" s="41">
        <v>135.76666666666665</v>
      </c>
      <c r="AK241" s="41">
        <v>36.6</v>
      </c>
      <c r="AL241" s="41">
        <v>172.36666666666665</v>
      </c>
      <c r="AM241" s="41">
        <v>181.10016666666669</v>
      </c>
      <c r="AN241" s="41">
        <v>38.873333333333328</v>
      </c>
      <c r="AO241" s="44">
        <v>2.7866666666666666</v>
      </c>
      <c r="AP241" s="41">
        <v>119.77666666666666</v>
      </c>
      <c r="AQ241" s="41">
        <v>100.77</v>
      </c>
      <c r="AR241" s="41">
        <v>73.92</v>
      </c>
      <c r="AS241" s="41">
        <v>10.056666666666667</v>
      </c>
      <c r="AT241" s="41">
        <v>442.95333333333332</v>
      </c>
      <c r="AU241" s="41">
        <v>4.2566666666666668</v>
      </c>
      <c r="AV241" s="41">
        <v>10.663333333333334</v>
      </c>
      <c r="AW241" s="41">
        <v>3.4533333333333331</v>
      </c>
      <c r="AX241" s="41">
        <v>14.11</v>
      </c>
      <c r="AY241" s="41">
        <v>21.443333333333332</v>
      </c>
      <c r="AZ241" s="41">
        <v>2.4133333333333336</v>
      </c>
      <c r="BA241" s="41">
        <v>0.91333333333333344</v>
      </c>
      <c r="BB241" s="41">
        <v>15.263333333333334</v>
      </c>
      <c r="BC241" s="41">
        <v>29.976666666666663</v>
      </c>
      <c r="BD241" s="41">
        <v>27.66</v>
      </c>
      <c r="BE241" s="41">
        <v>33.703333333333326</v>
      </c>
      <c r="BF241" s="41">
        <v>78.28</v>
      </c>
      <c r="BG241" s="41">
        <v>20.666666666666668</v>
      </c>
      <c r="BH241" s="41">
        <v>9</v>
      </c>
      <c r="BI241" s="41">
        <v>14.276666666666666</v>
      </c>
      <c r="BJ241" s="41">
        <v>3.9000000000000004</v>
      </c>
      <c r="BK241" s="41">
        <v>51.113333333333337</v>
      </c>
      <c r="BL241" s="41">
        <v>8.99</v>
      </c>
      <c r="BM241" s="41">
        <v>9.7233333333333345</v>
      </c>
    </row>
    <row r="242" spans="1:65" x14ac:dyDescent="0.35">
      <c r="A242" s="18">
        <v>4941620900</v>
      </c>
      <c r="B242" t="s">
        <v>421</v>
      </c>
      <c r="C242" t="s">
        <v>426</v>
      </c>
      <c r="D242" t="s">
        <v>427</v>
      </c>
      <c r="E242" s="41">
        <v>11.549999999999999</v>
      </c>
      <c r="F242" s="41">
        <v>4.0766666666666671</v>
      </c>
      <c r="G242" s="41">
        <v>4.29</v>
      </c>
      <c r="H242" s="41">
        <v>2.3466666666666667</v>
      </c>
      <c r="I242" s="41">
        <v>1.2</v>
      </c>
      <c r="J242" s="41">
        <v>1.7</v>
      </c>
      <c r="K242" s="41">
        <v>2.4966666666666666</v>
      </c>
      <c r="L242" s="41">
        <v>1.0933333333333335</v>
      </c>
      <c r="M242" s="41">
        <v>4.59</v>
      </c>
      <c r="N242" s="41">
        <v>2.9833333333333329</v>
      </c>
      <c r="O242" s="41">
        <v>0.57999999999999996</v>
      </c>
      <c r="P242" s="41">
        <v>1.2033333333333334</v>
      </c>
      <c r="Q242" s="41">
        <v>3.8433333333333337</v>
      </c>
      <c r="R242" s="41">
        <v>3.8766666666666669</v>
      </c>
      <c r="S242" s="41">
        <v>4.63</v>
      </c>
      <c r="T242" s="41">
        <v>2.8900000000000006</v>
      </c>
      <c r="U242" s="41">
        <v>3.6266666666666665</v>
      </c>
      <c r="V242" s="41">
        <v>1.2333333333333334</v>
      </c>
      <c r="W242" s="41">
        <v>1.5833333333333333</v>
      </c>
      <c r="X242" s="41">
        <v>2.2533333333333334</v>
      </c>
      <c r="Y242" s="41">
        <v>6.166666666666667</v>
      </c>
      <c r="Z242" s="41">
        <v>5.830000000000001</v>
      </c>
      <c r="AA242" s="41">
        <v>2.65</v>
      </c>
      <c r="AB242" s="41">
        <v>1.64</v>
      </c>
      <c r="AC242" s="41">
        <v>3.65</v>
      </c>
      <c r="AD242" s="41">
        <v>1.843333333333333</v>
      </c>
      <c r="AE242" s="43">
        <v>1109.1600000000001</v>
      </c>
      <c r="AF242" s="43">
        <v>361743</v>
      </c>
      <c r="AG242" s="39">
        <v>4.2903118238020035</v>
      </c>
      <c r="AH242" s="43">
        <v>1341.9650542749084</v>
      </c>
      <c r="AI242" s="41" t="s">
        <v>783</v>
      </c>
      <c r="AJ242" s="41">
        <v>75.100000000000009</v>
      </c>
      <c r="AK242" s="41">
        <v>60.853333333333332</v>
      </c>
      <c r="AL242" s="41">
        <v>135.95333333333335</v>
      </c>
      <c r="AM242" s="41">
        <v>179.93576666666664</v>
      </c>
      <c r="AN242" s="41">
        <v>49.543333333333329</v>
      </c>
      <c r="AO242" s="44">
        <v>2.7260000000000004</v>
      </c>
      <c r="AP242" s="41">
        <v>86.986666666666665</v>
      </c>
      <c r="AQ242" s="41">
        <v>106.87</v>
      </c>
      <c r="AR242" s="41">
        <v>92.916666666666671</v>
      </c>
      <c r="AS242" s="41">
        <v>10.17</v>
      </c>
      <c r="AT242" s="41">
        <v>465.37333333333328</v>
      </c>
      <c r="AU242" s="41">
        <v>4.4133333333333331</v>
      </c>
      <c r="AV242" s="41">
        <v>10.719999999999999</v>
      </c>
      <c r="AW242" s="41">
        <v>4.1333333333333337</v>
      </c>
      <c r="AX242" s="41">
        <v>14.6</v>
      </c>
      <c r="AY242" s="41">
        <v>35.596666666666671</v>
      </c>
      <c r="AZ242" s="41">
        <v>2.8066666666666666</v>
      </c>
      <c r="BA242" s="41">
        <v>0.85</v>
      </c>
      <c r="BB242" s="41">
        <v>15.030000000000001</v>
      </c>
      <c r="BC242" s="41">
        <v>24.033333333333335</v>
      </c>
      <c r="BD242" s="41">
        <v>18.349999999999998</v>
      </c>
      <c r="BE242" s="41">
        <v>25.99</v>
      </c>
      <c r="BF242" s="41">
        <v>76.353333333333339</v>
      </c>
      <c r="BG242" s="41">
        <v>33.33</v>
      </c>
      <c r="BH242" s="41">
        <v>9.24</v>
      </c>
      <c r="BI242" s="41">
        <v>19.569999999999997</v>
      </c>
      <c r="BJ242" s="41">
        <v>3.0866666666666664</v>
      </c>
      <c r="BK242" s="41">
        <v>53.916666666666664</v>
      </c>
      <c r="BL242" s="41">
        <v>8.1166666666666671</v>
      </c>
      <c r="BM242" s="41">
        <v>15.283333333333333</v>
      </c>
    </row>
    <row r="243" spans="1:65" x14ac:dyDescent="0.35">
      <c r="A243" s="18">
        <v>5015540200</v>
      </c>
      <c r="B243" t="s">
        <v>428</v>
      </c>
      <c r="C243" t="s">
        <v>429</v>
      </c>
      <c r="D243" t="s">
        <v>776</v>
      </c>
      <c r="E243" s="41">
        <v>12.88</v>
      </c>
      <c r="F243" s="41">
        <v>4.0566666666666675</v>
      </c>
      <c r="G243" s="41">
        <v>4.66</v>
      </c>
      <c r="H243" s="41">
        <v>1.68</v>
      </c>
      <c r="I243" s="41">
        <v>1.25</v>
      </c>
      <c r="J243" s="41">
        <v>2.6</v>
      </c>
      <c r="K243" s="41">
        <v>2.2333333333333329</v>
      </c>
      <c r="L243" s="41">
        <v>1.25</v>
      </c>
      <c r="M243" s="41">
        <v>4.4133333333333331</v>
      </c>
      <c r="N243" s="41">
        <v>3.3800000000000003</v>
      </c>
      <c r="O243" s="41">
        <v>0.57999999999999996</v>
      </c>
      <c r="P243" s="41">
        <v>1.9233333333333331</v>
      </c>
      <c r="Q243" s="41">
        <v>3.8800000000000003</v>
      </c>
      <c r="R243" s="41">
        <v>3.39</v>
      </c>
      <c r="S243" s="41">
        <v>4.1133333333333333</v>
      </c>
      <c r="T243" s="41">
        <v>2.563333333333333</v>
      </c>
      <c r="U243" s="41">
        <v>4.1499999999999995</v>
      </c>
      <c r="V243" s="41">
        <v>1.2866666666666668</v>
      </c>
      <c r="W243" s="41">
        <v>2.0333333333333332</v>
      </c>
      <c r="X243" s="41">
        <v>1.9733333333333334</v>
      </c>
      <c r="Y243" s="41">
        <v>5.9633333333333338</v>
      </c>
      <c r="Z243" s="41">
        <v>5.2266666666666666</v>
      </c>
      <c r="AA243" s="41">
        <v>2.6066666666666669</v>
      </c>
      <c r="AB243" s="41">
        <v>1.1666666666666665</v>
      </c>
      <c r="AC243" s="41">
        <v>3.2233333333333332</v>
      </c>
      <c r="AD243" s="41">
        <v>1.7033333333333334</v>
      </c>
      <c r="AE243" s="43">
        <v>1500.4166666666667</v>
      </c>
      <c r="AF243" s="43">
        <v>508690.66666666669</v>
      </c>
      <c r="AG243" s="39">
        <v>4.4824560591046447</v>
      </c>
      <c r="AH243" s="43">
        <v>1929.5545638249271</v>
      </c>
      <c r="AI243" s="41" t="s">
        <v>783</v>
      </c>
      <c r="AJ243" s="41">
        <v>104.03666666666668</v>
      </c>
      <c r="AK243" s="41">
        <v>119.35666666666667</v>
      </c>
      <c r="AL243" s="41">
        <v>223.39333333333335</v>
      </c>
      <c r="AM243" s="41">
        <v>174.62406666666666</v>
      </c>
      <c r="AN243" s="41">
        <v>60</v>
      </c>
      <c r="AO243" s="44">
        <v>2.6503333333333332</v>
      </c>
      <c r="AP243" s="41">
        <v>130</v>
      </c>
      <c r="AQ243" s="41">
        <v>113</v>
      </c>
      <c r="AR243" s="41">
        <v>94</v>
      </c>
      <c r="AS243" s="41">
        <v>9.4333333333333336</v>
      </c>
      <c r="AT243" s="41">
        <v>455.74333333333334</v>
      </c>
      <c r="AU243" s="41">
        <v>4.29</v>
      </c>
      <c r="AV243" s="41">
        <v>10.99</v>
      </c>
      <c r="AW243" s="41">
        <v>3.92</v>
      </c>
      <c r="AX243" s="41">
        <v>23</v>
      </c>
      <c r="AY243" s="41">
        <v>49</v>
      </c>
      <c r="AZ243" s="41">
        <v>2.1233333333333335</v>
      </c>
      <c r="BA243" s="41">
        <v>1.22</v>
      </c>
      <c r="BB243" s="41">
        <v>17.989999999999998</v>
      </c>
      <c r="BC243" s="41">
        <v>29</v>
      </c>
      <c r="BD243" s="41">
        <v>32.99</v>
      </c>
      <c r="BE243" s="41">
        <v>37.99</v>
      </c>
      <c r="BF243" s="41">
        <v>65</v>
      </c>
      <c r="BG243" s="41">
        <v>13</v>
      </c>
      <c r="BH243" s="41">
        <v>9.75</v>
      </c>
      <c r="BI243" s="41">
        <v>13.5</v>
      </c>
      <c r="BJ243" s="41">
        <v>3.6</v>
      </c>
      <c r="BK243" s="41">
        <v>53</v>
      </c>
      <c r="BL243" s="41">
        <v>9.2666666666666675</v>
      </c>
      <c r="BM243" s="41">
        <v>8.4866666666666664</v>
      </c>
    </row>
    <row r="244" spans="1:65" x14ac:dyDescent="0.35">
      <c r="A244" s="18">
        <v>5119260225</v>
      </c>
      <c r="B244" t="s">
        <v>430</v>
      </c>
      <c r="C244" t="s">
        <v>763</v>
      </c>
      <c r="D244" t="s">
        <v>674</v>
      </c>
      <c r="E244" s="41">
        <v>9.73</v>
      </c>
      <c r="F244" s="41">
        <v>4.0366666666666662</v>
      </c>
      <c r="G244" s="41">
        <v>4.253333333333333</v>
      </c>
      <c r="H244" s="41">
        <v>1.0166666666666666</v>
      </c>
      <c r="I244" s="41">
        <v>1.1433333333333333</v>
      </c>
      <c r="J244" s="41">
        <v>1.5633333333333335</v>
      </c>
      <c r="K244" s="41">
        <v>1.0666666666666667</v>
      </c>
      <c r="L244" s="41">
        <v>1.1199999999999999</v>
      </c>
      <c r="M244" s="41">
        <v>3.8633333333333333</v>
      </c>
      <c r="N244" s="41">
        <v>2.6999999999999997</v>
      </c>
      <c r="O244" s="41">
        <v>0.47333333333333333</v>
      </c>
      <c r="P244" s="41">
        <v>0.98999999999999988</v>
      </c>
      <c r="Q244" s="41">
        <v>3.48</v>
      </c>
      <c r="R244" s="41">
        <v>3.4133333333333336</v>
      </c>
      <c r="S244" s="41">
        <v>3.66</v>
      </c>
      <c r="T244" s="41">
        <v>2.5266666666666668</v>
      </c>
      <c r="U244" s="41">
        <v>2.7600000000000002</v>
      </c>
      <c r="V244" s="41">
        <v>1.1399999999999999</v>
      </c>
      <c r="W244" s="41">
        <v>1.5</v>
      </c>
      <c r="X244" s="41">
        <v>1.7166666666666666</v>
      </c>
      <c r="Y244" s="41">
        <v>5.62</v>
      </c>
      <c r="Z244" s="41">
        <v>3.35</v>
      </c>
      <c r="AA244" s="41">
        <v>2.39</v>
      </c>
      <c r="AB244" s="41">
        <v>1.1933333333333334</v>
      </c>
      <c r="AC244" s="41">
        <v>3.36</v>
      </c>
      <c r="AD244" s="41">
        <v>1.7133333333333332</v>
      </c>
      <c r="AE244" s="43">
        <v>1108.3333333333333</v>
      </c>
      <c r="AF244" s="43">
        <v>255754.66666666666</v>
      </c>
      <c r="AG244" s="39">
        <v>4.4170307938820512</v>
      </c>
      <c r="AH244" s="43">
        <v>962.45597080325081</v>
      </c>
      <c r="AI244" s="41" t="s">
        <v>783</v>
      </c>
      <c r="AJ244" s="41">
        <v>118.23666666666668</v>
      </c>
      <c r="AK244" s="41">
        <v>62.693333333333335</v>
      </c>
      <c r="AL244" s="41">
        <v>180.93</v>
      </c>
      <c r="AM244" s="41">
        <v>172.36406666666667</v>
      </c>
      <c r="AN244" s="41">
        <v>30.333333333333332</v>
      </c>
      <c r="AO244" s="44">
        <v>2.4026666666666663</v>
      </c>
      <c r="AP244" s="41">
        <v>99.833333333333329</v>
      </c>
      <c r="AQ244" s="41">
        <v>95</v>
      </c>
      <c r="AR244" s="41">
        <v>95.666666666666671</v>
      </c>
      <c r="AS244" s="41">
        <v>8.56</v>
      </c>
      <c r="AT244" s="41">
        <v>436.34999999999997</v>
      </c>
      <c r="AU244" s="41">
        <v>4.003333333333333</v>
      </c>
      <c r="AV244" s="41">
        <v>10.116666666666667</v>
      </c>
      <c r="AW244" s="41">
        <v>2.1</v>
      </c>
      <c r="AX244" s="41">
        <v>12.833333333333334</v>
      </c>
      <c r="AY244" s="41">
        <v>22.443333333333332</v>
      </c>
      <c r="AZ244" s="41">
        <v>2.3466666666666671</v>
      </c>
      <c r="BA244" s="41">
        <v>0.98333333333333339</v>
      </c>
      <c r="BB244" s="41">
        <v>8.5500000000000007</v>
      </c>
      <c r="BC244" s="41">
        <v>18.579999999999998</v>
      </c>
      <c r="BD244" s="41">
        <v>14.176666666666668</v>
      </c>
      <c r="BE244" s="41">
        <v>21.936666666666667</v>
      </c>
      <c r="BF244" s="41">
        <v>82.5</v>
      </c>
      <c r="BG244" s="41">
        <v>13.64</v>
      </c>
      <c r="BH244" s="41">
        <v>10.166666666666666</v>
      </c>
      <c r="BI244" s="41">
        <v>12.5</v>
      </c>
      <c r="BJ244" s="41">
        <v>2.1733333333333333</v>
      </c>
      <c r="BK244" s="41">
        <v>42</v>
      </c>
      <c r="BL244" s="41">
        <v>9.5200000000000014</v>
      </c>
      <c r="BM244" s="41">
        <v>5.956666666666667</v>
      </c>
    </row>
    <row r="245" spans="1:65" x14ac:dyDescent="0.35">
      <c r="A245" s="18">
        <v>5125500425</v>
      </c>
      <c r="B245" t="s">
        <v>430</v>
      </c>
      <c r="C245" t="s">
        <v>433</v>
      </c>
      <c r="D245" t="s">
        <v>434</v>
      </c>
      <c r="E245" s="41">
        <v>11.003407170715363</v>
      </c>
      <c r="F245" s="41">
        <v>4.5994693022415847</v>
      </c>
      <c r="G245" s="41">
        <v>4.230927156120952</v>
      </c>
      <c r="H245" s="41">
        <v>1.331332221512018</v>
      </c>
      <c r="I245" s="41">
        <v>1.0304792008185786</v>
      </c>
      <c r="J245" s="41">
        <v>1.9578535307848615</v>
      </c>
      <c r="K245" s="41">
        <v>1.5474307947751444</v>
      </c>
      <c r="L245" s="41">
        <v>1.0509660251160033</v>
      </c>
      <c r="M245" s="41">
        <v>4.1688808206218848</v>
      </c>
      <c r="N245" s="41">
        <v>2.5498126660158906</v>
      </c>
      <c r="O245" s="41">
        <v>0.55461096924346009</v>
      </c>
      <c r="P245" s="41">
        <v>1.1705831626113459</v>
      </c>
      <c r="Q245" s="41">
        <v>3.361421234194049</v>
      </c>
      <c r="R245" s="41">
        <v>3.8081804088093372</v>
      </c>
      <c r="S245" s="41">
        <v>3.8644681929732538</v>
      </c>
      <c r="T245" s="41">
        <v>1.9876514536791359</v>
      </c>
      <c r="U245" s="41">
        <v>3.3443802338711905</v>
      </c>
      <c r="V245" s="41">
        <v>1.0603877796465067</v>
      </c>
      <c r="W245" s="41">
        <v>1.4666984767585405</v>
      </c>
      <c r="X245" s="41">
        <v>1.7320983856868561</v>
      </c>
      <c r="Y245" s="41">
        <v>5.8618846994104521</v>
      </c>
      <c r="Z245" s="41">
        <v>3.9862702278337232</v>
      </c>
      <c r="AA245" s="41">
        <v>2.6595398645235395</v>
      </c>
      <c r="AB245" s="41">
        <v>1.1756045626112712</v>
      </c>
      <c r="AC245" s="41">
        <v>3.1265971415612057</v>
      </c>
      <c r="AD245" s="41">
        <v>1.5865832144743603</v>
      </c>
      <c r="AE245" s="43">
        <v>927.0905568633242</v>
      </c>
      <c r="AF245" s="43">
        <v>336421.37540303951</v>
      </c>
      <c r="AG245" s="39">
        <v>4.6937018832963124</v>
      </c>
      <c r="AH245" s="43">
        <v>1307.1816061772129</v>
      </c>
      <c r="AI245" s="41" t="s">
        <v>783</v>
      </c>
      <c r="AJ245" s="41">
        <v>85.853156787365563</v>
      </c>
      <c r="AK245" s="41">
        <v>86.211623257675015</v>
      </c>
      <c r="AL245" s="41">
        <v>172.06478004504058</v>
      </c>
      <c r="AM245" s="41">
        <v>172.44099578214869</v>
      </c>
      <c r="AN245" s="41">
        <v>34.949056249167604</v>
      </c>
      <c r="AO245" s="44">
        <v>2.4448785253015282</v>
      </c>
      <c r="AP245" s="41">
        <v>106.53087419740716</v>
      </c>
      <c r="AQ245" s="41">
        <v>136.4868302508803</v>
      </c>
      <c r="AR245" s="41">
        <v>89.450762034979846</v>
      </c>
      <c r="AS245" s="41">
        <v>8.6858410411470146</v>
      </c>
      <c r="AT245" s="41">
        <v>469.3085235940955</v>
      </c>
      <c r="AU245" s="41">
        <v>4.6742820214530658</v>
      </c>
      <c r="AV245" s="41">
        <v>9.9764709522652879</v>
      </c>
      <c r="AW245" s="41">
        <v>4.9702935906920453</v>
      </c>
      <c r="AX245" s="41">
        <v>9.8912782789814582</v>
      </c>
      <c r="AY245" s="41">
        <v>31.045732656682432</v>
      </c>
      <c r="AZ245" s="41">
        <v>1.9217703453020476</v>
      </c>
      <c r="BA245" s="41">
        <v>0.99386414479378526</v>
      </c>
      <c r="BB245" s="41">
        <v>11.542047403188311</v>
      </c>
      <c r="BC245" s="41">
        <v>33.823169414237697</v>
      </c>
      <c r="BD245" s="41">
        <v>29.743039015669382</v>
      </c>
      <c r="BE245" s="41">
        <v>34.90759681583593</v>
      </c>
      <c r="BF245" s="41">
        <v>90.90244684656858</v>
      </c>
      <c r="BG245" s="41">
        <v>35.343609642986927</v>
      </c>
      <c r="BH245" s="41">
        <v>13.644234654382002</v>
      </c>
      <c r="BI245" s="41">
        <v>16.06876688352078</v>
      </c>
      <c r="BJ245" s="41">
        <v>2.4423506464511813</v>
      </c>
      <c r="BK245" s="41">
        <v>47.889917139988277</v>
      </c>
      <c r="BL245" s="41">
        <v>10.162342456659735</v>
      </c>
      <c r="BM245" s="41">
        <v>9.2051038695114471</v>
      </c>
    </row>
    <row r="246" spans="1:65" x14ac:dyDescent="0.35">
      <c r="A246" s="18">
        <v>5131340450</v>
      </c>
      <c r="B246" t="s">
        <v>430</v>
      </c>
      <c r="C246" t="s">
        <v>652</v>
      </c>
      <c r="D246" t="s">
        <v>653</v>
      </c>
      <c r="E246" s="41">
        <v>9.6333333333333329</v>
      </c>
      <c r="F246" s="41">
        <v>3.7033333333333331</v>
      </c>
      <c r="G246" s="41">
        <v>3.7466666666666661</v>
      </c>
      <c r="H246" s="41">
        <v>0.98</v>
      </c>
      <c r="I246" s="41">
        <v>0.99333333333333329</v>
      </c>
      <c r="J246" s="41">
        <v>1.7066666666666668</v>
      </c>
      <c r="K246" s="41">
        <v>1.1533333333333333</v>
      </c>
      <c r="L246" s="41">
        <v>0.98</v>
      </c>
      <c r="M246" s="41">
        <v>3.8066666666666666</v>
      </c>
      <c r="N246" s="41">
        <v>2.3800000000000003</v>
      </c>
      <c r="O246" s="41">
        <v>0.52</v>
      </c>
      <c r="P246" s="41">
        <v>0.98</v>
      </c>
      <c r="Q246" s="41">
        <v>2.7266666666666666</v>
      </c>
      <c r="R246" s="41">
        <v>3.026666666666666</v>
      </c>
      <c r="S246" s="41">
        <v>3.4166666666666665</v>
      </c>
      <c r="T246" s="41">
        <v>1.5733333333333335</v>
      </c>
      <c r="U246" s="41">
        <v>2.97</v>
      </c>
      <c r="V246" s="41">
        <v>0.95333333333333348</v>
      </c>
      <c r="W246" s="41">
        <v>1.4666666666666668</v>
      </c>
      <c r="X246" s="41">
        <v>1.5066666666666666</v>
      </c>
      <c r="Y246" s="41">
        <v>5.66</v>
      </c>
      <c r="Z246" s="41">
        <v>3.34</v>
      </c>
      <c r="AA246" s="41">
        <v>2.2233333333333332</v>
      </c>
      <c r="AB246" s="41">
        <v>0.95333333333333325</v>
      </c>
      <c r="AC246" s="41">
        <v>3.0266666666666668</v>
      </c>
      <c r="AD246" s="41">
        <v>1.5666666666666664</v>
      </c>
      <c r="AE246" s="43">
        <v>857</v>
      </c>
      <c r="AF246" s="43">
        <v>263861</v>
      </c>
      <c r="AG246" s="39">
        <v>4.4562499999999758</v>
      </c>
      <c r="AH246" s="43">
        <v>997.14570257783089</v>
      </c>
      <c r="AI246" s="41" t="s">
        <v>783</v>
      </c>
      <c r="AJ246" s="41">
        <v>94.876666666666665</v>
      </c>
      <c r="AK246" s="41">
        <v>86.536666666666676</v>
      </c>
      <c r="AL246" s="41">
        <v>181.41333333333336</v>
      </c>
      <c r="AM246" s="41">
        <v>172.36406666666667</v>
      </c>
      <c r="AN246" s="41">
        <v>35.49</v>
      </c>
      <c r="AO246" s="44">
        <v>2.347666666666667</v>
      </c>
      <c r="AP246" s="41">
        <v>110.21333333333332</v>
      </c>
      <c r="AQ246" s="41">
        <v>105.21</v>
      </c>
      <c r="AR246" s="41">
        <v>85.626666666666665</v>
      </c>
      <c r="AS246" s="41">
        <v>8.7799999999999994</v>
      </c>
      <c r="AT246" s="41">
        <v>426.56333333333333</v>
      </c>
      <c r="AU246" s="41">
        <v>4.18</v>
      </c>
      <c r="AV246" s="41">
        <v>9.9700000000000006</v>
      </c>
      <c r="AW246" s="41">
        <v>3.973333333333334</v>
      </c>
      <c r="AX246" s="41">
        <v>11.733333333333334</v>
      </c>
      <c r="AY246" s="41">
        <v>30.400000000000002</v>
      </c>
      <c r="AZ246" s="41">
        <v>1.7266666666666666</v>
      </c>
      <c r="BA246" s="41">
        <v>0.79333333333333333</v>
      </c>
      <c r="BB246" s="41">
        <v>9.8133333333333326</v>
      </c>
      <c r="BC246" s="41">
        <v>20.116666666666664</v>
      </c>
      <c r="BD246" s="41">
        <v>20.246666666666666</v>
      </c>
      <c r="BE246" s="41">
        <v>23.38</v>
      </c>
      <c r="BF246" s="41">
        <v>74.8</v>
      </c>
      <c r="BG246" s="41">
        <v>22.172222222222221</v>
      </c>
      <c r="BH246" s="41">
        <v>13.26</v>
      </c>
      <c r="BI246" s="41">
        <v>12.583333333333334</v>
      </c>
      <c r="BJ246" s="41">
        <v>2.2999999999999998</v>
      </c>
      <c r="BK246" s="41">
        <v>46</v>
      </c>
      <c r="BL246" s="41">
        <v>9.5166666666666675</v>
      </c>
      <c r="BM246" s="41">
        <v>9.2033333333333331</v>
      </c>
    </row>
    <row r="247" spans="1:65" x14ac:dyDescent="0.35">
      <c r="A247" s="18">
        <v>5132300500</v>
      </c>
      <c r="B247" t="s">
        <v>430</v>
      </c>
      <c r="C247" t="s">
        <v>580</v>
      </c>
      <c r="D247" t="s">
        <v>636</v>
      </c>
      <c r="E247" s="41">
        <v>10.596666666666666</v>
      </c>
      <c r="F247" s="41">
        <v>3.7566666666666664</v>
      </c>
      <c r="G247" s="41">
        <v>3.7866666666666666</v>
      </c>
      <c r="H247" s="41">
        <v>1.1566666666666667</v>
      </c>
      <c r="I247" s="41">
        <v>1.06</v>
      </c>
      <c r="J247" s="41">
        <v>1.7133333333333332</v>
      </c>
      <c r="K247" s="41">
        <v>1.1466666666666667</v>
      </c>
      <c r="L247" s="41">
        <v>0.98</v>
      </c>
      <c r="M247" s="41">
        <v>3.9833333333333329</v>
      </c>
      <c r="N247" s="41">
        <v>2.4499999999999997</v>
      </c>
      <c r="O247" s="41">
        <v>0.52</v>
      </c>
      <c r="P247" s="41">
        <v>0.93</v>
      </c>
      <c r="Q247" s="41">
        <v>3.0399999999999996</v>
      </c>
      <c r="R247" s="41">
        <v>3.0933333333333333</v>
      </c>
      <c r="S247" s="41">
        <v>4.0766666666666671</v>
      </c>
      <c r="T247" s="41">
        <v>2.333333333333333</v>
      </c>
      <c r="U247" s="41">
        <v>3.543333333333333</v>
      </c>
      <c r="V247" s="41">
        <v>0.99333333333333329</v>
      </c>
      <c r="W247" s="41">
        <v>1.4633333333333332</v>
      </c>
      <c r="X247" s="41">
        <v>1.6533333333333333</v>
      </c>
      <c r="Y247" s="41">
        <v>6.1866666666666674</v>
      </c>
      <c r="Z247" s="41">
        <v>3.76</v>
      </c>
      <c r="AA247" s="41">
        <v>2.1466666666666669</v>
      </c>
      <c r="AB247" s="41">
        <v>0.95000000000000007</v>
      </c>
      <c r="AC247" s="41">
        <v>3.0466666666666669</v>
      </c>
      <c r="AD247" s="41">
        <v>1.5200000000000002</v>
      </c>
      <c r="AE247" s="43">
        <v>544.71999999999991</v>
      </c>
      <c r="AF247" s="43">
        <v>265250</v>
      </c>
      <c r="AG247" s="39">
        <v>4.5243992526453374</v>
      </c>
      <c r="AH247" s="43">
        <v>1011.5300557382247</v>
      </c>
      <c r="AI247" s="41" t="s">
        <v>783</v>
      </c>
      <c r="AJ247" s="41">
        <v>94.876666666666665</v>
      </c>
      <c r="AK247" s="41">
        <v>50.543333333333329</v>
      </c>
      <c r="AL247" s="41">
        <v>145.41999999999999</v>
      </c>
      <c r="AM247" s="41">
        <v>172.36406666666667</v>
      </c>
      <c r="AN247" s="41">
        <v>35.556666666666665</v>
      </c>
      <c r="AO247" s="44">
        <v>2.3816666666666668</v>
      </c>
      <c r="AP247" s="41">
        <v>108.66666666666667</v>
      </c>
      <c r="AQ247" s="41">
        <v>88.61</v>
      </c>
      <c r="AR247" s="41">
        <v>74</v>
      </c>
      <c r="AS247" s="41">
        <v>9.58</v>
      </c>
      <c r="AT247" s="41">
        <v>448.46999999999997</v>
      </c>
      <c r="AU247" s="41">
        <v>4.123333333333334</v>
      </c>
      <c r="AV247" s="41">
        <v>11.99</v>
      </c>
      <c r="AW247" s="41">
        <v>4.1633333333333331</v>
      </c>
      <c r="AX247" s="41">
        <v>14.113333333333335</v>
      </c>
      <c r="AY247" s="41">
        <v>24</v>
      </c>
      <c r="AZ247" s="41">
        <v>1.79</v>
      </c>
      <c r="BA247" s="41">
        <v>0.84</v>
      </c>
      <c r="BB247" s="41">
        <v>9.9</v>
      </c>
      <c r="BC247" s="41">
        <v>18.47</v>
      </c>
      <c r="BD247" s="41">
        <v>21.636666666666667</v>
      </c>
      <c r="BE247" s="41">
        <v>22.37</v>
      </c>
      <c r="BF247" s="41">
        <v>60</v>
      </c>
      <c r="BG247" s="41">
        <v>12.255555555555555</v>
      </c>
      <c r="BH247" s="41">
        <v>7.666666666666667</v>
      </c>
      <c r="BI247" s="41">
        <v>11.666666666666666</v>
      </c>
      <c r="BJ247" s="41">
        <v>2.4</v>
      </c>
      <c r="BK247" s="41">
        <v>49.166666666666664</v>
      </c>
      <c r="BL247" s="41">
        <v>10.146666666666667</v>
      </c>
      <c r="BM247" s="41">
        <v>8.1766666666666659</v>
      </c>
    </row>
    <row r="248" spans="1:65" x14ac:dyDescent="0.35">
      <c r="A248" s="18">
        <v>5140060800</v>
      </c>
      <c r="B248" t="s">
        <v>430</v>
      </c>
      <c r="C248" t="s">
        <v>435</v>
      </c>
      <c r="D248" t="s">
        <v>436</v>
      </c>
      <c r="E248" s="41">
        <v>10.426666666666668</v>
      </c>
      <c r="F248" s="41">
        <v>3.2333333333333329</v>
      </c>
      <c r="G248" s="41">
        <v>3.706666666666667</v>
      </c>
      <c r="H248" s="41">
        <v>1.0366666666666668</v>
      </c>
      <c r="I248" s="41">
        <v>1.03</v>
      </c>
      <c r="J248" s="41">
        <v>1.42</v>
      </c>
      <c r="K248" s="41">
        <v>0.97000000000000008</v>
      </c>
      <c r="L248" s="41">
        <v>1</v>
      </c>
      <c r="M248" s="41">
        <v>3.5399999999999996</v>
      </c>
      <c r="N248" s="41">
        <v>2.92</v>
      </c>
      <c r="O248" s="41">
        <v>0.42666666666666669</v>
      </c>
      <c r="P248" s="41">
        <v>1.0233333333333334</v>
      </c>
      <c r="Q248" s="41">
        <v>3.2600000000000002</v>
      </c>
      <c r="R248" s="41">
        <v>3.11</v>
      </c>
      <c r="S248" s="41">
        <v>3.5733333333333328</v>
      </c>
      <c r="T248" s="41">
        <v>1.6866666666666665</v>
      </c>
      <c r="U248" s="41">
        <v>3.7100000000000004</v>
      </c>
      <c r="V248" s="41">
        <v>1.0733333333333335</v>
      </c>
      <c r="W248" s="41">
        <v>1.4633333333333332</v>
      </c>
      <c r="X248" s="41">
        <v>1.6966666666666665</v>
      </c>
      <c r="Y248" s="41">
        <v>5.3</v>
      </c>
      <c r="Z248" s="41">
        <v>3.3000000000000003</v>
      </c>
      <c r="AA248" s="41">
        <v>2.0866666666666664</v>
      </c>
      <c r="AB248" s="41">
        <v>0.93</v>
      </c>
      <c r="AC248" s="41">
        <v>3.3233333333333337</v>
      </c>
      <c r="AD248" s="41">
        <v>1.7066666666666668</v>
      </c>
      <c r="AE248" s="43">
        <v>1010.44</v>
      </c>
      <c r="AF248" s="43">
        <v>300306.33333333331</v>
      </c>
      <c r="AG248" s="39">
        <v>4.4948350275979196</v>
      </c>
      <c r="AH248" s="43">
        <v>1140.6918480932593</v>
      </c>
      <c r="AI248" s="41" t="s">
        <v>783</v>
      </c>
      <c r="AJ248" s="41">
        <v>88.143333333333331</v>
      </c>
      <c r="AK248" s="41">
        <v>73.540000000000006</v>
      </c>
      <c r="AL248" s="41">
        <v>161.68333333333334</v>
      </c>
      <c r="AM248" s="41">
        <v>172.36406666666667</v>
      </c>
      <c r="AN248" s="41">
        <v>43.49</v>
      </c>
      <c r="AO248" s="44">
        <v>2.4263333333333335</v>
      </c>
      <c r="AP248" s="41">
        <v>113.5</v>
      </c>
      <c r="AQ248" s="41">
        <v>127.68333333333334</v>
      </c>
      <c r="AR248" s="41">
        <v>122.39666666666666</v>
      </c>
      <c r="AS248" s="41">
        <v>9.2566666666666677</v>
      </c>
      <c r="AT248" s="41">
        <v>442.10999999999996</v>
      </c>
      <c r="AU248" s="41">
        <v>4.2833333333333332</v>
      </c>
      <c r="AV248" s="41">
        <v>10.18</v>
      </c>
      <c r="AW248" s="41">
        <v>4.3666666666666663</v>
      </c>
      <c r="AX248" s="41">
        <v>19.706666666666663</v>
      </c>
      <c r="AY248" s="41">
        <v>44.330000000000005</v>
      </c>
      <c r="AZ248" s="41">
        <v>1.88</v>
      </c>
      <c r="BA248" s="41">
        <v>0.79</v>
      </c>
      <c r="BB248" s="41">
        <v>11.443333333333333</v>
      </c>
      <c r="BC248" s="41">
        <v>32.58</v>
      </c>
      <c r="BD248" s="41">
        <v>23.643333333333334</v>
      </c>
      <c r="BE248" s="41">
        <v>28.123333333333331</v>
      </c>
      <c r="BF248" s="41">
        <v>74.260000000000005</v>
      </c>
      <c r="BG248" s="41">
        <v>20.260000000000002</v>
      </c>
      <c r="BH248" s="41">
        <v>11.51</v>
      </c>
      <c r="BI248" s="41">
        <v>17.5</v>
      </c>
      <c r="BJ248" s="41">
        <v>2.48</v>
      </c>
      <c r="BK248" s="41">
        <v>50.4</v>
      </c>
      <c r="BL248" s="41">
        <v>9.9166666666666661</v>
      </c>
      <c r="BM248" s="41">
        <v>7.5100000000000007</v>
      </c>
    </row>
    <row r="249" spans="1:65" x14ac:dyDescent="0.35">
      <c r="A249" s="18">
        <v>5140220830</v>
      </c>
      <c r="B249" t="s">
        <v>430</v>
      </c>
      <c r="C249" t="s">
        <v>437</v>
      </c>
      <c r="D249" t="s">
        <v>438</v>
      </c>
      <c r="E249" s="41">
        <v>9.7366666666666664</v>
      </c>
      <c r="F249" s="41">
        <v>3.4133333333333336</v>
      </c>
      <c r="G249" s="41">
        <v>3.793333333333333</v>
      </c>
      <c r="H249" s="41">
        <v>1.0566666666666666</v>
      </c>
      <c r="I249" s="41">
        <v>1.0333333333333334</v>
      </c>
      <c r="J249" s="41">
        <v>1.7700000000000002</v>
      </c>
      <c r="K249" s="41">
        <v>1.1533333333333333</v>
      </c>
      <c r="L249" s="41">
        <v>1.0533333333333332</v>
      </c>
      <c r="M249" s="41">
        <v>3.9833333333333329</v>
      </c>
      <c r="N249" s="41">
        <v>2.3966666666666665</v>
      </c>
      <c r="O249" s="41">
        <v>0.51</v>
      </c>
      <c r="P249" s="41">
        <v>0.9966666666666667</v>
      </c>
      <c r="Q249" s="41">
        <v>2.8166666666666664</v>
      </c>
      <c r="R249" s="41">
        <v>3.22</v>
      </c>
      <c r="S249" s="41">
        <v>3.3866666666666667</v>
      </c>
      <c r="T249" s="41">
        <v>1.64</v>
      </c>
      <c r="U249" s="41">
        <v>2.94</v>
      </c>
      <c r="V249" s="41">
        <v>0.98333333333333339</v>
      </c>
      <c r="W249" s="41">
        <v>1.4266666666666667</v>
      </c>
      <c r="X249" s="41">
        <v>1.66</v>
      </c>
      <c r="Y249" s="41">
        <v>6.1700000000000008</v>
      </c>
      <c r="Z249" s="41">
        <v>3.5833333333333335</v>
      </c>
      <c r="AA249" s="41">
        <v>2.33</v>
      </c>
      <c r="AB249" s="41">
        <v>0.94333333333333336</v>
      </c>
      <c r="AC249" s="41">
        <v>2.9633333333333334</v>
      </c>
      <c r="AD249" s="41">
        <v>1.5666666666666664</v>
      </c>
      <c r="AE249" s="43">
        <v>815.99666666666656</v>
      </c>
      <c r="AF249" s="43">
        <v>280915.33333333331</v>
      </c>
      <c r="AG249" s="39">
        <v>4.4472080038454571</v>
      </c>
      <c r="AH249" s="43">
        <v>1061.0913559237586</v>
      </c>
      <c r="AI249" s="41">
        <v>177.04</v>
      </c>
      <c r="AJ249" s="41" t="s">
        <v>783</v>
      </c>
      <c r="AK249" s="41" t="s">
        <v>783</v>
      </c>
      <c r="AL249" s="41">
        <v>177.04</v>
      </c>
      <c r="AM249" s="41">
        <v>172.36406666666667</v>
      </c>
      <c r="AN249" s="41">
        <v>39.706666666666663</v>
      </c>
      <c r="AO249" s="44">
        <v>2.3353333333333333</v>
      </c>
      <c r="AP249" s="41">
        <v>91.7</v>
      </c>
      <c r="AQ249" s="41">
        <v>98.416666666666671</v>
      </c>
      <c r="AR249" s="41">
        <v>112.71666666666665</v>
      </c>
      <c r="AS249" s="41">
        <v>8.7433333333333323</v>
      </c>
      <c r="AT249" s="41">
        <v>440.55666666666667</v>
      </c>
      <c r="AU249" s="41">
        <v>3.93</v>
      </c>
      <c r="AV249" s="41">
        <v>10.456666666666665</v>
      </c>
      <c r="AW249" s="41">
        <v>4.4066666666666663</v>
      </c>
      <c r="AX249" s="41">
        <v>13.4</v>
      </c>
      <c r="AY249" s="41">
        <v>30.790000000000003</v>
      </c>
      <c r="AZ249" s="41">
        <v>1.5999999999999999</v>
      </c>
      <c r="BA249" s="41">
        <v>0.84333333333333327</v>
      </c>
      <c r="BB249" s="41">
        <v>10.450000000000001</v>
      </c>
      <c r="BC249" s="41">
        <v>17.336666666666666</v>
      </c>
      <c r="BD249" s="41">
        <v>17.579999999999998</v>
      </c>
      <c r="BE249" s="41">
        <v>26.409999999999997</v>
      </c>
      <c r="BF249" s="41">
        <v>74.266666666666666</v>
      </c>
      <c r="BG249" s="41">
        <v>16.900000000000002</v>
      </c>
      <c r="BH249" s="41">
        <v>10.039999999999999</v>
      </c>
      <c r="BI249" s="41">
        <v>15.033333333333333</v>
      </c>
      <c r="BJ249" s="41">
        <v>2.0033333333333334</v>
      </c>
      <c r="BK249" s="41">
        <v>53.336666666666673</v>
      </c>
      <c r="BL249" s="41">
        <v>9.66</v>
      </c>
      <c r="BM249" s="41">
        <v>7.496666666666667</v>
      </c>
    </row>
    <row r="250" spans="1:65" x14ac:dyDescent="0.35">
      <c r="A250" s="18">
        <v>5144420900</v>
      </c>
      <c r="B250" t="s">
        <v>430</v>
      </c>
      <c r="C250" t="s">
        <v>764</v>
      </c>
      <c r="D250" t="s">
        <v>8</v>
      </c>
      <c r="E250" s="41">
        <v>11.317463872057226</v>
      </c>
      <c r="F250" s="41">
        <v>4.2762363972490665</v>
      </c>
      <c r="G250" s="41">
        <v>4.0319497095223928</v>
      </c>
      <c r="H250" s="41">
        <v>1.3282838075585532</v>
      </c>
      <c r="I250" s="41">
        <v>1.0403661658674992</v>
      </c>
      <c r="J250" s="41">
        <v>1.8012550059980406</v>
      </c>
      <c r="K250" s="41">
        <v>1.4473867925612984</v>
      </c>
      <c r="L250" s="41">
        <v>1.0175745219709285</v>
      </c>
      <c r="M250" s="41">
        <v>4.1021275118028093</v>
      </c>
      <c r="N250" s="41">
        <v>3.0592406823482476</v>
      </c>
      <c r="O250" s="41">
        <v>0.52086594222767491</v>
      </c>
      <c r="P250" s="41">
        <v>1.1831271936118071</v>
      </c>
      <c r="Q250" s="41">
        <v>3.6914374305951205</v>
      </c>
      <c r="R250" s="41">
        <v>3.2892836119953919</v>
      </c>
      <c r="S250" s="41">
        <v>3.9745280512313603</v>
      </c>
      <c r="T250" s="41">
        <v>1.7807149044908568</v>
      </c>
      <c r="U250" s="41">
        <v>3.5932132398500727</v>
      </c>
      <c r="V250" s="41">
        <v>1.0447613806868172</v>
      </c>
      <c r="W250" s="41">
        <v>1.5577974174522822</v>
      </c>
      <c r="X250" s="41">
        <v>1.8087650523535228</v>
      </c>
      <c r="Y250" s="41">
        <v>5.7386063850641662</v>
      </c>
      <c r="Z250" s="41">
        <v>3.7960510566023515</v>
      </c>
      <c r="AA250" s="41">
        <v>2.2281979118337651</v>
      </c>
      <c r="AB250" s="41">
        <v>1.0200804098774312</v>
      </c>
      <c r="AC250" s="41">
        <v>3.5739098863071099</v>
      </c>
      <c r="AD250" s="41">
        <v>1.8260738799860665</v>
      </c>
      <c r="AE250" s="43">
        <v>949.50938701207087</v>
      </c>
      <c r="AF250" s="43">
        <v>321428.69753031194</v>
      </c>
      <c r="AG250" s="39">
        <v>4.6984681308911975</v>
      </c>
      <c r="AH250" s="43">
        <v>1250.0937597401251</v>
      </c>
      <c r="AI250" s="41" t="s">
        <v>783</v>
      </c>
      <c r="AJ250" s="41">
        <v>88.654424756511844</v>
      </c>
      <c r="AK250" s="41">
        <v>86.211623257675015</v>
      </c>
      <c r="AL250" s="41">
        <v>174.86604801418684</v>
      </c>
      <c r="AM250" s="41">
        <v>172.44099578214869</v>
      </c>
      <c r="AN250" s="41">
        <v>35.951088095042003</v>
      </c>
      <c r="AO250" s="44">
        <v>2.4557375206930954</v>
      </c>
      <c r="AP250" s="41">
        <v>119.86979551657195</v>
      </c>
      <c r="AQ250" s="41">
        <v>99.108822348980837</v>
      </c>
      <c r="AR250" s="41">
        <v>79.694381068130227</v>
      </c>
      <c r="AS250" s="41">
        <v>9.0496220710473079</v>
      </c>
      <c r="AT250" s="41">
        <v>460.2001063088901</v>
      </c>
      <c r="AU250" s="41">
        <v>4.3086207691923866</v>
      </c>
      <c r="AV250" s="41">
        <v>9.9764709522652879</v>
      </c>
      <c r="AW250" s="41">
        <v>5.1673099383746122</v>
      </c>
      <c r="AX250" s="41">
        <v>15.51959001536472</v>
      </c>
      <c r="AY250" s="41">
        <v>35.053910019135579</v>
      </c>
      <c r="AZ250" s="41">
        <v>1.7750533847347547</v>
      </c>
      <c r="BA250" s="41">
        <v>0.89948815686040717</v>
      </c>
      <c r="BB250" s="41">
        <v>10.502964601241901</v>
      </c>
      <c r="BC250" s="41">
        <v>33.979675092423321</v>
      </c>
      <c r="BD250" s="41">
        <v>25.001329054387003</v>
      </c>
      <c r="BE250" s="41">
        <v>23.320375761586387</v>
      </c>
      <c r="BF250" s="41">
        <v>71.599519553161585</v>
      </c>
      <c r="BG250" s="41">
        <v>35.343609642986927</v>
      </c>
      <c r="BH250" s="41">
        <v>10.149947408254027</v>
      </c>
      <c r="BI250" s="41">
        <v>9.1975263437239736</v>
      </c>
      <c r="BJ250" s="41">
        <v>2.901758934002284</v>
      </c>
      <c r="BK250" s="41">
        <v>49.987093202643372</v>
      </c>
      <c r="BL250" s="41">
        <v>10.132335539956999</v>
      </c>
      <c r="BM250" s="41">
        <v>7.9679162580617771</v>
      </c>
    </row>
    <row r="251" spans="1:65" x14ac:dyDescent="0.35">
      <c r="A251" s="18">
        <v>5147260400</v>
      </c>
      <c r="B251" t="s">
        <v>430</v>
      </c>
      <c r="C251" t="s">
        <v>439</v>
      </c>
      <c r="D251" t="s">
        <v>440</v>
      </c>
      <c r="E251" s="41">
        <v>10.126666666666667</v>
      </c>
      <c r="F251" s="41">
        <v>3.5100000000000002</v>
      </c>
      <c r="G251" s="41">
        <v>4.2166666666666668</v>
      </c>
      <c r="H251" s="41">
        <v>1.2666666666666666</v>
      </c>
      <c r="I251" s="41">
        <v>1.05</v>
      </c>
      <c r="J251" s="41">
        <v>1.9633333333333332</v>
      </c>
      <c r="K251" s="41">
        <v>1.1300000000000001</v>
      </c>
      <c r="L251" s="41">
        <v>1.1833333333333333</v>
      </c>
      <c r="M251" s="41">
        <v>4.3099999999999996</v>
      </c>
      <c r="N251" s="41">
        <v>2.8666666666666667</v>
      </c>
      <c r="O251" s="41">
        <v>0.50666666666666671</v>
      </c>
      <c r="P251" s="41">
        <v>1.0733333333333335</v>
      </c>
      <c r="Q251" s="41">
        <v>3.39</v>
      </c>
      <c r="R251" s="41">
        <v>3.543333333333333</v>
      </c>
      <c r="S251" s="41">
        <v>4.07</v>
      </c>
      <c r="T251" s="41">
        <v>2.1166666666666667</v>
      </c>
      <c r="U251" s="41">
        <v>3.6733333333333338</v>
      </c>
      <c r="V251" s="41">
        <v>1.1733333333333331</v>
      </c>
      <c r="W251" s="41">
        <v>1.6433333333333333</v>
      </c>
      <c r="X251" s="41">
        <v>1.7533333333333332</v>
      </c>
      <c r="Y251" s="41">
        <v>5.18</v>
      </c>
      <c r="Z251" s="41">
        <v>3.6533333333333338</v>
      </c>
      <c r="AA251" s="41">
        <v>2.6166666666666667</v>
      </c>
      <c r="AB251" s="41">
        <v>1.3733333333333333</v>
      </c>
      <c r="AC251" s="41">
        <v>3.6466666666666669</v>
      </c>
      <c r="AD251" s="41">
        <v>1.79</v>
      </c>
      <c r="AE251" s="43">
        <v>1125.4733333333334</v>
      </c>
      <c r="AF251" s="43">
        <v>306794</v>
      </c>
      <c r="AG251" s="39">
        <v>4.4614814473575297</v>
      </c>
      <c r="AH251" s="43">
        <v>1159.1854129530484</v>
      </c>
      <c r="AI251" s="41" t="s">
        <v>783</v>
      </c>
      <c r="AJ251" s="41">
        <v>90.686666666666667</v>
      </c>
      <c r="AK251" s="41">
        <v>69.73</v>
      </c>
      <c r="AL251" s="41">
        <v>160.41666666666669</v>
      </c>
      <c r="AM251" s="41">
        <v>172.36406666666667</v>
      </c>
      <c r="AN251" s="41">
        <v>42.160000000000004</v>
      </c>
      <c r="AO251" s="44">
        <v>2.4163333333333332</v>
      </c>
      <c r="AP251" s="41">
        <v>96.660000000000011</v>
      </c>
      <c r="AQ251" s="41">
        <v>98.126666666666665</v>
      </c>
      <c r="AR251" s="41">
        <v>94.433333333333337</v>
      </c>
      <c r="AS251" s="41">
        <v>9.3466666666666658</v>
      </c>
      <c r="AT251" s="41">
        <v>450.91</v>
      </c>
      <c r="AU251" s="41">
        <v>4.25</v>
      </c>
      <c r="AV251" s="41">
        <v>9.9</v>
      </c>
      <c r="AW251" s="41">
        <v>4.01</v>
      </c>
      <c r="AX251" s="41">
        <v>14.943333333333333</v>
      </c>
      <c r="AY251" s="41">
        <v>32.199999999999996</v>
      </c>
      <c r="AZ251" s="41">
        <v>2.4300000000000002</v>
      </c>
      <c r="BA251" s="41">
        <v>1.0033333333333332</v>
      </c>
      <c r="BB251" s="41">
        <v>13.226666666666667</v>
      </c>
      <c r="BC251" s="41">
        <v>42.493333333333332</v>
      </c>
      <c r="BD251" s="41">
        <v>22.463333333333335</v>
      </c>
      <c r="BE251" s="41">
        <v>37.866666666666667</v>
      </c>
      <c r="BF251" s="41">
        <v>84.096666666666678</v>
      </c>
      <c r="BG251" s="41">
        <v>12.444444444444443</v>
      </c>
      <c r="BH251" s="41">
        <v>9.83</v>
      </c>
      <c r="BI251" s="41">
        <v>18.556666666666668</v>
      </c>
      <c r="BJ251" s="41">
        <v>2.0566666666666666</v>
      </c>
      <c r="BK251" s="41">
        <v>48.99</v>
      </c>
      <c r="BL251" s="41">
        <v>9.74</v>
      </c>
      <c r="BM251" s="41">
        <v>9.5366666666666671</v>
      </c>
    </row>
    <row r="252" spans="1:65" x14ac:dyDescent="0.35">
      <c r="A252" s="18">
        <v>5147894170</v>
      </c>
      <c r="B252" t="s">
        <v>430</v>
      </c>
      <c r="C252" t="s">
        <v>208</v>
      </c>
      <c r="D252" t="s">
        <v>818</v>
      </c>
      <c r="E252" s="41">
        <v>10.519006393736634</v>
      </c>
      <c r="F252" s="41">
        <v>4.9382832114054409</v>
      </c>
      <c r="G252" s="41">
        <v>4.7471795670409405</v>
      </c>
      <c r="H252" s="41">
        <v>2.4304410757946213</v>
      </c>
      <c r="I252" s="41">
        <v>1.3419290692200831</v>
      </c>
      <c r="J252" s="41">
        <v>2.4637634586203649</v>
      </c>
      <c r="K252" s="41">
        <v>2.070239789185008</v>
      </c>
      <c r="L252" s="41">
        <v>1.0802587745282854</v>
      </c>
      <c r="M252" s="41">
        <v>4.6673719834393399</v>
      </c>
      <c r="N252" s="41">
        <v>3.9759757953777446</v>
      </c>
      <c r="O252" s="41">
        <v>0.47758213175007064</v>
      </c>
      <c r="P252" s="41">
        <v>1.7189713386200955</v>
      </c>
      <c r="Q252" s="41">
        <v>4.3336771117957014</v>
      </c>
      <c r="R252" s="41">
        <v>3.0062735027485297</v>
      </c>
      <c r="S252" s="41">
        <v>5.941070202789688</v>
      </c>
      <c r="T252" s="41">
        <v>2.0769265943790778</v>
      </c>
      <c r="U252" s="41">
        <v>3.6899655497129693</v>
      </c>
      <c r="V252" s="41">
        <v>1.4154262365591401</v>
      </c>
      <c r="W252" s="41">
        <v>2.2106482346181102</v>
      </c>
      <c r="X252" s="41">
        <v>1.1897470148632863</v>
      </c>
      <c r="Y252" s="41">
        <v>6.7189314365336772</v>
      </c>
      <c r="Z252" s="41">
        <v>5.0069037272353158</v>
      </c>
      <c r="AA252" s="41">
        <v>3.5327405501900491</v>
      </c>
      <c r="AB252" s="41">
        <v>2.3644554769777613</v>
      </c>
      <c r="AC252" s="41">
        <v>3.5084749075354202</v>
      </c>
      <c r="AD252" s="41">
        <v>2.0080466418352683</v>
      </c>
      <c r="AE252" s="43">
        <v>2349</v>
      </c>
      <c r="AF252" s="43">
        <v>851725.66666666663</v>
      </c>
      <c r="AG252" s="39">
        <v>4.5719504540579248</v>
      </c>
      <c r="AH252" s="43">
        <v>3264.6758432109759</v>
      </c>
      <c r="AI252" s="41" t="s">
        <v>783</v>
      </c>
      <c r="AJ252" s="41">
        <v>80.093333333333334</v>
      </c>
      <c r="AK252" s="41">
        <v>70.176666666666677</v>
      </c>
      <c r="AL252" s="41">
        <v>150.27000000000001</v>
      </c>
      <c r="AM252" s="41">
        <v>172.36406666666667</v>
      </c>
      <c r="AN252" s="41">
        <v>51.971268577961929</v>
      </c>
      <c r="AO252" s="44">
        <v>2.563333333333333</v>
      </c>
      <c r="AP252" s="41">
        <v>99.176478393385082</v>
      </c>
      <c r="AQ252" s="41">
        <v>125.71509288228408</v>
      </c>
      <c r="AR252" s="41">
        <v>99.265556432498329</v>
      </c>
      <c r="AS252" s="41">
        <v>9.2808907239148439</v>
      </c>
      <c r="AT252" s="41">
        <v>454.00993148817815</v>
      </c>
      <c r="AU252" s="41">
        <v>3.8225274846325021</v>
      </c>
      <c r="AV252" s="41">
        <v>11.372509230986012</v>
      </c>
      <c r="AW252" s="41">
        <v>3.6407073392058353</v>
      </c>
      <c r="AX252" s="41">
        <v>19.831599323009737</v>
      </c>
      <c r="AY252" s="41">
        <v>57.164493081398483</v>
      </c>
      <c r="AZ252" s="41">
        <v>3.6046201791458863</v>
      </c>
      <c r="BA252" s="41">
        <v>1.0126724442956976</v>
      </c>
      <c r="BB252" s="41">
        <v>12.688203713894945</v>
      </c>
      <c r="BC252" s="41">
        <v>29.397226425370832</v>
      </c>
      <c r="BD252" s="41">
        <v>19.410609817093061</v>
      </c>
      <c r="BE252" s="41">
        <v>32.074521235332625</v>
      </c>
      <c r="BF252" s="41">
        <v>64.61344449210057</v>
      </c>
      <c r="BG252" s="41">
        <v>43.323333333333331</v>
      </c>
      <c r="BH252" s="41">
        <v>12.260427030921429</v>
      </c>
      <c r="BI252" s="41">
        <v>17.912479073577895</v>
      </c>
      <c r="BJ252" s="41">
        <v>2.9672378542019957</v>
      </c>
      <c r="BK252" s="41">
        <v>65.473666278390354</v>
      </c>
      <c r="BL252" s="41">
        <v>9.9427016232104606</v>
      </c>
      <c r="BM252" s="41">
        <v>11.70240945403007</v>
      </c>
    </row>
    <row r="253" spans="1:65" x14ac:dyDescent="0.35">
      <c r="A253" s="18">
        <v>5147894173</v>
      </c>
      <c r="B253" t="s">
        <v>430</v>
      </c>
      <c r="C253" t="s">
        <v>208</v>
      </c>
      <c r="D253" t="s">
        <v>819</v>
      </c>
      <c r="E253" s="41">
        <v>13.463333333333333</v>
      </c>
      <c r="F253" s="41">
        <v>4.206666666666667</v>
      </c>
      <c r="G253" s="41">
        <v>4.7300000000000004</v>
      </c>
      <c r="H253" s="41">
        <v>1.36</v>
      </c>
      <c r="I253" s="41">
        <v>1.6066666666666667</v>
      </c>
      <c r="J253" s="41">
        <v>2.4933333333333336</v>
      </c>
      <c r="K253" s="41">
        <v>2.4166666666666665</v>
      </c>
      <c r="L253" s="41">
        <v>1.2833333333333332</v>
      </c>
      <c r="M253" s="41">
        <v>5.3033333333333337</v>
      </c>
      <c r="N253" s="41">
        <v>4.2666666666666666</v>
      </c>
      <c r="O253" s="41">
        <v>0.55666666666666664</v>
      </c>
      <c r="P253" s="41">
        <v>1.9166666666666667</v>
      </c>
      <c r="Q253" s="41">
        <v>4.5066666666666668</v>
      </c>
      <c r="R253" s="41">
        <v>4.3666666666666663</v>
      </c>
      <c r="S253" s="41">
        <v>5.3833333333333329</v>
      </c>
      <c r="T253" s="41">
        <v>3.1533333333333338</v>
      </c>
      <c r="U253" s="41">
        <v>4.37</v>
      </c>
      <c r="V253" s="41">
        <v>1.61</v>
      </c>
      <c r="W253" s="41">
        <v>2.3233333333333337</v>
      </c>
      <c r="X253" s="41">
        <v>2.5900000000000003</v>
      </c>
      <c r="Y253" s="41">
        <v>6.8266666666666671</v>
      </c>
      <c r="Z253" s="41">
        <v>6.56</v>
      </c>
      <c r="AA253" s="41">
        <v>3.3033333333333332</v>
      </c>
      <c r="AB253" s="41">
        <v>1.59</v>
      </c>
      <c r="AC253" s="41">
        <v>3.9433333333333329</v>
      </c>
      <c r="AD253" s="41">
        <v>2.1266666666666665</v>
      </c>
      <c r="AE253" s="43">
        <v>2633.1566666666668</v>
      </c>
      <c r="AF253" s="43">
        <v>871527</v>
      </c>
      <c r="AG253" s="39">
        <v>4.5896951621250048</v>
      </c>
      <c r="AH253" s="43">
        <v>3349.3352041114445</v>
      </c>
      <c r="AI253" s="41" t="s">
        <v>783</v>
      </c>
      <c r="AJ253" s="41">
        <v>80.093333333333334</v>
      </c>
      <c r="AK253" s="41">
        <v>69.266666666666666</v>
      </c>
      <c r="AL253" s="41">
        <v>149.36000000000001</v>
      </c>
      <c r="AM253" s="41">
        <v>172.36406666666667</v>
      </c>
      <c r="AN253" s="41">
        <v>52.127286281235314</v>
      </c>
      <c r="AO253" s="44">
        <v>2.4913333333333334</v>
      </c>
      <c r="AP253" s="41">
        <v>85.692417463176824</v>
      </c>
      <c r="AQ253" s="41">
        <v>104.66479372901894</v>
      </c>
      <c r="AR253" s="41">
        <v>99.927876820790217</v>
      </c>
      <c r="AS253" s="41">
        <v>9.5734150720319402</v>
      </c>
      <c r="AT253" s="41">
        <v>443.29199606566777</v>
      </c>
      <c r="AU253" s="41">
        <v>3.9955096292540468</v>
      </c>
      <c r="AV253" s="41">
        <v>10.793010600437563</v>
      </c>
      <c r="AW253" s="41">
        <v>3.5881752580453958</v>
      </c>
      <c r="AX253" s="41">
        <v>21.340821679682364</v>
      </c>
      <c r="AY253" s="41">
        <v>57.805069293066481</v>
      </c>
      <c r="AZ253" s="41">
        <v>3.5980384838651536</v>
      </c>
      <c r="BA253" s="41">
        <v>1.117829930118436</v>
      </c>
      <c r="BB253" s="41">
        <v>13.974309113496554</v>
      </c>
      <c r="BC253" s="41">
        <v>39.20291308877848</v>
      </c>
      <c r="BD253" s="41">
        <v>29.402368204411342</v>
      </c>
      <c r="BE253" s="41">
        <v>40.394021624019587</v>
      </c>
      <c r="BF253" s="41">
        <v>78.844927597358776</v>
      </c>
      <c r="BG253" s="41">
        <v>43.460833333333333</v>
      </c>
      <c r="BH253" s="41">
        <v>13.669748809644773</v>
      </c>
      <c r="BI253" s="41">
        <v>22.888167705127312</v>
      </c>
      <c r="BJ253" s="41">
        <v>3.2462400686907738</v>
      </c>
      <c r="BK253" s="41">
        <v>81.34153906867364</v>
      </c>
      <c r="BL253" s="41">
        <v>10.579441633826294</v>
      </c>
      <c r="BM253" s="41">
        <v>9.2642544777972784</v>
      </c>
    </row>
    <row r="254" spans="1:65" x14ac:dyDescent="0.35">
      <c r="A254" s="18">
        <v>5149020950</v>
      </c>
      <c r="B254" t="s">
        <v>430</v>
      </c>
      <c r="C254" t="s">
        <v>624</v>
      </c>
      <c r="D254" t="s">
        <v>625</v>
      </c>
      <c r="E254" s="41">
        <v>10.716666666666669</v>
      </c>
      <c r="F254" s="41">
        <v>3.91</v>
      </c>
      <c r="G254" s="41">
        <v>4.49</v>
      </c>
      <c r="H254" s="41">
        <v>1.5566666666666666</v>
      </c>
      <c r="I254" s="41">
        <v>1.0466666666666666</v>
      </c>
      <c r="J254" s="41">
        <v>1.8733333333333333</v>
      </c>
      <c r="K254" s="41">
        <v>1.7833333333333332</v>
      </c>
      <c r="L254" s="41">
        <v>0.99333333333333329</v>
      </c>
      <c r="M254" s="41">
        <v>4.53</v>
      </c>
      <c r="N254" s="41">
        <v>3.0766666666666667</v>
      </c>
      <c r="O254" s="41">
        <v>0.48666666666666664</v>
      </c>
      <c r="P254" s="41">
        <v>1.61</v>
      </c>
      <c r="Q254" s="41">
        <v>3.73</v>
      </c>
      <c r="R254" s="41">
        <v>3.3033333333333332</v>
      </c>
      <c r="S254" s="41">
        <v>3.64</v>
      </c>
      <c r="T254" s="41">
        <v>2.186666666666667</v>
      </c>
      <c r="U254" s="41">
        <v>3.31</v>
      </c>
      <c r="V254" s="41">
        <v>1.0866666666666667</v>
      </c>
      <c r="W254" s="41">
        <v>1.6233333333333333</v>
      </c>
      <c r="X254" s="41">
        <v>1.6633333333333333</v>
      </c>
      <c r="Y254" s="41">
        <v>5.24</v>
      </c>
      <c r="Z254" s="41">
        <v>4.3</v>
      </c>
      <c r="AA254" s="41">
        <v>2.5066666666666664</v>
      </c>
      <c r="AB254" s="41">
        <v>0.89666666666666661</v>
      </c>
      <c r="AC254" s="41">
        <v>3.1999999999999997</v>
      </c>
      <c r="AD254" s="41">
        <v>1.92</v>
      </c>
      <c r="AE254" s="43">
        <v>998.33333333333337</v>
      </c>
      <c r="AF254" s="43">
        <v>342426.33333333331</v>
      </c>
      <c r="AG254" s="39">
        <v>4.5444451989238184</v>
      </c>
      <c r="AH254" s="43">
        <v>1307.9236817130063</v>
      </c>
      <c r="AI254" s="41" t="s">
        <v>783</v>
      </c>
      <c r="AJ254" s="41">
        <v>94.116666666666674</v>
      </c>
      <c r="AK254" s="41">
        <v>63.643333333333338</v>
      </c>
      <c r="AL254" s="41">
        <v>157.76000000000002</v>
      </c>
      <c r="AM254" s="41">
        <v>170.86406666666667</v>
      </c>
      <c r="AN254" s="41">
        <v>36.25</v>
      </c>
      <c r="AO254" s="44">
        <v>2.4900000000000002</v>
      </c>
      <c r="AP254" s="41">
        <v>100.83333333333333</v>
      </c>
      <c r="AQ254" s="41">
        <v>110.55666666666667</v>
      </c>
      <c r="AR254" s="41">
        <v>105</v>
      </c>
      <c r="AS254" s="41">
        <v>9.923333333333332</v>
      </c>
      <c r="AT254" s="41">
        <v>442.33</v>
      </c>
      <c r="AU254" s="41">
        <v>4.1900000000000004</v>
      </c>
      <c r="AV254" s="41">
        <v>10.99</v>
      </c>
      <c r="AW254" s="41">
        <v>3.26</v>
      </c>
      <c r="AX254" s="41">
        <v>10.33</v>
      </c>
      <c r="AY254" s="41">
        <v>31</v>
      </c>
      <c r="AZ254" s="41">
        <v>3.2366666666666668</v>
      </c>
      <c r="BA254" s="41">
        <v>1.1900000000000002</v>
      </c>
      <c r="BB254" s="41">
        <v>11.07</v>
      </c>
      <c r="BC254" s="41">
        <v>34.356666666666676</v>
      </c>
      <c r="BD254" s="41">
        <v>29.206666666666663</v>
      </c>
      <c r="BE254" s="41">
        <v>36.773333333333333</v>
      </c>
      <c r="BF254" s="41">
        <v>97</v>
      </c>
      <c r="BG254" s="41">
        <v>12.956666666666665</v>
      </c>
      <c r="BH254" s="41">
        <v>9.65</v>
      </c>
      <c r="BI254" s="41">
        <v>16.329999999999998</v>
      </c>
      <c r="BJ254" s="41">
        <v>2.0366666666666666</v>
      </c>
      <c r="BK254" s="41">
        <v>56.13</v>
      </c>
      <c r="BL254" s="41">
        <v>9.7733333333333334</v>
      </c>
      <c r="BM254" s="41">
        <v>8.81</v>
      </c>
    </row>
    <row r="255" spans="1:65" x14ac:dyDescent="0.35">
      <c r="A255" s="18">
        <v>5199999440</v>
      </c>
      <c r="B255" t="s">
        <v>430</v>
      </c>
      <c r="C255" t="s">
        <v>195</v>
      </c>
      <c r="D255" t="s">
        <v>610</v>
      </c>
      <c r="E255" s="41">
        <v>9.6058059661316975</v>
      </c>
      <c r="F255" s="41">
        <v>3.6041249420623167</v>
      </c>
      <c r="G255" s="41">
        <v>3.8092832588421737</v>
      </c>
      <c r="H255" s="41">
        <v>0.99349026240339267</v>
      </c>
      <c r="I255" s="41">
        <v>1.000394424605269</v>
      </c>
      <c r="J255" s="41">
        <v>1.7913799327777575</v>
      </c>
      <c r="K255" s="41">
        <v>1.1488474040291097</v>
      </c>
      <c r="L255" s="41">
        <v>1.0009078553042619</v>
      </c>
      <c r="M255" s="41">
        <v>4.0787941784694759</v>
      </c>
      <c r="N255" s="41">
        <v>2.5414431789456735</v>
      </c>
      <c r="O255" s="41">
        <v>0.54428161429749855</v>
      </c>
      <c r="P255" s="41">
        <v>1.1204253021447714</v>
      </c>
      <c r="Q255" s="41">
        <v>2.8444954251102339</v>
      </c>
      <c r="R255" s="41">
        <v>3.0380715847414361</v>
      </c>
      <c r="S255" s="41">
        <v>3.5938895631448879</v>
      </c>
      <c r="T255" s="41">
        <v>1.6233735315201585</v>
      </c>
      <c r="U255" s="41">
        <v>3.5404634035272982</v>
      </c>
      <c r="V255" s="41">
        <v>0.97844146992247616</v>
      </c>
      <c r="W255" s="41">
        <v>1.4919287481568979</v>
      </c>
      <c r="X255" s="41">
        <v>1.6514241508904313</v>
      </c>
      <c r="Y255" s="41">
        <v>5.9748741640747367</v>
      </c>
      <c r="Z255" s="41">
        <v>3.6392967214431358</v>
      </c>
      <c r="AA255" s="41">
        <v>2.2750802494684312</v>
      </c>
      <c r="AB255" s="41">
        <v>1.0196771696658453</v>
      </c>
      <c r="AC255" s="41">
        <v>3.083475454495209</v>
      </c>
      <c r="AD255" s="41">
        <v>1.6363709917709046</v>
      </c>
      <c r="AE255" s="43">
        <v>949.99272034540434</v>
      </c>
      <c r="AF255" s="43">
        <v>299780.33618182642</v>
      </c>
      <c r="AG255" s="39">
        <v>4.6522851126125575</v>
      </c>
      <c r="AH255" s="43">
        <v>1159.2866647863755</v>
      </c>
      <c r="AI255" s="41" t="s">
        <v>783</v>
      </c>
      <c r="AJ255" s="41">
        <v>88.924221470954038</v>
      </c>
      <c r="AK255" s="41">
        <v>86.211623257675015</v>
      </c>
      <c r="AL255" s="41">
        <v>175.13584472862905</v>
      </c>
      <c r="AM255" s="41">
        <v>172.44099578214869</v>
      </c>
      <c r="AN255" s="41">
        <v>39.508832871278237</v>
      </c>
      <c r="AO255" s="44">
        <v>2.4785229085570575</v>
      </c>
      <c r="AP255" s="41">
        <v>107.54620834437556</v>
      </c>
      <c r="AQ255" s="41">
        <v>103.44818236413347</v>
      </c>
      <c r="AR255" s="41">
        <v>97.899200141792861</v>
      </c>
      <c r="AS255" s="41">
        <v>9.0629554043806397</v>
      </c>
      <c r="AT255" s="41">
        <v>448.61515576936989</v>
      </c>
      <c r="AU255" s="41">
        <v>4.5076153547863989</v>
      </c>
      <c r="AV255" s="41">
        <v>10.975116693232783</v>
      </c>
      <c r="AW255" s="41">
        <v>5.2573831274244522</v>
      </c>
      <c r="AX255" s="41">
        <v>16.266195013296912</v>
      </c>
      <c r="AY255" s="41">
        <v>38.505225667789503</v>
      </c>
      <c r="AZ255" s="41">
        <v>1.8018910506635508</v>
      </c>
      <c r="BA255" s="41">
        <v>0.8659462926070649</v>
      </c>
      <c r="BB255" s="41">
        <v>11.246907626437336</v>
      </c>
      <c r="BC255" s="41">
        <v>58.64290012098602</v>
      </c>
      <c r="BD255" s="41">
        <v>17.582419950118513</v>
      </c>
      <c r="BE255" s="41">
        <v>24.247072949569489</v>
      </c>
      <c r="BF255" s="41">
        <v>81.102909822543609</v>
      </c>
      <c r="BG255" s="41">
        <v>35.343609642986927</v>
      </c>
      <c r="BH255" s="41">
        <v>8.0157531358373344</v>
      </c>
      <c r="BI255" s="41">
        <v>11.548665794491631</v>
      </c>
      <c r="BJ255" s="41">
        <v>2.8710453984021425</v>
      </c>
      <c r="BK255" s="41">
        <v>45.090977102921308</v>
      </c>
      <c r="BL255" s="41">
        <v>9.7922571506593297</v>
      </c>
      <c r="BM255" s="41">
        <v>8.2384372028447803</v>
      </c>
    </row>
    <row r="256" spans="1:65" x14ac:dyDescent="0.35">
      <c r="A256" s="18">
        <v>5313380050</v>
      </c>
      <c r="B256" t="s">
        <v>441</v>
      </c>
      <c r="C256" t="s">
        <v>765</v>
      </c>
      <c r="D256" t="s">
        <v>766</v>
      </c>
      <c r="E256" s="41">
        <v>12.466666666666667</v>
      </c>
      <c r="F256" s="41">
        <v>3.9899999999999998</v>
      </c>
      <c r="G256" s="41">
        <v>4.416666666666667</v>
      </c>
      <c r="H256" s="41">
        <v>1.8266666666666664</v>
      </c>
      <c r="I256" s="41">
        <v>1.24</v>
      </c>
      <c r="J256" s="41">
        <v>1.7433333333333334</v>
      </c>
      <c r="K256" s="41">
        <v>1.8033333333333335</v>
      </c>
      <c r="L256" s="41">
        <v>1.1966666666666665</v>
      </c>
      <c r="M256" s="41">
        <v>4.25</v>
      </c>
      <c r="N256" s="41">
        <v>2.6366666666666667</v>
      </c>
      <c r="O256" s="41">
        <v>0.65333333333333332</v>
      </c>
      <c r="P256" s="41">
        <v>1.3233333333333335</v>
      </c>
      <c r="Q256" s="41">
        <v>3.3066666666666666</v>
      </c>
      <c r="R256" s="41">
        <v>3.58</v>
      </c>
      <c r="S256" s="41">
        <v>5.2666666666666666</v>
      </c>
      <c r="T256" s="41">
        <v>2.89</v>
      </c>
      <c r="U256" s="41">
        <v>3.8533333333333331</v>
      </c>
      <c r="V256" s="41">
        <v>1.2533333333333332</v>
      </c>
      <c r="W256" s="41">
        <v>1.5766666666666669</v>
      </c>
      <c r="X256" s="41">
        <v>2.1366666666666667</v>
      </c>
      <c r="Y256" s="41">
        <v>5.9633333333333338</v>
      </c>
      <c r="Z256" s="41">
        <v>6.32</v>
      </c>
      <c r="AA256" s="41">
        <v>2.9433333333333334</v>
      </c>
      <c r="AB256" s="41">
        <v>1.6966666666666665</v>
      </c>
      <c r="AC256" s="41">
        <v>3.3366666666666664</v>
      </c>
      <c r="AD256" s="41">
        <v>1.8</v>
      </c>
      <c r="AE256" s="43">
        <v>1147.3533333333332</v>
      </c>
      <c r="AF256" s="43">
        <v>467676.33333333331</v>
      </c>
      <c r="AG256" s="39">
        <v>4.5881945882115387</v>
      </c>
      <c r="AH256" s="43">
        <v>1795.249585983903</v>
      </c>
      <c r="AI256" s="41" t="s">
        <v>783</v>
      </c>
      <c r="AJ256" s="41">
        <v>58.95333333333334</v>
      </c>
      <c r="AK256" s="41">
        <v>63.523333333333333</v>
      </c>
      <c r="AL256" s="41">
        <v>122.47666666666667</v>
      </c>
      <c r="AM256" s="41">
        <v>187.09856666666667</v>
      </c>
      <c r="AN256" s="41">
        <v>50.826666666666675</v>
      </c>
      <c r="AO256" s="44">
        <v>3.35</v>
      </c>
      <c r="AP256" s="41">
        <v>175.11333333333332</v>
      </c>
      <c r="AQ256" s="41">
        <v>143.61000000000001</v>
      </c>
      <c r="AR256" s="41">
        <v>110.44333333333333</v>
      </c>
      <c r="AS256" s="41">
        <v>11.173333333333332</v>
      </c>
      <c r="AT256" s="41">
        <v>437.3533333333333</v>
      </c>
      <c r="AU256" s="41">
        <v>5.09</v>
      </c>
      <c r="AV256" s="41">
        <v>11.293333333333335</v>
      </c>
      <c r="AW256" s="41">
        <v>4.0866666666666669</v>
      </c>
      <c r="AX256" s="41">
        <v>20.03</v>
      </c>
      <c r="AY256" s="41">
        <v>35.666666666666664</v>
      </c>
      <c r="AZ256" s="41">
        <v>3.4866666666666668</v>
      </c>
      <c r="BA256" s="41">
        <v>1.2766666666666666</v>
      </c>
      <c r="BB256" s="41">
        <v>14.200000000000001</v>
      </c>
      <c r="BC256" s="41">
        <v>46.893333333333338</v>
      </c>
      <c r="BD256" s="41">
        <v>29.08</v>
      </c>
      <c r="BE256" s="41">
        <v>35.496666666666663</v>
      </c>
      <c r="BF256" s="41">
        <v>99.983333333333334</v>
      </c>
      <c r="BG256" s="41">
        <v>38.524444444444441</v>
      </c>
      <c r="BH256" s="41">
        <v>12.823333333333332</v>
      </c>
      <c r="BI256" s="41">
        <v>16.459999999999997</v>
      </c>
      <c r="BJ256" s="41">
        <v>2.9500000000000006</v>
      </c>
      <c r="BK256" s="41">
        <v>51.916666666666664</v>
      </c>
      <c r="BL256" s="41">
        <v>9.956666666666667</v>
      </c>
      <c r="BM256" s="41">
        <v>8.89</v>
      </c>
    </row>
    <row r="257" spans="1:65" x14ac:dyDescent="0.35">
      <c r="A257" s="18">
        <v>5328420740</v>
      </c>
      <c r="B257" t="s">
        <v>441</v>
      </c>
      <c r="C257" t="s">
        <v>767</v>
      </c>
      <c r="D257" t="s">
        <v>9</v>
      </c>
      <c r="E257" s="41">
        <v>10.893333333333333</v>
      </c>
      <c r="F257" s="41">
        <v>4.03</v>
      </c>
      <c r="G257" s="41">
        <v>4.28</v>
      </c>
      <c r="H257" s="41">
        <v>1.4466666666666665</v>
      </c>
      <c r="I257" s="41">
        <v>0.98000000000000009</v>
      </c>
      <c r="J257" s="41">
        <v>2.2266666666666666</v>
      </c>
      <c r="K257" s="41">
        <v>1.6300000000000001</v>
      </c>
      <c r="L257" s="41">
        <v>1.0266666666666666</v>
      </c>
      <c r="M257" s="41">
        <v>4.6133333333333333</v>
      </c>
      <c r="N257" s="41">
        <v>2.04</v>
      </c>
      <c r="O257" s="41">
        <v>0.59333333333333338</v>
      </c>
      <c r="P257" s="41">
        <v>1.4033333333333333</v>
      </c>
      <c r="Q257" s="41">
        <v>2.6299999999999994</v>
      </c>
      <c r="R257" s="41">
        <v>3.0166666666666671</v>
      </c>
      <c r="S257" s="41">
        <v>4.9233333333333329</v>
      </c>
      <c r="T257" s="41">
        <v>3.0833333333333335</v>
      </c>
      <c r="U257" s="41">
        <v>3.4133333333333336</v>
      </c>
      <c r="V257" s="41">
        <v>1.0133333333333334</v>
      </c>
      <c r="W257" s="41">
        <v>2.1233333333333335</v>
      </c>
      <c r="X257" s="41">
        <v>1.61</v>
      </c>
      <c r="Y257" s="41">
        <v>6.8933333333333335</v>
      </c>
      <c r="Z257" s="41">
        <v>5.18</v>
      </c>
      <c r="AA257" s="41">
        <v>2.293333333333333</v>
      </c>
      <c r="AB257" s="41">
        <v>1.5200000000000002</v>
      </c>
      <c r="AC257" s="41">
        <v>3.2233333333333332</v>
      </c>
      <c r="AD257" s="41">
        <v>1.55</v>
      </c>
      <c r="AE257" s="43">
        <v>920.19999999999993</v>
      </c>
      <c r="AF257" s="43">
        <v>376507</v>
      </c>
      <c r="AG257" s="39">
        <v>4.415373268545661</v>
      </c>
      <c r="AH257" s="43">
        <v>1418.0695763596696</v>
      </c>
      <c r="AI257" s="41">
        <v>143.41666666666666</v>
      </c>
      <c r="AJ257" s="41" t="s">
        <v>783</v>
      </c>
      <c r="AK257" s="41" t="s">
        <v>783</v>
      </c>
      <c r="AL257" s="41">
        <v>143.41666666666666</v>
      </c>
      <c r="AM257" s="41">
        <v>191.30906666666667</v>
      </c>
      <c r="AN257" s="41">
        <v>57.346666666666671</v>
      </c>
      <c r="AO257" s="44">
        <v>2.9086666666666665</v>
      </c>
      <c r="AP257" s="41">
        <v>103.43333333333334</v>
      </c>
      <c r="AQ257" s="41">
        <v>131</v>
      </c>
      <c r="AR257" s="41">
        <v>116.80000000000001</v>
      </c>
      <c r="AS257" s="41">
        <v>8.8666666666666671</v>
      </c>
      <c r="AT257" s="41">
        <v>437.70666666666671</v>
      </c>
      <c r="AU257" s="41">
        <v>3.956666666666667</v>
      </c>
      <c r="AV257" s="41">
        <v>7.9899999999999993</v>
      </c>
      <c r="AW257" s="41">
        <v>3.89</v>
      </c>
      <c r="AX257" s="41">
        <v>14.133333333333335</v>
      </c>
      <c r="AY257" s="41">
        <v>40.533333333333331</v>
      </c>
      <c r="AZ257" s="41">
        <v>2.2233333333333332</v>
      </c>
      <c r="BA257" s="41">
        <v>0.91</v>
      </c>
      <c r="BB257" s="41">
        <v>12.996666666666668</v>
      </c>
      <c r="BC257" s="41">
        <v>22.363333333333333</v>
      </c>
      <c r="BD257" s="41">
        <v>19.713333333333335</v>
      </c>
      <c r="BE257" s="41">
        <v>15.829999999999998</v>
      </c>
      <c r="BF257" s="41">
        <v>70.266666666666666</v>
      </c>
      <c r="BG257" s="41">
        <v>27.083333333333332</v>
      </c>
      <c r="BH257" s="41">
        <v>10.793333333333331</v>
      </c>
      <c r="BI257" s="41">
        <v>15.266666666666666</v>
      </c>
      <c r="BJ257" s="41">
        <v>2.58</v>
      </c>
      <c r="BK257" s="41">
        <v>60.163333333333334</v>
      </c>
      <c r="BL257" s="41">
        <v>9.27</v>
      </c>
      <c r="BM257" s="41">
        <v>6.32</v>
      </c>
    </row>
    <row r="258" spans="1:65" x14ac:dyDescent="0.35">
      <c r="A258" s="18">
        <v>5334180690</v>
      </c>
      <c r="B258" t="s">
        <v>441</v>
      </c>
      <c r="C258" t="s">
        <v>682</v>
      </c>
      <c r="D258" t="s">
        <v>683</v>
      </c>
      <c r="E258" s="41">
        <v>11.693333333333335</v>
      </c>
      <c r="F258" s="41">
        <v>3.6833333333333336</v>
      </c>
      <c r="G258" s="41">
        <v>4.04</v>
      </c>
      <c r="H258" s="41">
        <v>1.6700000000000002</v>
      </c>
      <c r="I258" s="41">
        <v>1.0900000000000001</v>
      </c>
      <c r="J258" s="41">
        <v>2.0433333333333334</v>
      </c>
      <c r="K258" s="41">
        <v>1.7966666666666666</v>
      </c>
      <c r="L258" s="41">
        <v>1.1333333333333333</v>
      </c>
      <c r="M258" s="41">
        <v>3.8966666666666669</v>
      </c>
      <c r="N258" s="41">
        <v>2.3199999999999998</v>
      </c>
      <c r="O258" s="41">
        <v>0.58666666666666678</v>
      </c>
      <c r="P258" s="41">
        <v>1.3299999999999998</v>
      </c>
      <c r="Q258" s="41">
        <v>3.42</v>
      </c>
      <c r="R258" s="41">
        <v>3.4433333333333334</v>
      </c>
      <c r="S258" s="41">
        <v>4.2299999999999995</v>
      </c>
      <c r="T258" s="41">
        <v>2.3533333333333335</v>
      </c>
      <c r="U258" s="41">
        <v>3.3533333333333335</v>
      </c>
      <c r="V258" s="41">
        <v>1.1600000000000001</v>
      </c>
      <c r="W258" s="41">
        <v>1.62</v>
      </c>
      <c r="X258" s="41">
        <v>1.5899999999999999</v>
      </c>
      <c r="Y258" s="41">
        <v>5.9333333333333336</v>
      </c>
      <c r="Z258" s="41">
        <v>6.16</v>
      </c>
      <c r="AA258" s="41">
        <v>2.3933333333333331</v>
      </c>
      <c r="AB258" s="41">
        <v>1.55</v>
      </c>
      <c r="AC258" s="41">
        <v>3.0433333333333334</v>
      </c>
      <c r="AD258" s="41">
        <v>1.6366666666666667</v>
      </c>
      <c r="AE258" s="43">
        <v>964.16666666666663</v>
      </c>
      <c r="AF258" s="43">
        <v>252586</v>
      </c>
      <c r="AG258" s="39">
        <v>4.8786000000000023</v>
      </c>
      <c r="AH258" s="43">
        <v>1003.6375158340356</v>
      </c>
      <c r="AI258" s="41">
        <v>123.13</v>
      </c>
      <c r="AJ258" s="41" t="s">
        <v>783</v>
      </c>
      <c r="AK258" s="41" t="s">
        <v>783</v>
      </c>
      <c r="AL258" s="41">
        <v>123.13</v>
      </c>
      <c r="AM258" s="41">
        <v>188.52406666666664</v>
      </c>
      <c r="AN258" s="41">
        <v>48.706666666666671</v>
      </c>
      <c r="AO258" s="44">
        <v>2.6486666666666667</v>
      </c>
      <c r="AP258" s="41">
        <v>144.94999999999999</v>
      </c>
      <c r="AQ258" s="41">
        <v>153.06666666666666</v>
      </c>
      <c r="AR258" s="41">
        <v>110</v>
      </c>
      <c r="AS258" s="41">
        <v>9.5833333333333339</v>
      </c>
      <c r="AT258" s="41">
        <v>460.3866666666666</v>
      </c>
      <c r="AU258" s="41">
        <v>4.5133333333333328</v>
      </c>
      <c r="AV258" s="41">
        <v>7.6566666666666663</v>
      </c>
      <c r="AW258" s="41">
        <v>5.1733333333333329</v>
      </c>
      <c r="AX258" s="41">
        <v>16.216666666666665</v>
      </c>
      <c r="AY258" s="41">
        <v>38</v>
      </c>
      <c r="AZ258" s="41">
        <v>2.6666666666666665</v>
      </c>
      <c r="BA258" s="41">
        <v>0.90666666666666673</v>
      </c>
      <c r="BB258" s="41">
        <v>14.313333333333333</v>
      </c>
      <c r="BC258" s="41">
        <v>14.49</v>
      </c>
      <c r="BD258" s="41">
        <v>13.923333333333332</v>
      </c>
      <c r="BE258" s="41">
        <v>19.96</v>
      </c>
      <c r="BF258" s="41">
        <v>79.95</v>
      </c>
      <c r="BG258" s="41">
        <v>15.708333333333334</v>
      </c>
      <c r="BH258" s="41">
        <v>10.38</v>
      </c>
      <c r="BI258" s="41">
        <v>13.333333333333334</v>
      </c>
      <c r="BJ258" s="41">
        <v>1.8499999999999999</v>
      </c>
      <c r="BK258" s="41">
        <v>51.63</v>
      </c>
      <c r="BL258" s="41">
        <v>9.7233333333333345</v>
      </c>
      <c r="BM258" s="41">
        <v>7.7399999999999993</v>
      </c>
    </row>
    <row r="259" spans="1:65" x14ac:dyDescent="0.35">
      <c r="A259" s="18">
        <v>5334580720</v>
      </c>
      <c r="B259" t="s">
        <v>441</v>
      </c>
      <c r="C259" t="s">
        <v>795</v>
      </c>
      <c r="D259" t="s">
        <v>796</v>
      </c>
      <c r="E259" s="41">
        <v>13.156666666666666</v>
      </c>
      <c r="F259" s="41">
        <v>4.1966666666666663</v>
      </c>
      <c r="G259" s="41">
        <v>4.84</v>
      </c>
      <c r="H259" s="41">
        <v>1.5999999999999999</v>
      </c>
      <c r="I259" s="41">
        <v>1.2433333333333334</v>
      </c>
      <c r="J259" s="41">
        <v>2.06</v>
      </c>
      <c r="K259" s="41">
        <v>2.2566666666666668</v>
      </c>
      <c r="L259" s="41">
        <v>1.4733333333333334</v>
      </c>
      <c r="M259" s="41">
        <v>5.2</v>
      </c>
      <c r="N259" s="41">
        <v>3.1166666666666671</v>
      </c>
      <c r="O259" s="41">
        <v>0.7466666666666667</v>
      </c>
      <c r="P259" s="41">
        <v>1.6366666666666667</v>
      </c>
      <c r="Q259" s="41">
        <v>4.0333333333333332</v>
      </c>
      <c r="R259" s="41">
        <v>4.3933333333333335</v>
      </c>
      <c r="S259" s="41">
        <v>5.5100000000000007</v>
      </c>
      <c r="T259" s="41">
        <v>3.4733333333333332</v>
      </c>
      <c r="U259" s="41">
        <v>3.7633333333333332</v>
      </c>
      <c r="V259" s="41">
        <v>1.42</v>
      </c>
      <c r="W259" s="41">
        <v>1.9166666666666667</v>
      </c>
      <c r="X259" s="41">
        <v>2.5500000000000003</v>
      </c>
      <c r="Y259" s="41">
        <v>6.6266666666666678</v>
      </c>
      <c r="Z259" s="41">
        <v>6.8500000000000005</v>
      </c>
      <c r="AA259" s="41">
        <v>3.3266666666666667</v>
      </c>
      <c r="AB259" s="41">
        <v>1.55</v>
      </c>
      <c r="AC259" s="41">
        <v>3.64</v>
      </c>
      <c r="AD259" s="41">
        <v>2.0533333333333332</v>
      </c>
      <c r="AE259" s="43">
        <v>1151.6166666666666</v>
      </c>
      <c r="AF259" s="43">
        <v>404855</v>
      </c>
      <c r="AG259" s="39">
        <v>4.6129961813280858</v>
      </c>
      <c r="AH259" s="43">
        <v>1559.5467406798025</v>
      </c>
      <c r="AI259" s="41" t="s">
        <v>783</v>
      </c>
      <c r="AJ259" s="41">
        <v>58.95333333333334</v>
      </c>
      <c r="AK259" s="41">
        <v>63.523333333333333</v>
      </c>
      <c r="AL259" s="41">
        <v>122.47666666666667</v>
      </c>
      <c r="AM259" s="41">
        <v>186.5240666666667</v>
      </c>
      <c r="AN259" s="41">
        <v>46.79666666666666</v>
      </c>
      <c r="AO259" s="44">
        <v>3.1873333333333336</v>
      </c>
      <c r="AP259" s="41">
        <v>169.75</v>
      </c>
      <c r="AQ259" s="41">
        <v>135.44333333333336</v>
      </c>
      <c r="AR259" s="41">
        <v>113.83333333333333</v>
      </c>
      <c r="AS259" s="41">
        <v>10.256666666666666</v>
      </c>
      <c r="AT259" s="41">
        <v>456.82</v>
      </c>
      <c r="AU259" s="41">
        <v>4.88</v>
      </c>
      <c r="AV259" s="41">
        <v>12.633333333333333</v>
      </c>
      <c r="AW259" s="41">
        <v>3.8433333333333333</v>
      </c>
      <c r="AX259" s="41">
        <v>19.89</v>
      </c>
      <c r="AY259" s="41">
        <v>36.25</v>
      </c>
      <c r="AZ259" s="41">
        <v>3.8233333333333337</v>
      </c>
      <c r="BA259" s="41">
        <v>1.4166666666666667</v>
      </c>
      <c r="BB259" s="41">
        <v>17.32</v>
      </c>
      <c r="BC259" s="41">
        <v>39.86</v>
      </c>
      <c r="BD259" s="41">
        <v>33.86</v>
      </c>
      <c r="BE259" s="41">
        <v>41.09</v>
      </c>
      <c r="BF259" s="41">
        <v>99.95</v>
      </c>
      <c r="BG259" s="41">
        <v>40.996666666666663</v>
      </c>
      <c r="BH259" s="41">
        <v>10.906666666666666</v>
      </c>
      <c r="BI259" s="41">
        <v>16.493333333333332</v>
      </c>
      <c r="BJ259" s="41">
        <v>2.78</v>
      </c>
      <c r="BK259" s="41">
        <v>51.666666666666664</v>
      </c>
      <c r="BL259" s="41">
        <v>10.676666666666668</v>
      </c>
      <c r="BM259" s="41">
        <v>10.959999999999999</v>
      </c>
    </row>
    <row r="260" spans="1:65" x14ac:dyDescent="0.35">
      <c r="A260" s="18">
        <v>5336500700</v>
      </c>
      <c r="B260" t="s">
        <v>441</v>
      </c>
      <c r="C260" t="s">
        <v>768</v>
      </c>
      <c r="D260" t="s">
        <v>442</v>
      </c>
      <c r="E260" s="41">
        <v>11.44</v>
      </c>
      <c r="F260" s="41">
        <v>4.1966666666666663</v>
      </c>
      <c r="G260" s="41">
        <v>4.9899999999999993</v>
      </c>
      <c r="H260" s="41">
        <v>1.3633333333333333</v>
      </c>
      <c r="I260" s="41">
        <v>1.0466666666666666</v>
      </c>
      <c r="J260" s="41">
        <v>2.4166666666666665</v>
      </c>
      <c r="K260" s="41">
        <v>1.8699999999999999</v>
      </c>
      <c r="L260" s="41">
        <v>1.1333333333333333</v>
      </c>
      <c r="M260" s="41">
        <v>4.8899999999999997</v>
      </c>
      <c r="N260" s="41">
        <v>2.2899999999999996</v>
      </c>
      <c r="O260" s="41">
        <v>0.69</v>
      </c>
      <c r="P260" s="41">
        <v>1.6600000000000001</v>
      </c>
      <c r="Q260" s="41">
        <v>3.5366666666666666</v>
      </c>
      <c r="R260" s="41">
        <v>3.75</v>
      </c>
      <c r="S260" s="41">
        <v>5.47</v>
      </c>
      <c r="T260" s="41">
        <v>2.6166666666666667</v>
      </c>
      <c r="U260" s="41">
        <v>3.9333333333333336</v>
      </c>
      <c r="V260" s="41">
        <v>1.47</v>
      </c>
      <c r="W260" s="41">
        <v>1.91</v>
      </c>
      <c r="X260" s="41">
        <v>2.0233333333333334</v>
      </c>
      <c r="Y260" s="41">
        <v>6.7166666666666659</v>
      </c>
      <c r="Z260" s="41">
        <v>5.7833333333333323</v>
      </c>
      <c r="AA260" s="41">
        <v>2.6233333333333331</v>
      </c>
      <c r="AB260" s="41">
        <v>1.5133333333333334</v>
      </c>
      <c r="AC260" s="41">
        <v>3.5266666666666668</v>
      </c>
      <c r="AD260" s="41">
        <v>1.6266666666666667</v>
      </c>
      <c r="AE260" s="43">
        <v>1227.1099999999999</v>
      </c>
      <c r="AF260" s="43">
        <v>336092.66666666669</v>
      </c>
      <c r="AG260" s="39">
        <v>4.3891239329455436</v>
      </c>
      <c r="AH260" s="43">
        <v>1261.2063163534085</v>
      </c>
      <c r="AI260" s="41" t="s">
        <v>783</v>
      </c>
      <c r="AJ260" s="41">
        <v>64.48</v>
      </c>
      <c r="AK260" s="41">
        <v>73.046666666666667</v>
      </c>
      <c r="AL260" s="41">
        <v>137.52666666666667</v>
      </c>
      <c r="AM260" s="41">
        <v>192.51166666666666</v>
      </c>
      <c r="AN260" s="41">
        <v>62.34</v>
      </c>
      <c r="AO260" s="44">
        <v>3.238</v>
      </c>
      <c r="AP260" s="41">
        <v>147.87666666666667</v>
      </c>
      <c r="AQ260" s="41">
        <v>133.24333333333331</v>
      </c>
      <c r="AR260" s="41">
        <v>123.46666666666665</v>
      </c>
      <c r="AS260" s="41">
        <v>10.273333333333333</v>
      </c>
      <c r="AT260" s="41">
        <v>460.94333333333338</v>
      </c>
      <c r="AU260" s="41">
        <v>4.7399999999999993</v>
      </c>
      <c r="AV260" s="41">
        <v>10.99</v>
      </c>
      <c r="AW260" s="41">
        <v>1.8333333333333333</v>
      </c>
      <c r="AX260" s="41">
        <v>20.006666666666668</v>
      </c>
      <c r="AY260" s="41">
        <v>41.633333333333333</v>
      </c>
      <c r="AZ260" s="41">
        <v>2.4566666666666666</v>
      </c>
      <c r="BA260" s="41">
        <v>1.1499999999999999</v>
      </c>
      <c r="BB260" s="41">
        <v>15.153333333333334</v>
      </c>
      <c r="BC260" s="41">
        <v>47.79</v>
      </c>
      <c r="BD260" s="41">
        <v>35.729999999999997</v>
      </c>
      <c r="BE260" s="41">
        <v>49.27</v>
      </c>
      <c r="BF260" s="41">
        <v>85.18</v>
      </c>
      <c r="BG260" s="41">
        <v>10.832500000000001</v>
      </c>
      <c r="BH260" s="41">
        <v>10.773333333333333</v>
      </c>
      <c r="BI260" s="41">
        <v>13.61</v>
      </c>
      <c r="BJ260" s="41">
        <v>2.9</v>
      </c>
      <c r="BK260" s="41">
        <v>51.813333333333333</v>
      </c>
      <c r="BL260" s="41">
        <v>9.8566666666666674</v>
      </c>
      <c r="BM260" s="41">
        <v>5.5200000000000005</v>
      </c>
    </row>
    <row r="261" spans="1:65" x14ac:dyDescent="0.35">
      <c r="A261" s="18">
        <v>5342644800</v>
      </c>
      <c r="B261" t="s">
        <v>441</v>
      </c>
      <c r="C261" t="s">
        <v>443</v>
      </c>
      <c r="D261" t="s">
        <v>444</v>
      </c>
      <c r="E261" s="41">
        <v>14.533333333333333</v>
      </c>
      <c r="F261" s="41">
        <v>5.37</v>
      </c>
      <c r="G261" s="41">
        <v>5.3999999999999995</v>
      </c>
      <c r="H261" s="41">
        <v>1.9133333333333333</v>
      </c>
      <c r="I261" s="41">
        <v>1.23</v>
      </c>
      <c r="J261" s="41">
        <v>1.97</v>
      </c>
      <c r="K261" s="41">
        <v>2.0366666666666666</v>
      </c>
      <c r="L261" s="41">
        <v>0.98999999999999988</v>
      </c>
      <c r="M261" s="41">
        <v>5.0433333333333339</v>
      </c>
      <c r="N261" s="41">
        <v>3.2433333333333336</v>
      </c>
      <c r="O261" s="41">
        <v>0.65333333333333332</v>
      </c>
      <c r="P261" s="41">
        <v>1.64</v>
      </c>
      <c r="Q261" s="41">
        <v>4.706666666666667</v>
      </c>
      <c r="R261" s="41">
        <v>3.9066666666666667</v>
      </c>
      <c r="S261" s="41">
        <v>5.6499999999999995</v>
      </c>
      <c r="T261" s="41">
        <v>3.8333333333333335</v>
      </c>
      <c r="U261" s="41">
        <v>4.206666666666667</v>
      </c>
      <c r="V261" s="41">
        <v>1.54</v>
      </c>
      <c r="W261" s="41">
        <v>2.1166666666666667</v>
      </c>
      <c r="X261" s="41">
        <v>2.3200000000000003</v>
      </c>
      <c r="Y261" s="41">
        <v>7.1400000000000006</v>
      </c>
      <c r="Z261" s="41">
        <v>8.6266666666666669</v>
      </c>
      <c r="AA261" s="41">
        <v>3.2533333333333334</v>
      </c>
      <c r="AB261" s="41">
        <v>2.25</v>
      </c>
      <c r="AC261" s="41">
        <v>4.0100000000000007</v>
      </c>
      <c r="AD261" s="41">
        <v>2.3199999999999998</v>
      </c>
      <c r="AE261" s="43">
        <v>2508.3366666666666</v>
      </c>
      <c r="AF261" s="43">
        <v>725928.66666666663</v>
      </c>
      <c r="AG261" s="39">
        <v>4.3383112667559738</v>
      </c>
      <c r="AH261" s="43">
        <v>2707.9356625971063</v>
      </c>
      <c r="AI261" s="41">
        <v>193.67666666666665</v>
      </c>
      <c r="AJ261" s="41" t="s">
        <v>783</v>
      </c>
      <c r="AK261" s="41" t="s">
        <v>783</v>
      </c>
      <c r="AL261" s="41">
        <v>193.67666666666665</v>
      </c>
      <c r="AM261" s="41">
        <v>188.62666666666667</v>
      </c>
      <c r="AN261" s="41">
        <v>67.25</v>
      </c>
      <c r="AO261" s="44">
        <v>3.4183333333333334</v>
      </c>
      <c r="AP261" s="41">
        <v>146.41</v>
      </c>
      <c r="AQ261" s="41">
        <v>123.46999999999998</v>
      </c>
      <c r="AR261" s="41">
        <v>133.08333333333334</v>
      </c>
      <c r="AS261" s="41">
        <v>9.7000000000000011</v>
      </c>
      <c r="AT261" s="41">
        <v>485.3866666666666</v>
      </c>
      <c r="AU261" s="41">
        <v>5.8400000000000007</v>
      </c>
      <c r="AV261" s="41">
        <v>12.06</v>
      </c>
      <c r="AW261" s="41">
        <v>5.5799999999999992</v>
      </c>
      <c r="AX261" s="41">
        <v>31.526666666666667</v>
      </c>
      <c r="AY261" s="41">
        <v>43.74</v>
      </c>
      <c r="AZ261" s="41">
        <v>3.15</v>
      </c>
      <c r="BA261" s="41">
        <v>1.1133333333333333</v>
      </c>
      <c r="BB261" s="41">
        <v>20.52</v>
      </c>
      <c r="BC261" s="41">
        <v>45</v>
      </c>
      <c r="BD261" s="41">
        <v>40</v>
      </c>
      <c r="BE261" s="41">
        <v>46</v>
      </c>
      <c r="BF261" s="41">
        <v>97</v>
      </c>
      <c r="BG261" s="41">
        <v>35.324999999999996</v>
      </c>
      <c r="BH261" s="41">
        <v>13.6</v>
      </c>
      <c r="BI261" s="41">
        <v>20.466666666666665</v>
      </c>
      <c r="BJ261" s="41">
        <v>4.24</v>
      </c>
      <c r="BK261" s="41">
        <v>59.629999999999995</v>
      </c>
      <c r="BL261" s="41">
        <v>11.206666666666665</v>
      </c>
      <c r="BM261" s="41">
        <v>15.090000000000002</v>
      </c>
    </row>
    <row r="262" spans="1:65" x14ac:dyDescent="0.35">
      <c r="A262" s="18">
        <v>5344060840</v>
      </c>
      <c r="B262" t="s">
        <v>441</v>
      </c>
      <c r="C262" t="s">
        <v>769</v>
      </c>
      <c r="D262" t="s">
        <v>585</v>
      </c>
      <c r="E262" s="41">
        <v>10.577976070157291</v>
      </c>
      <c r="F262" s="41">
        <v>3.2945601315391819</v>
      </c>
      <c r="G262" s="41">
        <v>4.3138603598624172</v>
      </c>
      <c r="H262" s="41">
        <v>1.2644162503879661</v>
      </c>
      <c r="I262" s="41">
        <v>1.043586464249753</v>
      </c>
      <c r="J262" s="41">
        <v>1.6381260983042445</v>
      </c>
      <c r="K262" s="41">
        <v>1.7562502870635066</v>
      </c>
      <c r="L262" s="41">
        <v>1.0770509936652555</v>
      </c>
      <c r="M262" s="41">
        <v>4.3559806980505948</v>
      </c>
      <c r="N262" s="41">
        <v>2.6876397578556599</v>
      </c>
      <c r="O262" s="41">
        <v>0.554363953033989</v>
      </c>
      <c r="P262" s="41">
        <v>1.2231271936118071</v>
      </c>
      <c r="Q262" s="41">
        <v>3.2980717044596446</v>
      </c>
      <c r="R262" s="41">
        <v>3.4704956392493478</v>
      </c>
      <c r="S262" s="41">
        <v>4.5791184079849367</v>
      </c>
      <c r="T262" s="41">
        <v>2.4525366115117424</v>
      </c>
      <c r="U262" s="41">
        <v>3.1860858405174404</v>
      </c>
      <c r="V262" s="41">
        <v>1.0144146247844914</v>
      </c>
      <c r="W262" s="41">
        <v>1.6393751565687928</v>
      </c>
      <c r="X262" s="41">
        <v>1.9098542008708244</v>
      </c>
      <c r="Y262" s="41">
        <v>6.0315958497284505</v>
      </c>
      <c r="Z262" s="41">
        <v>4.8898957894755535</v>
      </c>
      <c r="AA262" s="41">
        <v>2.3293241935555402</v>
      </c>
      <c r="AB262" s="41">
        <v>1.0832793298069026</v>
      </c>
      <c r="AC262" s="41">
        <v>3.2437762149803717</v>
      </c>
      <c r="AD262" s="41">
        <v>1.6367105480964339</v>
      </c>
      <c r="AE262" s="43">
        <v>834.21146416930469</v>
      </c>
      <c r="AF262" s="43">
        <v>365614.89290966297</v>
      </c>
      <c r="AG262" s="39">
        <v>4.4648729029397396</v>
      </c>
      <c r="AH262" s="43">
        <v>1383.5626874715001</v>
      </c>
      <c r="AI262" s="41" t="s">
        <v>783</v>
      </c>
      <c r="AJ262" s="41">
        <v>57.630703144947013</v>
      </c>
      <c r="AK262" s="41">
        <v>76.926947354970565</v>
      </c>
      <c r="AL262" s="41">
        <v>134.55765049991757</v>
      </c>
      <c r="AM262" s="41">
        <v>187.32774451054698</v>
      </c>
      <c r="AN262" s="41">
        <v>41.81628291748374</v>
      </c>
      <c r="AO262" s="44">
        <v>3.0603612610797355</v>
      </c>
      <c r="AP262" s="41">
        <v>125.60763566026323</v>
      </c>
      <c r="AQ262" s="41">
        <v>128.97689462183351</v>
      </c>
      <c r="AR262" s="41">
        <v>107.68912015597215</v>
      </c>
      <c r="AS262" s="41">
        <v>10.193801830702542</v>
      </c>
      <c r="AT262" s="41">
        <v>503.30220905455235</v>
      </c>
      <c r="AU262" s="41">
        <v>4.3752204082319865</v>
      </c>
      <c r="AV262" s="41">
        <v>10.641783359899449</v>
      </c>
      <c r="AW262" s="41">
        <v>3.9266105763428132</v>
      </c>
      <c r="AX262" s="41">
        <v>18.249751813782222</v>
      </c>
      <c r="AY262" s="41">
        <v>33.078715879651455</v>
      </c>
      <c r="AZ262" s="41">
        <v>2.602564988931944</v>
      </c>
      <c r="BA262" s="41">
        <v>0.96344708295376746</v>
      </c>
      <c r="BB262" s="41">
        <v>14.705426000858969</v>
      </c>
      <c r="BC262" s="41">
        <v>26.158340355358476</v>
      </c>
      <c r="BD262" s="41">
        <v>25.978287932921294</v>
      </c>
      <c r="BE262" s="41">
        <v>26.594642248017351</v>
      </c>
      <c r="BF262" s="41">
        <v>78.762776919743274</v>
      </c>
      <c r="BG262" s="41">
        <v>28.214785213343372</v>
      </c>
      <c r="BH262" s="41">
        <v>13.970783172529886</v>
      </c>
      <c r="BI262" s="41">
        <v>16.820882787629113</v>
      </c>
      <c r="BJ262" s="41">
        <v>2.7888780866592833</v>
      </c>
      <c r="BK262" s="41">
        <v>41.062334349685365</v>
      </c>
      <c r="BL262" s="41">
        <v>9.135440622100063</v>
      </c>
      <c r="BM262" s="41">
        <v>7.089489642803886</v>
      </c>
    </row>
    <row r="263" spans="1:65" x14ac:dyDescent="0.35">
      <c r="A263" s="18">
        <v>5345104880</v>
      </c>
      <c r="B263" t="s">
        <v>441</v>
      </c>
      <c r="C263" t="s">
        <v>770</v>
      </c>
      <c r="D263" t="s">
        <v>445</v>
      </c>
      <c r="E263" s="41">
        <v>13.103333333333333</v>
      </c>
      <c r="F263" s="41">
        <v>4.1466666666666674</v>
      </c>
      <c r="G263" s="41">
        <v>4.42</v>
      </c>
      <c r="H263" s="41">
        <v>1.5766666666666669</v>
      </c>
      <c r="I263" s="41">
        <v>1.4466666666666665</v>
      </c>
      <c r="J263" s="41">
        <v>2.0299999999999998</v>
      </c>
      <c r="K263" s="41">
        <v>2.09</v>
      </c>
      <c r="L263" s="41">
        <v>1.08</v>
      </c>
      <c r="M263" s="41">
        <v>4.6933333333333334</v>
      </c>
      <c r="N263" s="41">
        <v>2.5766666666666667</v>
      </c>
      <c r="O263" s="41">
        <v>0.70666666666666667</v>
      </c>
      <c r="P263" s="41">
        <v>1.55</v>
      </c>
      <c r="Q263" s="41">
        <v>3.956666666666667</v>
      </c>
      <c r="R263" s="41">
        <v>3.7633333333333332</v>
      </c>
      <c r="S263" s="41">
        <v>5.0366666666666662</v>
      </c>
      <c r="T263" s="41">
        <v>2.813333333333333</v>
      </c>
      <c r="U263" s="41">
        <v>4.0666666666666664</v>
      </c>
      <c r="V263" s="41">
        <v>1.3466666666666667</v>
      </c>
      <c r="W263" s="41">
        <v>1.8966666666666665</v>
      </c>
      <c r="X263" s="41">
        <v>1.9633333333333332</v>
      </c>
      <c r="Y263" s="41">
        <v>6.4733333333333327</v>
      </c>
      <c r="Z263" s="41">
        <v>7.1366666666666667</v>
      </c>
      <c r="AA263" s="41">
        <v>2.813333333333333</v>
      </c>
      <c r="AB263" s="41">
        <v>1.5233333333333334</v>
      </c>
      <c r="AC263" s="41">
        <v>3.1933333333333334</v>
      </c>
      <c r="AD263" s="41">
        <v>1.9733333333333334</v>
      </c>
      <c r="AE263" s="43">
        <v>1272.5566666666666</v>
      </c>
      <c r="AF263" s="43">
        <v>378222.66666666669</v>
      </c>
      <c r="AG263" s="39">
        <v>4.5000000000000258</v>
      </c>
      <c r="AH263" s="43">
        <v>1438.0107705516739</v>
      </c>
      <c r="AI263" s="41" t="s">
        <v>783</v>
      </c>
      <c r="AJ263" s="41">
        <v>58.823333333333331</v>
      </c>
      <c r="AK263" s="41">
        <v>73.263333333333335</v>
      </c>
      <c r="AL263" s="41">
        <v>132.08666666666667</v>
      </c>
      <c r="AM263" s="41">
        <v>191.78621666666666</v>
      </c>
      <c r="AN263" s="41">
        <v>24.423333333333332</v>
      </c>
      <c r="AO263" s="44">
        <v>3.1853333333333338</v>
      </c>
      <c r="AP263" s="41">
        <v>159.58333333333334</v>
      </c>
      <c r="AQ263" s="41">
        <v>183.33333333333334</v>
      </c>
      <c r="AR263" s="41">
        <v>110.86666666666667</v>
      </c>
      <c r="AS263" s="41">
        <v>9.6300000000000008</v>
      </c>
      <c r="AT263" s="41">
        <v>358.26</v>
      </c>
      <c r="AU263" s="41">
        <v>4.7299999999999995</v>
      </c>
      <c r="AV263" s="41">
        <v>13.5</v>
      </c>
      <c r="AW263" s="41">
        <v>4.8233333333333333</v>
      </c>
      <c r="AX263" s="41">
        <v>19.266666666666666</v>
      </c>
      <c r="AY263" s="41">
        <v>24.599999999999998</v>
      </c>
      <c r="AZ263" s="41">
        <v>2.9833333333333329</v>
      </c>
      <c r="BA263" s="41">
        <v>1.1399999999999999</v>
      </c>
      <c r="BB263" s="41">
        <v>13.950000000000001</v>
      </c>
      <c r="BC263" s="41">
        <v>23.783333333333331</v>
      </c>
      <c r="BD263" s="41">
        <v>20.89</v>
      </c>
      <c r="BE263" s="41">
        <v>36.593333333333334</v>
      </c>
      <c r="BF263" s="41">
        <v>118</v>
      </c>
      <c r="BG263" s="41">
        <v>56.25</v>
      </c>
      <c r="BH263" s="41">
        <v>13.033333333333333</v>
      </c>
      <c r="BI263" s="41">
        <v>18.133333333333333</v>
      </c>
      <c r="BJ263" s="41">
        <v>2.6666666666666665</v>
      </c>
      <c r="BK263" s="41">
        <v>63</v>
      </c>
      <c r="BL263" s="41">
        <v>9.8566666666666674</v>
      </c>
      <c r="BM263" s="41">
        <v>10.25</v>
      </c>
    </row>
    <row r="264" spans="1:65" x14ac:dyDescent="0.35">
      <c r="A264" s="18">
        <v>5348300915</v>
      </c>
      <c r="B264" t="s">
        <v>441</v>
      </c>
      <c r="C264" t="s">
        <v>880</v>
      </c>
      <c r="D264" t="s">
        <v>881</v>
      </c>
      <c r="E264" s="41">
        <v>12.81</v>
      </c>
      <c r="F264" s="41">
        <v>4.333333333333333</v>
      </c>
      <c r="G264" s="41">
        <v>4.5366666666666662</v>
      </c>
      <c r="H264" s="41">
        <v>1.42</v>
      </c>
      <c r="I264" s="41">
        <v>1.27</v>
      </c>
      <c r="J264" s="41">
        <v>1.9933333333333334</v>
      </c>
      <c r="K264" s="41">
        <v>1.8833333333333335</v>
      </c>
      <c r="L264" s="41">
        <v>1.1333333333333333</v>
      </c>
      <c r="M264" s="41">
        <v>4.623333333333334</v>
      </c>
      <c r="N264" s="41">
        <v>2.4833333333333334</v>
      </c>
      <c r="O264" s="41">
        <v>0.64333333333333342</v>
      </c>
      <c r="P264" s="41">
        <v>1.43</v>
      </c>
      <c r="Q264" s="41">
        <v>3.686666666666667</v>
      </c>
      <c r="R264" s="41">
        <v>3.563333333333333</v>
      </c>
      <c r="S264" s="41">
        <v>5.1166666666666671</v>
      </c>
      <c r="T264" s="41">
        <v>2.5366666666666666</v>
      </c>
      <c r="U264" s="41">
        <v>3.9466666666666668</v>
      </c>
      <c r="V264" s="41">
        <v>1.2766666666666666</v>
      </c>
      <c r="W264" s="41">
        <v>1.8666666666666665</v>
      </c>
      <c r="X264" s="41">
        <v>1.9766666666666666</v>
      </c>
      <c r="Y264" s="41">
        <v>6.69</v>
      </c>
      <c r="Z264" s="41">
        <v>7.1033333333333344</v>
      </c>
      <c r="AA264" s="41">
        <v>2.9499999999999997</v>
      </c>
      <c r="AB264" s="41">
        <v>1.3633333333333333</v>
      </c>
      <c r="AC264" s="41">
        <v>3.0500000000000003</v>
      </c>
      <c r="AD264" s="41">
        <v>1.7533333333333332</v>
      </c>
      <c r="AE264" s="43">
        <v>1020.25</v>
      </c>
      <c r="AF264" s="43">
        <v>458073.33333333331</v>
      </c>
      <c r="AG264" s="39">
        <v>4.5742525416548228</v>
      </c>
      <c r="AH264" s="43">
        <v>1756.9967286621904</v>
      </c>
      <c r="AI264" s="41" t="s">
        <v>783</v>
      </c>
      <c r="AJ264" s="41">
        <v>25.64</v>
      </c>
      <c r="AK264" s="41">
        <v>68.416666666666671</v>
      </c>
      <c r="AL264" s="41">
        <v>94.056666666666672</v>
      </c>
      <c r="AM264" s="41">
        <v>186.54856666666669</v>
      </c>
      <c r="AN264" s="41">
        <v>53.266666666666673</v>
      </c>
      <c r="AO264" s="44">
        <v>3.0606666666666662</v>
      </c>
      <c r="AP264" s="41">
        <v>133.97333333333333</v>
      </c>
      <c r="AQ264" s="41">
        <v>141.83333333333334</v>
      </c>
      <c r="AR264" s="41">
        <v>119.53333333333335</v>
      </c>
      <c r="AS264" s="41">
        <v>9.3066666666666666</v>
      </c>
      <c r="AT264" s="41">
        <v>463.3966666666667</v>
      </c>
      <c r="AU264" s="41">
        <v>4.5233333333333334</v>
      </c>
      <c r="AV264" s="41">
        <v>11.323333333333332</v>
      </c>
      <c r="AW264" s="41">
        <v>5.81</v>
      </c>
      <c r="AX264" s="41">
        <v>16.666666666666668</v>
      </c>
      <c r="AY264" s="41">
        <v>36.550000000000004</v>
      </c>
      <c r="AZ264" s="41">
        <v>3.19</v>
      </c>
      <c r="BA264" s="41">
        <v>0.98666666666666669</v>
      </c>
      <c r="BB264" s="41">
        <v>9.65</v>
      </c>
      <c r="BC264" s="41">
        <v>25.323333333333334</v>
      </c>
      <c r="BD264" s="41">
        <v>22.38</v>
      </c>
      <c r="BE264" s="41">
        <v>26.900000000000002</v>
      </c>
      <c r="BF264" s="41">
        <v>77.486666666666679</v>
      </c>
      <c r="BG264" s="41">
        <v>10.5</v>
      </c>
      <c r="BH264" s="41">
        <v>11.5</v>
      </c>
      <c r="BI264" s="41">
        <v>16.5</v>
      </c>
      <c r="BJ264" s="41">
        <v>2.61</v>
      </c>
      <c r="BK264" s="41">
        <v>54.333333333333336</v>
      </c>
      <c r="BL264" s="41">
        <v>9.5066666666666659</v>
      </c>
      <c r="BM264" s="41">
        <v>8.6766666666666676</v>
      </c>
    </row>
    <row r="265" spans="1:65" x14ac:dyDescent="0.35">
      <c r="A265" s="18">
        <v>5349420950</v>
      </c>
      <c r="B265" t="s">
        <v>441</v>
      </c>
      <c r="C265" t="s">
        <v>626</v>
      </c>
      <c r="D265" t="s">
        <v>627</v>
      </c>
      <c r="E265" s="41">
        <v>11.823333333333332</v>
      </c>
      <c r="F265" s="41">
        <v>3.5733333333333337</v>
      </c>
      <c r="G265" s="41">
        <v>4.253333333333333</v>
      </c>
      <c r="H265" s="41">
        <v>1.2999999999999998</v>
      </c>
      <c r="I265" s="41">
        <v>0.94666666666666666</v>
      </c>
      <c r="J265" s="41">
        <v>1.7333333333333332</v>
      </c>
      <c r="K265" s="41">
        <v>1.5966666666666667</v>
      </c>
      <c r="L265" s="41">
        <v>0.95333333333333325</v>
      </c>
      <c r="M265" s="41">
        <v>4.1533333333333333</v>
      </c>
      <c r="N265" s="41">
        <v>3.6733333333333333</v>
      </c>
      <c r="O265" s="41">
        <v>0.6</v>
      </c>
      <c r="P265" s="41">
        <v>1.3366666666666667</v>
      </c>
      <c r="Q265" s="41">
        <v>3.47</v>
      </c>
      <c r="R265" s="41">
        <v>3.3866666666666667</v>
      </c>
      <c r="S265" s="41">
        <v>4.7233333333333336</v>
      </c>
      <c r="T265" s="41">
        <v>2.2666666666666666</v>
      </c>
      <c r="U265" s="41">
        <v>3.5133333333333332</v>
      </c>
      <c r="V265" s="41">
        <v>1.1333333333333335</v>
      </c>
      <c r="W265" s="41">
        <v>1.7166666666666668</v>
      </c>
      <c r="X265" s="41">
        <v>1.8399999999999999</v>
      </c>
      <c r="Y265" s="41">
        <v>6.2899999999999991</v>
      </c>
      <c r="Z265" s="41">
        <v>5.9200000000000008</v>
      </c>
      <c r="AA265" s="41">
        <v>2.6166666666666667</v>
      </c>
      <c r="AB265" s="41">
        <v>1.1666666666666665</v>
      </c>
      <c r="AC265" s="41">
        <v>3.2966666666666669</v>
      </c>
      <c r="AD265" s="41">
        <v>1.71</v>
      </c>
      <c r="AE265" s="43">
        <v>690.83333333333337</v>
      </c>
      <c r="AF265" s="43">
        <v>285703.33333333331</v>
      </c>
      <c r="AG265" s="39">
        <v>4.4955212884582885</v>
      </c>
      <c r="AH265" s="43">
        <v>1086.2925325398762</v>
      </c>
      <c r="AI265" s="41" t="s">
        <v>783</v>
      </c>
      <c r="AJ265" s="41">
        <v>56.97</v>
      </c>
      <c r="AK265" s="41">
        <v>66.663333333333341</v>
      </c>
      <c r="AL265" s="41">
        <v>123.63333333333334</v>
      </c>
      <c r="AM265" s="41">
        <v>176.7740666666667</v>
      </c>
      <c r="AN265" s="41">
        <v>47.233333333333327</v>
      </c>
      <c r="AO265" s="44">
        <v>3.0096666666666665</v>
      </c>
      <c r="AP265" s="41">
        <v>138.87666666666667</v>
      </c>
      <c r="AQ265" s="41">
        <v>123.11</v>
      </c>
      <c r="AR265" s="41">
        <v>117.33</v>
      </c>
      <c r="AS265" s="41">
        <v>9.4733333333333345</v>
      </c>
      <c r="AT265" s="41">
        <v>438.00666666666666</v>
      </c>
      <c r="AU265" s="41">
        <v>4.3899999999999997</v>
      </c>
      <c r="AV265" s="41">
        <v>12.053333333333335</v>
      </c>
      <c r="AW265" s="41">
        <v>4.1000000000000005</v>
      </c>
      <c r="AX265" s="41">
        <v>17.056666666666668</v>
      </c>
      <c r="AY265" s="41">
        <v>31.666666666666668</v>
      </c>
      <c r="AZ265" s="41">
        <v>2.77</v>
      </c>
      <c r="BA265" s="41">
        <v>0.91666666666666663</v>
      </c>
      <c r="BB265" s="41">
        <v>16.183333333333334</v>
      </c>
      <c r="BC265" s="41">
        <v>24.483333333333334</v>
      </c>
      <c r="BD265" s="41">
        <v>19.963333333333335</v>
      </c>
      <c r="BE265" s="41">
        <v>24.680000000000003</v>
      </c>
      <c r="BF265" s="41">
        <v>79.223333333333343</v>
      </c>
      <c r="BG265" s="41">
        <v>17</v>
      </c>
      <c r="BH265" s="41">
        <v>11.5</v>
      </c>
      <c r="BI265" s="41">
        <v>15.219999999999999</v>
      </c>
      <c r="BJ265" s="41">
        <v>2.9733333333333332</v>
      </c>
      <c r="BK265" s="41">
        <v>45.943333333333328</v>
      </c>
      <c r="BL265" s="41">
        <v>8.83</v>
      </c>
      <c r="BM265" s="41">
        <v>7.3566666666666665</v>
      </c>
    </row>
    <row r="266" spans="1:65" x14ac:dyDescent="0.35">
      <c r="A266" s="18">
        <v>5434060550</v>
      </c>
      <c r="B266" t="s">
        <v>446</v>
      </c>
      <c r="C266" t="s">
        <v>771</v>
      </c>
      <c r="D266" t="s">
        <v>772</v>
      </c>
      <c r="E266" s="41">
        <v>10.96484919415167</v>
      </c>
      <c r="F266" s="41">
        <v>4.1970974756214323</v>
      </c>
      <c r="G266" s="41">
        <v>3.9347039590896316</v>
      </c>
      <c r="H266" s="41">
        <v>1.3490050288267079</v>
      </c>
      <c r="I266" s="41">
        <v>1.1338590952058387</v>
      </c>
      <c r="J266" s="41">
        <v>1.5336006128326822</v>
      </c>
      <c r="K266" s="41">
        <v>2.0415030233878242</v>
      </c>
      <c r="L266" s="41">
        <v>1.1765590563903705</v>
      </c>
      <c r="M266" s="41">
        <v>3.9687482348184937</v>
      </c>
      <c r="N266" s="41">
        <v>2.8813959261507187</v>
      </c>
      <c r="O266" s="41">
        <v>0.56717915370841576</v>
      </c>
      <c r="P266" s="41">
        <v>1.2578778252992366</v>
      </c>
      <c r="Q266" s="41">
        <v>3.2769171902817718</v>
      </c>
      <c r="R266" s="41">
        <v>3.2491423735433895</v>
      </c>
      <c r="S266" s="41">
        <v>4.2729074257796045</v>
      </c>
      <c r="T266" s="41">
        <v>2.3330093139777688</v>
      </c>
      <c r="U266" s="41">
        <v>3.3342254103868396</v>
      </c>
      <c r="V266" s="41">
        <v>0.99237333333333366</v>
      </c>
      <c r="W266" s="41">
        <v>1.254312217926618</v>
      </c>
      <c r="X266" s="41">
        <v>1.8551479220699363</v>
      </c>
      <c r="Y266" s="41">
        <v>5.9666697162398306</v>
      </c>
      <c r="Z266" s="41">
        <v>5.053342182562754</v>
      </c>
      <c r="AA266" s="41">
        <v>2.5806862633009398</v>
      </c>
      <c r="AB266" s="41">
        <v>1.0806111242953049</v>
      </c>
      <c r="AC266" s="41">
        <v>2.7937179662912937</v>
      </c>
      <c r="AD266" s="41">
        <v>1.7900255899091999</v>
      </c>
      <c r="AE266" s="43">
        <v>838.04333333333341</v>
      </c>
      <c r="AF266" s="43">
        <v>317062.66666666669</v>
      </c>
      <c r="AG266" s="39">
        <v>4.6762560781733775</v>
      </c>
      <c r="AH266" s="43">
        <v>1229.8751755205687</v>
      </c>
      <c r="AI266" s="41" t="s">
        <v>783</v>
      </c>
      <c r="AJ266" s="41">
        <v>74.17</v>
      </c>
      <c r="AK266" s="41">
        <v>66.180000000000007</v>
      </c>
      <c r="AL266" s="41">
        <v>140.35000000000002</v>
      </c>
      <c r="AM266" s="41">
        <v>172.16381666666666</v>
      </c>
      <c r="AN266" s="41">
        <v>39.733775915168081</v>
      </c>
      <c r="AO266" s="44">
        <v>2.3233333333333337</v>
      </c>
      <c r="AP266" s="41">
        <v>99.029302630511552</v>
      </c>
      <c r="AQ266" s="41">
        <v>89.824832765530303</v>
      </c>
      <c r="AR266" s="41">
        <v>89.863932755626294</v>
      </c>
      <c r="AS266" s="41">
        <v>8.5336245360248864</v>
      </c>
      <c r="AT266" s="41">
        <v>434.99248923195654</v>
      </c>
      <c r="AU266" s="41">
        <v>3.7826055265684548</v>
      </c>
      <c r="AV266" s="41">
        <v>9.9310635679676782</v>
      </c>
      <c r="AW266" s="41">
        <v>4.1523743166077365</v>
      </c>
      <c r="AX266" s="41">
        <v>15.865279458407791</v>
      </c>
      <c r="AY266" s="41">
        <v>34.495814790499082</v>
      </c>
      <c r="AZ266" s="41">
        <v>2.1906531475472235</v>
      </c>
      <c r="BA266" s="41">
        <v>1.1736734072338695</v>
      </c>
      <c r="BB266" s="41">
        <v>12.462261624046585</v>
      </c>
      <c r="BC266" s="41">
        <v>46.490638561216308</v>
      </c>
      <c r="BD266" s="41">
        <v>31.497116180023749</v>
      </c>
      <c r="BE266" s="41">
        <v>44.428875505222095</v>
      </c>
      <c r="BF266" s="41">
        <v>71.386917091445909</v>
      </c>
      <c r="BG266" s="41">
        <v>13.167777777777777</v>
      </c>
      <c r="BH266" s="41">
        <v>12.832975153138372</v>
      </c>
      <c r="BI266" s="41">
        <v>13.434359305183422</v>
      </c>
      <c r="BJ266" s="41">
        <v>2.4613292960307569</v>
      </c>
      <c r="BK266" s="41">
        <v>54.783734396555758</v>
      </c>
      <c r="BL266" s="41">
        <v>8.9442073366192538</v>
      </c>
      <c r="BM266" s="41">
        <v>9.8207563613625979</v>
      </c>
    </row>
    <row r="267" spans="1:65" x14ac:dyDescent="0.35">
      <c r="A267" s="18">
        <v>5520740250</v>
      </c>
      <c r="B267" t="s">
        <v>447</v>
      </c>
      <c r="C267" t="s">
        <v>448</v>
      </c>
      <c r="D267" t="s">
        <v>449</v>
      </c>
      <c r="E267" s="41">
        <v>12.186666666666667</v>
      </c>
      <c r="F267" s="41">
        <v>3.81</v>
      </c>
      <c r="G267" s="41">
        <v>4.0633333333333335</v>
      </c>
      <c r="H267" s="41">
        <v>1.5733333333333333</v>
      </c>
      <c r="I267" s="41">
        <v>0.95666666666666667</v>
      </c>
      <c r="J267" s="41">
        <v>1.6733333333333331</v>
      </c>
      <c r="K267" s="41">
        <v>1.38</v>
      </c>
      <c r="L267" s="41">
        <v>1.1199999999999999</v>
      </c>
      <c r="M267" s="41">
        <v>3.7133333333333334</v>
      </c>
      <c r="N267" s="41">
        <v>2.3866666666666667</v>
      </c>
      <c r="O267" s="41">
        <v>0.46666666666666662</v>
      </c>
      <c r="P267" s="41">
        <v>1.3633333333333333</v>
      </c>
      <c r="Q267" s="41">
        <v>2.9499999999999997</v>
      </c>
      <c r="R267" s="41">
        <v>3.0766666666666667</v>
      </c>
      <c r="S267" s="41">
        <v>4.1100000000000003</v>
      </c>
      <c r="T267" s="41">
        <v>2.2033333333333336</v>
      </c>
      <c r="U267" s="41">
        <v>2.98</v>
      </c>
      <c r="V267" s="41">
        <v>0.92333333333333334</v>
      </c>
      <c r="W267" s="41">
        <v>1.57</v>
      </c>
      <c r="X267" s="41">
        <v>1.5433333333333332</v>
      </c>
      <c r="Y267" s="41">
        <v>5.5900000000000007</v>
      </c>
      <c r="Z267" s="41">
        <v>4.3066666666666675</v>
      </c>
      <c r="AA267" s="41">
        <v>2.6333333333333333</v>
      </c>
      <c r="AB267" s="41">
        <v>1.0200000000000002</v>
      </c>
      <c r="AC267" s="41">
        <v>3.293333333333333</v>
      </c>
      <c r="AD267" s="41">
        <v>1.7300000000000002</v>
      </c>
      <c r="AE267" s="43">
        <v>740.41666666666663</v>
      </c>
      <c r="AF267" s="43">
        <v>280322.66666666669</v>
      </c>
      <c r="AG267" s="39">
        <v>4.4284452963736323</v>
      </c>
      <c r="AH267" s="43">
        <v>1056.8332892551152</v>
      </c>
      <c r="AI267" s="41" t="s">
        <v>783</v>
      </c>
      <c r="AJ267" s="41">
        <v>97.759999999999991</v>
      </c>
      <c r="AK267" s="41">
        <v>85.44</v>
      </c>
      <c r="AL267" s="41">
        <v>183.2</v>
      </c>
      <c r="AM267" s="41">
        <v>173.0240666666667</v>
      </c>
      <c r="AN267" s="41">
        <v>51.816666666666663</v>
      </c>
      <c r="AO267" s="44">
        <v>2.7086666666666663</v>
      </c>
      <c r="AP267" s="41">
        <v>132.25</v>
      </c>
      <c r="AQ267" s="41">
        <v>151.30999999999997</v>
      </c>
      <c r="AR267" s="41">
        <v>95.666666666666671</v>
      </c>
      <c r="AS267" s="41">
        <v>8.836666666666666</v>
      </c>
      <c r="AT267" s="41">
        <v>449.4666666666667</v>
      </c>
      <c r="AU267" s="41">
        <v>4.3866666666666667</v>
      </c>
      <c r="AV267" s="41">
        <v>12</v>
      </c>
      <c r="AW267" s="41">
        <v>4.3999999999999995</v>
      </c>
      <c r="AX267" s="41">
        <v>16.8</v>
      </c>
      <c r="AY267" s="41">
        <v>33.236666666666672</v>
      </c>
      <c r="AZ267" s="41">
        <v>2.6833333333333336</v>
      </c>
      <c r="BA267" s="41">
        <v>0.94333333333333336</v>
      </c>
      <c r="BB267" s="41">
        <v>12.056666666666667</v>
      </c>
      <c r="BC267" s="41">
        <v>29.143333333333331</v>
      </c>
      <c r="BD267" s="41">
        <v>28.209999999999997</v>
      </c>
      <c r="BE267" s="41">
        <v>24.803333333333331</v>
      </c>
      <c r="BF267" s="41">
        <v>85.456666666666663</v>
      </c>
      <c r="BG267" s="41">
        <v>21.472222222222218</v>
      </c>
      <c r="BH267" s="41">
        <v>9.57</v>
      </c>
      <c r="BI267" s="41">
        <v>14.916666666666666</v>
      </c>
      <c r="BJ267" s="41">
        <v>2.0166666666666662</v>
      </c>
      <c r="BK267" s="41">
        <v>51.78</v>
      </c>
      <c r="BL267" s="41">
        <v>7.7233333333333336</v>
      </c>
      <c r="BM267" s="41">
        <v>8.9633333333333329</v>
      </c>
    </row>
    <row r="268" spans="1:65" x14ac:dyDescent="0.35">
      <c r="A268" s="18">
        <v>5522540275</v>
      </c>
      <c r="B268" t="s">
        <v>447</v>
      </c>
      <c r="C268" t="s">
        <v>792</v>
      </c>
      <c r="D268" t="s">
        <v>793</v>
      </c>
      <c r="E268" s="41">
        <v>12.480000000000002</v>
      </c>
      <c r="F268" s="41">
        <v>3.7900000000000005</v>
      </c>
      <c r="G268" s="41">
        <v>5.003333333333333</v>
      </c>
      <c r="H268" s="41">
        <v>1.7699999999999998</v>
      </c>
      <c r="I268" s="41">
        <v>0.99333333333333329</v>
      </c>
      <c r="J268" s="41">
        <v>1.9366666666666665</v>
      </c>
      <c r="K268" s="41">
        <v>1.83</v>
      </c>
      <c r="L268" s="41">
        <v>0.98666666666666669</v>
      </c>
      <c r="M268" s="41">
        <v>3.7566666666666664</v>
      </c>
      <c r="N268" s="41">
        <v>2.08</v>
      </c>
      <c r="O268" s="41">
        <v>0.50666666666666671</v>
      </c>
      <c r="P268" s="41">
        <v>1.4233333333333331</v>
      </c>
      <c r="Q268" s="41">
        <v>3.6566666666666663</v>
      </c>
      <c r="R268" s="41">
        <v>4.7766666666666664</v>
      </c>
      <c r="S268" s="41">
        <v>4.4433333333333334</v>
      </c>
      <c r="T268" s="41">
        <v>2.57</v>
      </c>
      <c r="U268" s="41">
        <v>3.456666666666667</v>
      </c>
      <c r="V268" s="41">
        <v>1.1466666666666667</v>
      </c>
      <c r="W268" s="41">
        <v>1.7966666666666669</v>
      </c>
      <c r="X268" s="41">
        <v>1.9066666666666665</v>
      </c>
      <c r="Y268" s="41">
        <v>5.3199999999999994</v>
      </c>
      <c r="Z268" s="41">
        <v>5.3566666666666665</v>
      </c>
      <c r="AA268" s="41">
        <v>2.4933333333333336</v>
      </c>
      <c r="AB268" s="41">
        <v>1.4333333333333333</v>
      </c>
      <c r="AC268" s="41">
        <v>3.3433333333333333</v>
      </c>
      <c r="AD268" s="41">
        <v>1.6933333333333334</v>
      </c>
      <c r="AE268" s="43">
        <v>754</v>
      </c>
      <c r="AF268" s="43">
        <v>328041.66666666669</v>
      </c>
      <c r="AG268" s="39">
        <v>4.46874999999996</v>
      </c>
      <c r="AH268" s="43">
        <v>1243.3412978877523</v>
      </c>
      <c r="AI268" s="41" t="s">
        <v>783</v>
      </c>
      <c r="AJ268" s="41">
        <v>90.643333333333331</v>
      </c>
      <c r="AK268" s="41">
        <v>72.576666666666668</v>
      </c>
      <c r="AL268" s="41">
        <v>163.22</v>
      </c>
      <c r="AM268" s="41">
        <v>172.72406666666666</v>
      </c>
      <c r="AN268" s="41">
        <v>50.573333333333331</v>
      </c>
      <c r="AO268" s="44">
        <v>2.5680000000000001</v>
      </c>
      <c r="AP268" s="41">
        <v>80.5</v>
      </c>
      <c r="AQ268" s="41">
        <v>187.64</v>
      </c>
      <c r="AR268" s="41">
        <v>88.366666666666674</v>
      </c>
      <c r="AS268" s="41">
        <v>9.5066666666666677</v>
      </c>
      <c r="AT268" s="41">
        <v>448.37000000000006</v>
      </c>
      <c r="AU268" s="41">
        <v>3.7900000000000005</v>
      </c>
      <c r="AV268" s="41">
        <v>9.9033333333333342</v>
      </c>
      <c r="AW268" s="41">
        <v>4.6900000000000004</v>
      </c>
      <c r="AX268" s="41">
        <v>17.933333333333334</v>
      </c>
      <c r="AY268" s="41">
        <v>25.043333333333333</v>
      </c>
      <c r="AZ268" s="41">
        <v>2.9766666666666666</v>
      </c>
      <c r="BA268" s="41">
        <v>1.05</v>
      </c>
      <c r="BB268" s="41">
        <v>14.863333333333335</v>
      </c>
      <c r="BC268" s="41">
        <v>32.063333333333333</v>
      </c>
      <c r="BD268" s="41">
        <v>22.606666666666666</v>
      </c>
      <c r="BE268" s="41">
        <v>29.606666666666666</v>
      </c>
      <c r="BF268" s="41">
        <v>80.650000000000006</v>
      </c>
      <c r="BG268" s="41">
        <v>21.866666666666664</v>
      </c>
      <c r="BH268" s="41">
        <v>8.5</v>
      </c>
      <c r="BI268" s="41">
        <v>9</v>
      </c>
      <c r="BJ268" s="41">
        <v>2.8566666666666669</v>
      </c>
      <c r="BK268" s="41">
        <v>53.74666666666667</v>
      </c>
      <c r="BL268" s="41">
        <v>7.9133333333333331</v>
      </c>
      <c r="BM268" s="41">
        <v>7.5433333333333339</v>
      </c>
    </row>
    <row r="269" spans="1:65" x14ac:dyDescent="0.35">
      <c r="A269" s="18">
        <v>5524580300</v>
      </c>
      <c r="B269" t="s">
        <v>447</v>
      </c>
      <c r="C269" t="s">
        <v>450</v>
      </c>
      <c r="D269" t="s">
        <v>451</v>
      </c>
      <c r="E269" s="41">
        <v>13.059694988102464</v>
      </c>
      <c r="F269" s="41">
        <v>3.4437364653787021</v>
      </c>
      <c r="G269" s="41">
        <v>3.9384495136808311</v>
      </c>
      <c r="H269" s="41">
        <v>1.4065335083147144</v>
      </c>
      <c r="I269" s="41">
        <v>0.93713503889656247</v>
      </c>
      <c r="J269" s="41">
        <v>1.7020122530890056</v>
      </c>
      <c r="K269" s="41">
        <v>1.0803634391189478</v>
      </c>
      <c r="L269" s="41">
        <v>0.96498475155540897</v>
      </c>
      <c r="M269" s="41">
        <v>3.685966779870784</v>
      </c>
      <c r="N269" s="41">
        <v>2.1147589643704476</v>
      </c>
      <c r="O269" s="41">
        <v>0.47404763977979664</v>
      </c>
      <c r="P269" s="41">
        <v>1.1277714652047039</v>
      </c>
      <c r="Q269" s="41">
        <v>2.7742014242248207</v>
      </c>
      <c r="R269" s="41">
        <v>3.3072590775276893</v>
      </c>
      <c r="S269" s="41">
        <v>4.3522131586715203</v>
      </c>
      <c r="T269" s="41">
        <v>2.0182821549661951</v>
      </c>
      <c r="U269" s="41">
        <v>3.1795347741082431</v>
      </c>
      <c r="V269" s="41">
        <v>0.97486901345108112</v>
      </c>
      <c r="W269" s="41">
        <v>1.465534534668685</v>
      </c>
      <c r="X269" s="41">
        <v>1.638095557989155</v>
      </c>
      <c r="Y269" s="41">
        <v>5.3533316772014201</v>
      </c>
      <c r="Z269" s="41">
        <v>5.1178073118498082</v>
      </c>
      <c r="AA269" s="41">
        <v>2.310544705377247</v>
      </c>
      <c r="AB269" s="41">
        <v>1.1860421244915538</v>
      </c>
      <c r="AC269" s="41">
        <v>2.4986898602819863</v>
      </c>
      <c r="AD269" s="41">
        <v>1.7017797635525238</v>
      </c>
      <c r="AE269" s="43">
        <v>805.24044279219606</v>
      </c>
      <c r="AF269" s="43">
        <v>286067.93439280265</v>
      </c>
      <c r="AG269" s="39">
        <v>4.6335343724351228</v>
      </c>
      <c r="AH269" s="43">
        <v>1105.4003324958192</v>
      </c>
      <c r="AI269" s="41" t="s">
        <v>783</v>
      </c>
      <c r="AJ269" s="41">
        <v>81.588225940126321</v>
      </c>
      <c r="AK269" s="41">
        <v>70.575675332165019</v>
      </c>
      <c r="AL269" s="41">
        <v>152.16390127229135</v>
      </c>
      <c r="AM269" s="41">
        <v>172.91459028403719</v>
      </c>
      <c r="AN269" s="41">
        <v>48.849106300177944</v>
      </c>
      <c r="AO269" s="44">
        <v>2.2877981511463892</v>
      </c>
      <c r="AP269" s="41">
        <v>58.885687003670483</v>
      </c>
      <c r="AQ269" s="41">
        <v>143.22228696084289</v>
      </c>
      <c r="AR269" s="41">
        <v>89.3138455336791</v>
      </c>
      <c r="AS269" s="41">
        <v>9.2911016992826969</v>
      </c>
      <c r="AT269" s="41">
        <v>447.06918901759587</v>
      </c>
      <c r="AU269" s="41">
        <v>4.0939040936667856</v>
      </c>
      <c r="AV269" s="41">
        <v>9.8100377960322724</v>
      </c>
      <c r="AW269" s="41">
        <v>4.6474767444080447</v>
      </c>
      <c r="AX269" s="41">
        <v>10.945502988130187</v>
      </c>
      <c r="AY269" s="41">
        <v>22.062265561460261</v>
      </c>
      <c r="AZ269" s="41">
        <v>1.6579476020254855</v>
      </c>
      <c r="BA269" s="41">
        <v>0.88484710288801249</v>
      </c>
      <c r="BB269" s="41">
        <v>15.357129449375526</v>
      </c>
      <c r="BC269" s="41">
        <v>30.862095237620093</v>
      </c>
      <c r="BD269" s="41">
        <v>14.018905194759158</v>
      </c>
      <c r="BE269" s="41">
        <v>26.972210207751072</v>
      </c>
      <c r="BF269" s="41">
        <v>66.250439962979897</v>
      </c>
      <c r="BG269" s="41">
        <v>25.327024549385083</v>
      </c>
      <c r="BH269" s="41">
        <v>10.889730972482303</v>
      </c>
      <c r="BI269" s="41">
        <v>17.841261716148679</v>
      </c>
      <c r="BJ269" s="41">
        <v>2.0703722658831785</v>
      </c>
      <c r="BK269" s="41">
        <v>49.664907275349144</v>
      </c>
      <c r="BL269" s="41">
        <v>7.5288468504339221</v>
      </c>
      <c r="BM269" s="41">
        <v>6.2364161259659525</v>
      </c>
    </row>
    <row r="270" spans="1:65" x14ac:dyDescent="0.35">
      <c r="A270" s="18">
        <v>5531540500</v>
      </c>
      <c r="B270" t="s">
        <v>447</v>
      </c>
      <c r="C270" t="s">
        <v>676</v>
      </c>
      <c r="D270" t="s">
        <v>677</v>
      </c>
      <c r="E270" s="41">
        <v>13.823333333333332</v>
      </c>
      <c r="F270" s="41">
        <v>3.956666666666667</v>
      </c>
      <c r="G270" s="41">
        <v>4.2133333333333338</v>
      </c>
      <c r="H270" s="41">
        <v>1.8433333333333335</v>
      </c>
      <c r="I270" s="41">
        <v>0.98999999999999988</v>
      </c>
      <c r="J270" s="41">
        <v>2.3233333333333337</v>
      </c>
      <c r="K270" s="41">
        <v>1.8333333333333333</v>
      </c>
      <c r="L270" s="41">
        <v>1.1900000000000002</v>
      </c>
      <c r="M270" s="41">
        <v>4.1900000000000004</v>
      </c>
      <c r="N270" s="41">
        <v>2.3800000000000003</v>
      </c>
      <c r="O270" s="41">
        <v>0.56000000000000005</v>
      </c>
      <c r="P270" s="41">
        <v>1.3966666666666665</v>
      </c>
      <c r="Q270" s="41">
        <v>3.4266666666666663</v>
      </c>
      <c r="R270" s="41">
        <v>3.28</v>
      </c>
      <c r="S270" s="41">
        <v>4.6499999999999995</v>
      </c>
      <c r="T270" s="41">
        <v>2.66</v>
      </c>
      <c r="U270" s="41">
        <v>3.7033333333333331</v>
      </c>
      <c r="V270" s="41">
        <v>1.1133333333333333</v>
      </c>
      <c r="W270" s="41">
        <v>1.8699999999999999</v>
      </c>
      <c r="X270" s="41">
        <v>1.7133333333333332</v>
      </c>
      <c r="Y270" s="41">
        <v>5.5333333333333341</v>
      </c>
      <c r="Z270" s="41">
        <v>6.9333333333333336</v>
      </c>
      <c r="AA270" s="41">
        <v>2.643333333333334</v>
      </c>
      <c r="AB270" s="41">
        <v>1.5899999999999999</v>
      </c>
      <c r="AC270" s="41">
        <v>3.8900000000000006</v>
      </c>
      <c r="AD270" s="41">
        <v>1.8933333333333333</v>
      </c>
      <c r="AE270" s="43">
        <v>1067.3900000000001</v>
      </c>
      <c r="AF270" s="43">
        <v>396381</v>
      </c>
      <c r="AG270" s="39">
        <v>4.4773907945384845</v>
      </c>
      <c r="AH270" s="43">
        <v>1502.4741440362229</v>
      </c>
      <c r="AI270" s="41" t="s">
        <v>783</v>
      </c>
      <c r="AJ270" s="41">
        <v>106.72666666666667</v>
      </c>
      <c r="AK270" s="41">
        <v>63.176666666666669</v>
      </c>
      <c r="AL270" s="41">
        <v>169.90333333333334</v>
      </c>
      <c r="AM270" s="41">
        <v>173.0240666666667</v>
      </c>
      <c r="AN270" s="41">
        <v>54.669999999999995</v>
      </c>
      <c r="AO270" s="44">
        <v>2.5113333333333334</v>
      </c>
      <c r="AP270" s="41">
        <v>59</v>
      </c>
      <c r="AQ270" s="41">
        <v>182</v>
      </c>
      <c r="AR270" s="41">
        <v>101.33</v>
      </c>
      <c r="AS270" s="41">
        <v>10.69</v>
      </c>
      <c r="AT270" s="41">
        <v>459.10000000000008</v>
      </c>
      <c r="AU270" s="41">
        <v>4.3933333333333335</v>
      </c>
      <c r="AV270" s="41">
        <v>9.1066666666666674</v>
      </c>
      <c r="AW270" s="41">
        <v>4.6633333333333331</v>
      </c>
      <c r="AX270" s="41">
        <v>18</v>
      </c>
      <c r="AY270" s="41">
        <v>41.776666666666664</v>
      </c>
      <c r="AZ270" s="41">
        <v>2.7133333333333334</v>
      </c>
      <c r="BA270" s="41">
        <v>0.94</v>
      </c>
      <c r="BB270" s="41">
        <v>15.33</v>
      </c>
      <c r="BC270" s="41">
        <v>31.993333333333329</v>
      </c>
      <c r="BD270" s="41">
        <v>23.103333333333335</v>
      </c>
      <c r="BE270" s="41">
        <v>27.996666666666666</v>
      </c>
      <c r="BF270" s="41">
        <v>75.663333333333341</v>
      </c>
      <c r="BG270" s="41">
        <v>23.666666666666668</v>
      </c>
      <c r="BH270" s="41">
        <v>11.556666666666667</v>
      </c>
      <c r="BI270" s="41">
        <v>20</v>
      </c>
      <c r="BJ270" s="41">
        <v>2.8466666666666662</v>
      </c>
      <c r="BK270" s="41">
        <v>54.00333333333333</v>
      </c>
      <c r="BL270" s="41">
        <v>7.9899999999999993</v>
      </c>
      <c r="BM270" s="41">
        <v>8.8233333333333341</v>
      </c>
    </row>
    <row r="271" spans="1:65" x14ac:dyDescent="0.35">
      <c r="A271" s="18">
        <v>5533340580</v>
      </c>
      <c r="B271" t="s">
        <v>447</v>
      </c>
      <c r="C271" t="s">
        <v>69</v>
      </c>
      <c r="D271" t="s">
        <v>586</v>
      </c>
      <c r="E271" s="41">
        <v>11.149736265644714</v>
      </c>
      <c r="F271" s="41">
        <v>4.082718945290905</v>
      </c>
      <c r="G271" s="41">
        <v>4.2807048619032484</v>
      </c>
      <c r="H271" s="41">
        <v>1.5487468015508401</v>
      </c>
      <c r="I271" s="41">
        <v>0.99708935000970556</v>
      </c>
      <c r="J271" s="41">
        <v>1.6947586940309882</v>
      </c>
      <c r="K271" s="41">
        <v>1.592076642461653</v>
      </c>
      <c r="L271" s="41">
        <v>0.98084968549252027</v>
      </c>
      <c r="M271" s="41">
        <v>4.4461973034316165</v>
      </c>
      <c r="N271" s="41">
        <v>2.0388724905025306</v>
      </c>
      <c r="O271" s="41">
        <v>0.4941169368245179</v>
      </c>
      <c r="P271" s="41">
        <v>1.1516881858773669</v>
      </c>
      <c r="Q271" s="41">
        <v>3.4247059783241673</v>
      </c>
      <c r="R271" s="41">
        <v>3.3629563129598328</v>
      </c>
      <c r="S271" s="41">
        <v>4.2417533949736894</v>
      </c>
      <c r="T271" s="41">
        <v>2.1081012578818235</v>
      </c>
      <c r="U271" s="41">
        <v>3.3513162068504232</v>
      </c>
      <c r="V271" s="41">
        <v>1.1631431864759636</v>
      </c>
      <c r="W271" s="41">
        <v>1.5931872883248959</v>
      </c>
      <c r="X271" s="41">
        <v>1.7357947685259567</v>
      </c>
      <c r="Y271" s="41">
        <v>5.1197342742986462</v>
      </c>
      <c r="Z271" s="41">
        <v>5.6241350305652267</v>
      </c>
      <c r="AA271" s="41">
        <v>2.6330409419430949</v>
      </c>
      <c r="AB271" s="41">
        <v>1.1747308754861685</v>
      </c>
      <c r="AC271" s="41">
        <v>3.3939655826932515</v>
      </c>
      <c r="AD271" s="41">
        <v>1.7693859910490541</v>
      </c>
      <c r="AE271" s="43">
        <v>1067.2903525389941</v>
      </c>
      <c r="AF271" s="43">
        <v>333774.99192615581</v>
      </c>
      <c r="AG271" s="39">
        <v>4.3707564908656176</v>
      </c>
      <c r="AH271" s="43">
        <v>1248.8997765620084</v>
      </c>
      <c r="AI271" s="41" t="s">
        <v>783</v>
      </c>
      <c r="AJ271" s="41">
        <v>100.3024735305455</v>
      </c>
      <c r="AK271" s="41">
        <v>61.949569575282588</v>
      </c>
      <c r="AL271" s="41">
        <v>162.25204310582808</v>
      </c>
      <c r="AM271" s="41">
        <v>172.74069368824189</v>
      </c>
      <c r="AN271" s="41">
        <v>41.31514622309377</v>
      </c>
      <c r="AO271" s="44">
        <v>2.6594674734529224</v>
      </c>
      <c r="AP271" s="41">
        <v>55.290222176171596</v>
      </c>
      <c r="AQ271" s="41">
        <v>174.50741675186205</v>
      </c>
      <c r="AR271" s="41">
        <v>101.02985919317376</v>
      </c>
      <c r="AS271" s="41">
        <v>8.9726476129908566</v>
      </c>
      <c r="AT271" s="41">
        <v>431.71055915770347</v>
      </c>
      <c r="AU271" s="41">
        <v>4.3253544634861187</v>
      </c>
      <c r="AV271" s="41">
        <v>9.9764709522652879</v>
      </c>
      <c r="AW271" s="41">
        <v>5.0374644485909403</v>
      </c>
      <c r="AX271" s="41">
        <v>16.961963078404093</v>
      </c>
      <c r="AY271" s="41">
        <v>36.055121480239755</v>
      </c>
      <c r="AZ271" s="41">
        <v>2.0222934018685614</v>
      </c>
      <c r="BA271" s="41">
        <v>0.89240442835372269</v>
      </c>
      <c r="BB271" s="41">
        <v>13.825889258667354</v>
      </c>
      <c r="BC271" s="41">
        <v>30.255255821180366</v>
      </c>
      <c r="BD271" s="41">
        <v>23.388515195211536</v>
      </c>
      <c r="BE271" s="41">
        <v>35.090302209236022</v>
      </c>
      <c r="BF271" s="41">
        <v>51.952142043709053</v>
      </c>
      <c r="BG271" s="41">
        <v>13.02220856000463</v>
      </c>
      <c r="BH271" s="41">
        <v>10.834698523812719</v>
      </c>
      <c r="BI271" s="41">
        <v>15.533529236489949</v>
      </c>
      <c r="BJ271" s="41">
        <v>2.202698712597591</v>
      </c>
      <c r="BK271" s="41">
        <v>43.864241047440451</v>
      </c>
      <c r="BL271" s="41">
        <v>7.6751086203687615</v>
      </c>
      <c r="BM271" s="41">
        <v>6.786226707414202</v>
      </c>
    </row>
    <row r="272" spans="1:65" x14ac:dyDescent="0.35">
      <c r="A272" s="18">
        <v>5549220550</v>
      </c>
      <c r="B272" t="s">
        <v>447</v>
      </c>
      <c r="C272" t="s">
        <v>452</v>
      </c>
      <c r="D272" t="s">
        <v>453</v>
      </c>
      <c r="E272" s="41">
        <v>12.983333333333334</v>
      </c>
      <c r="F272" s="41">
        <v>4.206666666666667</v>
      </c>
      <c r="G272" s="41">
        <v>4.5766666666666671</v>
      </c>
      <c r="H272" s="41">
        <v>1.68</v>
      </c>
      <c r="I272" s="41">
        <v>1.03</v>
      </c>
      <c r="J272" s="41">
        <v>1.5066666666666666</v>
      </c>
      <c r="K272" s="41">
        <v>1.67</v>
      </c>
      <c r="L272" s="41">
        <v>0.98999999999999988</v>
      </c>
      <c r="M272" s="41">
        <v>4.0599999999999996</v>
      </c>
      <c r="N272" s="41">
        <v>2.3733333333333335</v>
      </c>
      <c r="O272" s="41">
        <v>0.47333333333333333</v>
      </c>
      <c r="P272" s="41">
        <v>1.3766666666666667</v>
      </c>
      <c r="Q272" s="41">
        <v>3.2533333333333339</v>
      </c>
      <c r="R272" s="41">
        <v>3.1833333333333336</v>
      </c>
      <c r="S272" s="41">
        <v>4.4533333333333331</v>
      </c>
      <c r="T272" s="41">
        <v>2.0466666666666664</v>
      </c>
      <c r="U272" s="41">
        <v>3.4333333333333336</v>
      </c>
      <c r="V272" s="41">
        <v>1.0333333333333334</v>
      </c>
      <c r="W272" s="41">
        <v>1.67</v>
      </c>
      <c r="X272" s="41">
        <v>1.6466666666666665</v>
      </c>
      <c r="Y272" s="41">
        <v>5.75</v>
      </c>
      <c r="Z272" s="41">
        <v>4.6366666666666667</v>
      </c>
      <c r="AA272" s="41">
        <v>2.3833333333333333</v>
      </c>
      <c r="AB272" s="41">
        <v>0.9966666666666667</v>
      </c>
      <c r="AC272" s="41">
        <v>3.1466666666666665</v>
      </c>
      <c r="AD272" s="41">
        <v>1.6766666666666667</v>
      </c>
      <c r="AE272" s="43">
        <v>837.5</v>
      </c>
      <c r="AF272" s="43">
        <v>301853.33333333331</v>
      </c>
      <c r="AG272" s="39">
        <v>4.3243619682117984</v>
      </c>
      <c r="AH272" s="43">
        <v>1124.0062246609746</v>
      </c>
      <c r="AI272" s="41" t="s">
        <v>783</v>
      </c>
      <c r="AJ272" s="41">
        <v>71.08</v>
      </c>
      <c r="AK272" s="41">
        <v>67.926666666666662</v>
      </c>
      <c r="AL272" s="41">
        <v>139.00666666666666</v>
      </c>
      <c r="AM272" s="41">
        <v>173.0240666666667</v>
      </c>
      <c r="AN272" s="41">
        <v>57.783333333333331</v>
      </c>
      <c r="AO272" s="44">
        <v>2.6823333333333337</v>
      </c>
      <c r="AP272" s="41">
        <v>130</v>
      </c>
      <c r="AQ272" s="41">
        <v>172.58333333333334</v>
      </c>
      <c r="AR272" s="41">
        <v>92.056666666666672</v>
      </c>
      <c r="AS272" s="41">
        <v>9.1366666666666649</v>
      </c>
      <c r="AT272" s="41">
        <v>464.76</v>
      </c>
      <c r="AU272" s="41">
        <v>4.2633333333333328</v>
      </c>
      <c r="AV272" s="41">
        <v>11.49</v>
      </c>
      <c r="AW272" s="41">
        <v>4.4799999999999995</v>
      </c>
      <c r="AX272" s="41">
        <v>15.049999999999999</v>
      </c>
      <c r="AY272" s="41">
        <v>20.986666666666668</v>
      </c>
      <c r="AZ272" s="41">
        <v>1.9933333333333334</v>
      </c>
      <c r="BA272" s="41">
        <v>0.97333333333333327</v>
      </c>
      <c r="BB272" s="41">
        <v>15.666666666666666</v>
      </c>
      <c r="BC272" s="41">
        <v>23.706666666666667</v>
      </c>
      <c r="BD272" s="41">
        <v>20.196666666666669</v>
      </c>
      <c r="BE272" s="41">
        <v>22.13</v>
      </c>
      <c r="BF272" s="41">
        <v>63</v>
      </c>
      <c r="BG272" s="41">
        <v>29</v>
      </c>
      <c r="BH272" s="41">
        <v>9</v>
      </c>
      <c r="BI272" s="41">
        <v>12.5</v>
      </c>
      <c r="BJ272" s="41">
        <v>2.7899999999999996</v>
      </c>
      <c r="BK272" s="41">
        <v>39.82</v>
      </c>
      <c r="BL272" s="41">
        <v>7.9899999999999993</v>
      </c>
      <c r="BM272" s="41">
        <v>10.456666666666669</v>
      </c>
    </row>
    <row r="273" spans="1:65" x14ac:dyDescent="0.35">
      <c r="A273" s="18">
        <v>5629660500</v>
      </c>
      <c r="B273" t="s">
        <v>454</v>
      </c>
      <c r="C273" t="s">
        <v>455</v>
      </c>
      <c r="D273" t="s">
        <v>456</v>
      </c>
      <c r="E273" s="41">
        <v>12.614154736921487</v>
      </c>
      <c r="F273" s="41">
        <v>4.0368264502993725</v>
      </c>
      <c r="G273" s="41">
        <v>3.7723420818640072</v>
      </c>
      <c r="H273" s="41">
        <v>1.3793487679475183</v>
      </c>
      <c r="I273" s="41">
        <v>1.1139760374848036</v>
      </c>
      <c r="J273" s="41">
        <v>2.4937687688090935</v>
      </c>
      <c r="K273" s="41">
        <v>2.0223451795230356</v>
      </c>
      <c r="L273" s="41">
        <v>0.97888483151110428</v>
      </c>
      <c r="M273" s="41">
        <v>4.1983094300309363</v>
      </c>
      <c r="N273" s="41">
        <v>3.3860176918010745</v>
      </c>
      <c r="O273" s="41">
        <v>0.67657468664593345</v>
      </c>
      <c r="P273" s="41">
        <v>1.3799472066292437</v>
      </c>
      <c r="Q273" s="41">
        <v>3.726957495342877</v>
      </c>
      <c r="R273" s="41">
        <v>3.3825221531305707</v>
      </c>
      <c r="S273" s="41">
        <v>4.096570517085488</v>
      </c>
      <c r="T273" s="41">
        <v>2.8489537303235188</v>
      </c>
      <c r="U273" s="41">
        <v>3.2063006405875751</v>
      </c>
      <c r="V273" s="41">
        <v>1.0063718996415771</v>
      </c>
      <c r="W273" s="41">
        <v>1.6154497944246404</v>
      </c>
      <c r="X273" s="41">
        <v>1.6588730380932748</v>
      </c>
      <c r="Y273" s="41">
        <v>5.9300030495731635</v>
      </c>
      <c r="Z273" s="41">
        <v>6.9726267091748975</v>
      </c>
      <c r="AA273" s="41">
        <v>2.3540640852062462</v>
      </c>
      <c r="AB273" s="41">
        <v>1.5316824085939846</v>
      </c>
      <c r="AC273" s="41">
        <v>2.930122025673445</v>
      </c>
      <c r="AD273" s="41">
        <v>1.482602060891691</v>
      </c>
      <c r="AE273" s="43">
        <v>860.87984018261977</v>
      </c>
      <c r="AF273" s="43">
        <v>271474.92559222598</v>
      </c>
      <c r="AG273" s="39">
        <v>4.6196666338469905</v>
      </c>
      <c r="AH273" s="43">
        <v>1046.0291394171197</v>
      </c>
      <c r="AI273" s="41" t="s">
        <v>783</v>
      </c>
      <c r="AJ273" s="41">
        <v>64.903333333333322</v>
      </c>
      <c r="AK273" s="41">
        <v>65.953333333333333</v>
      </c>
      <c r="AL273" s="41">
        <v>130.85666666666665</v>
      </c>
      <c r="AM273" s="41">
        <v>175.03083333333333</v>
      </c>
      <c r="AN273" s="41">
        <v>39.379999999999995</v>
      </c>
      <c r="AO273" s="44">
        <v>2.2799999999999998</v>
      </c>
      <c r="AP273" s="41">
        <v>138</v>
      </c>
      <c r="AQ273" s="41">
        <v>106</v>
      </c>
      <c r="AR273" s="41">
        <v>87</v>
      </c>
      <c r="AS273" s="41">
        <v>9.7799999999999994</v>
      </c>
      <c r="AT273" s="41">
        <v>412</v>
      </c>
      <c r="AU273" s="41">
        <v>3.83</v>
      </c>
      <c r="AV273" s="41">
        <v>11.44</v>
      </c>
      <c r="AW273" s="41">
        <v>2.3233333333333328</v>
      </c>
      <c r="AX273" s="41">
        <v>16.399999999999999</v>
      </c>
      <c r="AY273" s="41">
        <v>30.73</v>
      </c>
      <c r="AZ273" s="41">
        <v>2.36</v>
      </c>
      <c r="BA273" s="41">
        <v>0.94999999999999984</v>
      </c>
      <c r="BB273" s="41">
        <v>14.65</v>
      </c>
      <c r="BC273" s="41">
        <v>47.5</v>
      </c>
      <c r="BD273" s="41">
        <v>41</v>
      </c>
      <c r="BE273" s="41">
        <v>45</v>
      </c>
      <c r="BF273" s="41">
        <v>82</v>
      </c>
      <c r="BG273" s="41">
        <v>26</v>
      </c>
      <c r="BH273" s="41">
        <v>9.89</v>
      </c>
      <c r="BI273" s="41">
        <v>12</v>
      </c>
      <c r="BJ273" s="41">
        <v>1.9799999999999998</v>
      </c>
      <c r="BK273" s="41">
        <v>36.840000000000003</v>
      </c>
      <c r="BL273" s="41">
        <v>8.8000000000000007</v>
      </c>
      <c r="BM273" s="41">
        <v>12.69</v>
      </c>
    </row>
    <row r="274" spans="1:65" x14ac:dyDescent="0.35">
      <c r="A274" s="18">
        <v>7241980700</v>
      </c>
      <c r="B274" t="s">
        <v>820</v>
      </c>
      <c r="C274" t="s">
        <v>821</v>
      </c>
      <c r="D274" t="s">
        <v>822</v>
      </c>
      <c r="E274" s="41">
        <v>11.743333333333332</v>
      </c>
      <c r="F274" s="41">
        <v>4.4866666666666672</v>
      </c>
      <c r="G274" s="41">
        <v>4.75</v>
      </c>
      <c r="H274" s="41">
        <v>1.3466666666666667</v>
      </c>
      <c r="I274" s="41">
        <v>1.2</v>
      </c>
      <c r="J274" s="41">
        <v>3.06</v>
      </c>
      <c r="K274" s="41">
        <v>3.043333333333333</v>
      </c>
      <c r="L274" s="41">
        <v>2.44</v>
      </c>
      <c r="M274" s="41">
        <v>4.9433333333333334</v>
      </c>
      <c r="N274" s="41">
        <v>2.7866666666666666</v>
      </c>
      <c r="O274" s="41">
        <v>0.91666666666666663</v>
      </c>
      <c r="P274" s="41">
        <v>2.0133333333333332</v>
      </c>
      <c r="Q274" s="41">
        <v>3.2266666666666666</v>
      </c>
      <c r="R274" s="41">
        <v>4.07</v>
      </c>
      <c r="S274" s="41">
        <v>4.2033333333333331</v>
      </c>
      <c r="T274" s="41">
        <v>3.3933333333333331</v>
      </c>
      <c r="U274" s="41">
        <v>4.0066666666666668</v>
      </c>
      <c r="V274" s="41">
        <v>1.57</v>
      </c>
      <c r="W274" s="41">
        <v>2.0566666666666666</v>
      </c>
      <c r="X274" s="41">
        <v>1.58</v>
      </c>
      <c r="Y274" s="41">
        <v>8.3233333333333324</v>
      </c>
      <c r="Z274" s="41">
        <v>4.5233333333333334</v>
      </c>
      <c r="AA274" s="41">
        <v>3.8699999999999997</v>
      </c>
      <c r="AB274" s="41">
        <v>1.7700000000000002</v>
      </c>
      <c r="AC274" s="41">
        <v>4.0066666666666668</v>
      </c>
      <c r="AD274" s="41">
        <v>1.1433333333333333</v>
      </c>
      <c r="AE274" s="43">
        <v>846.48</v>
      </c>
      <c r="AF274" s="43">
        <v>310313</v>
      </c>
      <c r="AG274" s="39">
        <v>4.429188410821415</v>
      </c>
      <c r="AH274" s="43">
        <v>1170.003547774895</v>
      </c>
      <c r="AI274" s="41">
        <v>336.03999999999996</v>
      </c>
      <c r="AJ274" s="41" t="s">
        <v>783</v>
      </c>
      <c r="AK274" s="41" t="s">
        <v>783</v>
      </c>
      <c r="AL274" s="41">
        <v>336.03999999999996</v>
      </c>
      <c r="AM274" s="41">
        <v>181.52406666666664</v>
      </c>
      <c r="AN274" s="41">
        <v>30.616666666666664</v>
      </c>
      <c r="AO274" s="44">
        <v>2.9436666666666667</v>
      </c>
      <c r="AP274" s="41">
        <v>58.78</v>
      </c>
      <c r="AQ274" s="41">
        <v>33.603333333333332</v>
      </c>
      <c r="AR274" s="41">
        <v>65.126666666666665</v>
      </c>
      <c r="AS274" s="41">
        <v>9.9066666666666681</v>
      </c>
      <c r="AT274" s="41">
        <v>482.45666666666665</v>
      </c>
      <c r="AU274" s="41">
        <v>3.5666666666666664</v>
      </c>
      <c r="AV274" s="41">
        <v>13.31</v>
      </c>
      <c r="AW274" s="41">
        <v>3.1799999999999997</v>
      </c>
      <c r="AX274" s="41">
        <v>15.066666666666668</v>
      </c>
      <c r="AY274" s="41">
        <v>49.833333333333336</v>
      </c>
      <c r="AZ274" s="41">
        <v>2.5366666666666666</v>
      </c>
      <c r="BA274" s="41">
        <v>1.2733333333333334</v>
      </c>
      <c r="BB274" s="41">
        <v>9.6466666666666665</v>
      </c>
      <c r="BC274" s="41">
        <v>29.053333333333331</v>
      </c>
      <c r="BD274" s="41">
        <v>23.186666666666667</v>
      </c>
      <c r="BE274" s="41">
        <v>29.88</v>
      </c>
      <c r="BF274" s="41">
        <v>46.443333333333328</v>
      </c>
      <c r="BG274" s="41">
        <v>18.386944444444445</v>
      </c>
      <c r="BH274" s="41">
        <v>7.13</v>
      </c>
      <c r="BI274" s="41">
        <v>16.599999999999998</v>
      </c>
      <c r="BJ274" s="41">
        <v>3.973333333333334</v>
      </c>
      <c r="BK274" s="41">
        <v>24.986666666666668</v>
      </c>
      <c r="BL274" s="41">
        <v>8.7966666666666669</v>
      </c>
      <c r="BM274" s="41">
        <v>14.596666666666666</v>
      </c>
    </row>
    <row r="277" spans="1:65" ht="13.15" x14ac:dyDescent="0.4">
      <c r="B277" s="25" t="s">
        <v>638</v>
      </c>
      <c r="C277" s="26"/>
      <c r="D277" s="25" t="s">
        <v>883</v>
      </c>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c r="BJ277" s="26"/>
      <c r="BK277" s="26"/>
      <c r="BL277" s="26"/>
      <c r="BM277" s="26"/>
    </row>
    <row r="278" spans="1:65" x14ac:dyDescent="0.35">
      <c r="B278" s="26"/>
      <c r="C278" s="26"/>
      <c r="D278" s="26" t="s">
        <v>551</v>
      </c>
      <c r="E278" s="26">
        <v>270</v>
      </c>
      <c r="F278" s="26">
        <v>270</v>
      </c>
      <c r="G278" s="26">
        <v>270</v>
      </c>
      <c r="H278" s="26">
        <v>270</v>
      </c>
      <c r="I278" s="26">
        <v>270</v>
      </c>
      <c r="J278" s="26">
        <v>270</v>
      </c>
      <c r="K278" s="26">
        <v>270</v>
      </c>
      <c r="L278" s="26">
        <v>270</v>
      </c>
      <c r="M278" s="26">
        <v>270</v>
      </c>
      <c r="N278" s="26">
        <v>270</v>
      </c>
      <c r="O278" s="26">
        <v>270</v>
      </c>
      <c r="P278" s="26">
        <v>270</v>
      </c>
      <c r="Q278" s="26">
        <v>270</v>
      </c>
      <c r="R278" s="26">
        <v>270</v>
      </c>
      <c r="S278" s="26">
        <v>270</v>
      </c>
      <c r="T278" s="26">
        <v>270</v>
      </c>
      <c r="U278" s="26">
        <v>270</v>
      </c>
      <c r="V278" s="26">
        <v>270</v>
      </c>
      <c r="W278" s="26">
        <v>270</v>
      </c>
      <c r="X278" s="26">
        <v>270</v>
      </c>
      <c r="Y278" s="26">
        <v>270</v>
      </c>
      <c r="Z278" s="26">
        <v>270</v>
      </c>
      <c r="AA278" s="26">
        <v>270</v>
      </c>
      <c r="AB278" s="26">
        <v>270</v>
      </c>
      <c r="AC278" s="26">
        <v>270</v>
      </c>
      <c r="AD278" s="26">
        <v>270</v>
      </c>
      <c r="AE278" s="26">
        <v>270</v>
      </c>
      <c r="AF278" s="26">
        <v>270</v>
      </c>
      <c r="AG278" s="26">
        <v>270</v>
      </c>
      <c r="AH278" s="26">
        <v>270</v>
      </c>
      <c r="AI278" s="26">
        <v>46</v>
      </c>
      <c r="AJ278" s="26">
        <v>224</v>
      </c>
      <c r="AK278" s="26">
        <v>224</v>
      </c>
      <c r="AL278" s="26">
        <v>270</v>
      </c>
      <c r="AM278" s="26">
        <v>270</v>
      </c>
      <c r="AN278" s="26">
        <v>270</v>
      </c>
      <c r="AO278" s="26">
        <v>270</v>
      </c>
      <c r="AP278" s="26">
        <v>270</v>
      </c>
      <c r="AQ278" s="26">
        <v>270</v>
      </c>
      <c r="AR278" s="26">
        <v>270</v>
      </c>
      <c r="AS278" s="26">
        <v>270</v>
      </c>
      <c r="AT278" s="26">
        <v>270</v>
      </c>
      <c r="AU278" s="26">
        <v>270</v>
      </c>
      <c r="AV278" s="26">
        <v>270</v>
      </c>
      <c r="AW278" s="26">
        <v>270</v>
      </c>
      <c r="AX278" s="26">
        <v>270</v>
      </c>
      <c r="AY278" s="26">
        <v>270</v>
      </c>
      <c r="AZ278" s="26">
        <v>270</v>
      </c>
      <c r="BA278" s="26">
        <v>270</v>
      </c>
      <c r="BB278" s="26">
        <v>270</v>
      </c>
      <c r="BC278" s="26">
        <v>270</v>
      </c>
      <c r="BD278" s="26">
        <v>270</v>
      </c>
      <c r="BE278" s="26">
        <v>270</v>
      </c>
      <c r="BF278" s="26">
        <v>270</v>
      </c>
      <c r="BG278" s="26">
        <v>270</v>
      </c>
      <c r="BH278" s="26">
        <v>270</v>
      </c>
      <c r="BI278" s="26">
        <v>270</v>
      </c>
      <c r="BJ278" s="26">
        <v>270</v>
      </c>
      <c r="BK278" s="26">
        <v>270</v>
      </c>
      <c r="BL278" s="26">
        <v>270</v>
      </c>
      <c r="BM278" s="26">
        <v>270</v>
      </c>
    </row>
    <row r="279" spans="1:65" x14ac:dyDescent="0.35">
      <c r="B279" s="26"/>
      <c r="C279" s="26"/>
      <c r="D279" s="26" t="s">
        <v>552</v>
      </c>
      <c r="E279" s="27">
        <v>8.9733333333333345</v>
      </c>
      <c r="F279" s="27">
        <v>2.2866666666666666</v>
      </c>
      <c r="G279" s="27">
        <v>2.9499999999999997</v>
      </c>
      <c r="H279" s="27">
        <v>0.96</v>
      </c>
      <c r="I279" s="27">
        <v>0.77333333333333343</v>
      </c>
      <c r="J279" s="27">
        <v>0.80333333333333334</v>
      </c>
      <c r="K279" s="27">
        <v>0.75</v>
      </c>
      <c r="L279" s="27">
        <v>0.84</v>
      </c>
      <c r="M279" s="27">
        <v>3.0866666666666664</v>
      </c>
      <c r="N279" s="27">
        <v>1.843333333333333</v>
      </c>
      <c r="O279" s="27">
        <v>0.38596817290102486</v>
      </c>
      <c r="P279" s="27">
        <v>0.87333333333333341</v>
      </c>
      <c r="Q279" s="27">
        <v>1.53</v>
      </c>
      <c r="R279" s="27">
        <v>2.7166666666666663</v>
      </c>
      <c r="S279" s="27">
        <v>3.06</v>
      </c>
      <c r="T279" s="27">
        <v>1.4799999999999998</v>
      </c>
      <c r="U279" s="27">
        <v>2.4666666666666668</v>
      </c>
      <c r="V279" s="27">
        <v>0.73666666666666669</v>
      </c>
      <c r="W279" s="27">
        <v>1.2066666666666668</v>
      </c>
      <c r="X279" s="27">
        <v>1.1897470148632863</v>
      </c>
      <c r="Y279" s="27">
        <v>4.28</v>
      </c>
      <c r="Z279" s="27">
        <v>3.0277912115918908</v>
      </c>
      <c r="AA279" s="27">
        <v>1.9033333333333333</v>
      </c>
      <c r="AB279" s="27">
        <v>0.85333333333333339</v>
      </c>
      <c r="AC279" s="27">
        <v>2.0337427142260283</v>
      </c>
      <c r="AD279" s="27">
        <v>1</v>
      </c>
      <c r="AE279" s="48">
        <v>500</v>
      </c>
      <c r="AF279" s="49">
        <v>200468.33333333334</v>
      </c>
      <c r="AG279" s="55">
        <v>3.6704719946950077</v>
      </c>
      <c r="AH279" s="23">
        <v>749.52989618413619</v>
      </c>
      <c r="AI279" s="27">
        <v>93.583333333333329</v>
      </c>
      <c r="AJ279" s="27">
        <v>25.64</v>
      </c>
      <c r="AK279" s="27">
        <v>28.956666666666663</v>
      </c>
      <c r="AL279" s="27">
        <v>93.583333333333329</v>
      </c>
      <c r="AM279" s="27">
        <v>163.09406666666666</v>
      </c>
      <c r="AN279" s="27">
        <v>16.556666666666668</v>
      </c>
      <c r="AO279" s="47">
        <v>1.8857906754888019</v>
      </c>
      <c r="AP279" s="27">
        <v>55.290222176171596</v>
      </c>
      <c r="AQ279" s="27">
        <v>33.603333333333332</v>
      </c>
      <c r="AR279" s="27">
        <v>62.553333333333335</v>
      </c>
      <c r="AS279" s="27">
        <v>6.9133333333333331</v>
      </c>
      <c r="AT279" s="27">
        <v>316.19618472737329</v>
      </c>
      <c r="AU279" s="27">
        <v>3.1833333333333331</v>
      </c>
      <c r="AV279" s="27">
        <v>7.5233333333333334</v>
      </c>
      <c r="AW279" s="27">
        <v>1.2910490430476995</v>
      </c>
      <c r="AX279" s="27">
        <v>6</v>
      </c>
      <c r="AY279" s="27">
        <v>17</v>
      </c>
      <c r="AZ279" s="27">
        <v>1.1856638148937841</v>
      </c>
      <c r="BA279" s="27">
        <v>0.75</v>
      </c>
      <c r="BB279" s="27">
        <v>6.3633333333333333</v>
      </c>
      <c r="BC279" s="27">
        <v>11.443333333333333</v>
      </c>
      <c r="BD279" s="27">
        <v>9.9733333333333345</v>
      </c>
      <c r="BE279" s="27">
        <v>11.983333333333334</v>
      </c>
      <c r="BF279" s="27">
        <v>30</v>
      </c>
      <c r="BG279" s="27">
        <v>7.4722222222222214</v>
      </c>
      <c r="BH279" s="27">
        <v>5.86</v>
      </c>
      <c r="BI279" s="27">
        <v>4.9929430693005585</v>
      </c>
      <c r="BJ279" s="27">
        <v>1.5656678608397356</v>
      </c>
      <c r="BK279" s="27">
        <v>23.366181144744843</v>
      </c>
      <c r="BL279" s="27">
        <v>7.2215443251156382</v>
      </c>
      <c r="BM279" s="27">
        <v>3.7900000000000005</v>
      </c>
    </row>
    <row r="280" spans="1:65" x14ac:dyDescent="0.35">
      <c r="B280" s="26"/>
      <c r="C280" s="26"/>
      <c r="D280" s="26" t="s">
        <v>553</v>
      </c>
      <c r="E280" s="27">
        <v>15.053333333333333</v>
      </c>
      <c r="F280" s="27">
        <v>5.7433333333333323</v>
      </c>
      <c r="G280" s="27">
        <v>6.0566666666666675</v>
      </c>
      <c r="H280" s="27">
        <v>2.7595294168079221</v>
      </c>
      <c r="I280" s="27">
        <v>1.8833333333333335</v>
      </c>
      <c r="J280" s="27">
        <v>4.1766666666666667</v>
      </c>
      <c r="K280" s="27">
        <v>4.0000000000000009</v>
      </c>
      <c r="L280" s="27">
        <v>2.9066666666666667</v>
      </c>
      <c r="M280" s="27">
        <v>6.543333333333333</v>
      </c>
      <c r="N280" s="27">
        <v>8.7366666666666664</v>
      </c>
      <c r="O280" s="27">
        <v>1.2166666666666666</v>
      </c>
      <c r="P280" s="27">
        <v>3.16</v>
      </c>
      <c r="Q280" s="27">
        <v>5.31</v>
      </c>
      <c r="R280" s="27">
        <v>5.3566666666666665</v>
      </c>
      <c r="S280" s="27">
        <v>8.1966666666666672</v>
      </c>
      <c r="T280" s="27">
        <v>4.6166666666666663</v>
      </c>
      <c r="U280" s="27">
        <v>6.37</v>
      </c>
      <c r="V280" s="27">
        <v>2.11</v>
      </c>
      <c r="W280" s="27">
        <v>3.4966666666666666</v>
      </c>
      <c r="X280" s="27">
        <v>3.11</v>
      </c>
      <c r="Y280" s="27">
        <v>8.3233333333333324</v>
      </c>
      <c r="Z280" s="27">
        <v>8.6266666666666669</v>
      </c>
      <c r="AA280" s="27">
        <v>4.0666666666666664</v>
      </c>
      <c r="AB280" s="27">
        <v>2.6966666666666668</v>
      </c>
      <c r="AC280" s="27">
        <v>5.2833333333333323</v>
      </c>
      <c r="AD280" s="27">
        <v>2.74</v>
      </c>
      <c r="AE280" s="48">
        <v>4887.72</v>
      </c>
      <c r="AF280" s="49">
        <v>1901222</v>
      </c>
      <c r="AG280" s="55">
        <v>4.8786000000000023</v>
      </c>
      <c r="AH280" s="23">
        <v>7319.0130057909046</v>
      </c>
      <c r="AI280" s="27">
        <v>388.65000000000003</v>
      </c>
      <c r="AJ280" s="27">
        <v>242.25333333333333</v>
      </c>
      <c r="AK280" s="27">
        <v>332.81333333333333</v>
      </c>
      <c r="AL280" s="27">
        <v>502.35</v>
      </c>
      <c r="AM280" s="27">
        <v>197.74406666666667</v>
      </c>
      <c r="AN280" s="27">
        <v>80.804523334500871</v>
      </c>
      <c r="AO280" s="47">
        <v>3.5876666666666668</v>
      </c>
      <c r="AP280" s="27">
        <v>225.79333333333332</v>
      </c>
      <c r="AQ280" s="27">
        <v>195.97333333333333</v>
      </c>
      <c r="AR280" s="27">
        <v>153.93333333333334</v>
      </c>
      <c r="AS280" s="27">
        <v>13.177068478812371</v>
      </c>
      <c r="AT280" s="27">
        <v>512.12</v>
      </c>
      <c r="AU280" s="27">
        <v>5.8400000000000007</v>
      </c>
      <c r="AV280" s="27">
        <v>15.186666666666667</v>
      </c>
      <c r="AW280" s="27">
        <v>6.2700000000000005</v>
      </c>
      <c r="AX280" s="27">
        <v>31.730558916815582</v>
      </c>
      <c r="AY280" s="27">
        <v>71.879422076317098</v>
      </c>
      <c r="AZ280" s="27">
        <v>4.3912638094014795</v>
      </c>
      <c r="BA280" s="27">
        <v>1.6668134943069237</v>
      </c>
      <c r="BB280" s="27">
        <v>20.52</v>
      </c>
      <c r="BC280" s="27">
        <v>58.64290012098602</v>
      </c>
      <c r="BD280" s="27">
        <v>44.49</v>
      </c>
      <c r="BE280" s="27">
        <v>52.84</v>
      </c>
      <c r="BF280" s="27">
        <v>119.95486181907653</v>
      </c>
      <c r="BG280" s="27">
        <v>62.139999999999993</v>
      </c>
      <c r="BH280" s="27">
        <v>16.722353776474154</v>
      </c>
      <c r="BI280" s="27">
        <v>23.33</v>
      </c>
      <c r="BJ280" s="27">
        <v>4.3966666666666665</v>
      </c>
      <c r="BK280" s="27">
        <v>106.00594138705146</v>
      </c>
      <c r="BL280" s="27">
        <v>13.426666666666668</v>
      </c>
      <c r="BM280" s="27">
        <v>15.283333333333333</v>
      </c>
    </row>
    <row r="281" spans="1:65" x14ac:dyDescent="0.35">
      <c r="B281" s="26"/>
      <c r="C281" s="26"/>
      <c r="D281" s="26" t="s">
        <v>554</v>
      </c>
      <c r="E281" s="27">
        <v>11.322065269361946</v>
      </c>
      <c r="F281" s="27">
        <v>3.8783333333333334</v>
      </c>
      <c r="G281" s="27">
        <v>4.0600000000000005</v>
      </c>
      <c r="H281" s="27">
        <v>1.3866666666666667</v>
      </c>
      <c r="I281" s="27">
        <v>1.0433333333333334</v>
      </c>
      <c r="J281" s="27">
        <v>1.898333333333333</v>
      </c>
      <c r="K281" s="27">
        <v>1.7668987334633988</v>
      </c>
      <c r="L281" s="27">
        <v>1.0366666666666668</v>
      </c>
      <c r="M281" s="27">
        <v>4.13</v>
      </c>
      <c r="N281" s="27">
        <v>3.0366666666666662</v>
      </c>
      <c r="O281" s="27">
        <v>0.55166666666666675</v>
      </c>
      <c r="P281" s="27">
        <v>1.2999999999999998</v>
      </c>
      <c r="Q281" s="27">
        <v>3.2683333333333335</v>
      </c>
      <c r="R281" s="27">
        <v>3.4583333333333339</v>
      </c>
      <c r="S281" s="27">
        <v>4.21</v>
      </c>
      <c r="T281" s="27">
        <v>2.1633333333333336</v>
      </c>
      <c r="U281" s="27">
        <v>3.4533333333333331</v>
      </c>
      <c r="V281" s="27">
        <v>1.0649999999999999</v>
      </c>
      <c r="W281" s="27">
        <v>1.6593757765353596</v>
      </c>
      <c r="X281" s="27">
        <v>1.7607620753719937</v>
      </c>
      <c r="Y281" s="27">
        <v>5.9757704153707021</v>
      </c>
      <c r="Z281" s="27">
        <v>5.0084518636176574</v>
      </c>
      <c r="AA281" s="27">
        <v>2.563333333333333</v>
      </c>
      <c r="AB281" s="27">
        <v>1.2377726550708186</v>
      </c>
      <c r="AC281" s="27">
        <v>3.1766737152670088</v>
      </c>
      <c r="AD281" s="27">
        <v>1.7047142177948726</v>
      </c>
      <c r="AE281" s="48">
        <v>949.75105367873766</v>
      </c>
      <c r="AF281" s="49">
        <v>298127.33333333331</v>
      </c>
      <c r="AG281" s="55">
        <v>4.4739185269420894</v>
      </c>
      <c r="AH281" s="23">
        <v>1133.4128121353044</v>
      </c>
      <c r="AI281" s="27">
        <v>157.71703231138792</v>
      </c>
      <c r="AJ281" s="27">
        <v>94.01666666666668</v>
      </c>
      <c r="AK281" s="27">
        <v>65.066666666666663</v>
      </c>
      <c r="AL281" s="27">
        <v>160.09598347170322</v>
      </c>
      <c r="AM281" s="27">
        <v>178.68364166666666</v>
      </c>
      <c r="AN281" s="27">
        <v>46.875</v>
      </c>
      <c r="AO281" s="47">
        <v>2.556</v>
      </c>
      <c r="AP281" s="27">
        <v>100.73041673853088</v>
      </c>
      <c r="AQ281" s="27">
        <v>105.69267705811347</v>
      </c>
      <c r="AR281" s="27">
        <v>92.288333333333341</v>
      </c>
      <c r="AS281" s="27">
        <v>9.15</v>
      </c>
      <c r="AT281" s="27">
        <v>443.30266469950055</v>
      </c>
      <c r="AU281" s="27">
        <v>4.1916666666666673</v>
      </c>
      <c r="AV281" s="27">
        <v>10.123333333333335</v>
      </c>
      <c r="AW281" s="27">
        <v>4.21</v>
      </c>
      <c r="AX281" s="27">
        <v>16.331666666666667</v>
      </c>
      <c r="AY281" s="27">
        <v>35.610236249126245</v>
      </c>
      <c r="AZ281" s="27">
        <v>2.3016666666666667</v>
      </c>
      <c r="BA281" s="27">
        <v>0.94500000000000006</v>
      </c>
      <c r="BB281" s="27">
        <v>12.727404999580044</v>
      </c>
      <c r="BC281" s="27">
        <v>31.786959022849992</v>
      </c>
      <c r="BD281" s="27">
        <v>23.906666666666666</v>
      </c>
      <c r="BE281" s="27">
        <v>31.155000000000001</v>
      </c>
      <c r="BF281" s="27">
        <v>74.931666666666672</v>
      </c>
      <c r="BG281" s="27">
        <v>20.218333333333334</v>
      </c>
      <c r="BH281" s="27">
        <v>10.418333333333333</v>
      </c>
      <c r="BI281" s="27">
        <v>15</v>
      </c>
      <c r="BJ281" s="27">
        <v>2.37</v>
      </c>
      <c r="BK281" s="27">
        <v>49.403333333333336</v>
      </c>
      <c r="BL281" s="27">
        <v>9.0083333333333329</v>
      </c>
      <c r="BM281" s="27">
        <v>8.5766666666666662</v>
      </c>
    </row>
    <row r="282" spans="1:65" x14ac:dyDescent="0.35">
      <c r="B282" s="26"/>
      <c r="C282" s="26"/>
      <c r="D282" s="26" t="s">
        <v>555</v>
      </c>
      <c r="E282" s="27">
        <v>11.422964783722815</v>
      </c>
      <c r="F282" s="27">
        <v>3.9124194300482822</v>
      </c>
      <c r="G282" s="27">
        <v>4.1225490465939343</v>
      </c>
      <c r="H282" s="27">
        <v>1.417711000927059</v>
      </c>
      <c r="I282" s="27">
        <v>1.1112365779065743</v>
      </c>
      <c r="J282" s="27">
        <v>1.9340833946233049</v>
      </c>
      <c r="K282" s="27">
        <v>1.8017937133117283</v>
      </c>
      <c r="L282" s="27">
        <v>1.1225827187636035</v>
      </c>
      <c r="M282" s="27">
        <v>4.2212382102059323</v>
      </c>
      <c r="N282" s="27">
        <v>3.0952545863551872</v>
      </c>
      <c r="O282" s="27">
        <v>0.56274203918973653</v>
      </c>
      <c r="P282" s="27">
        <v>1.3735125875150047</v>
      </c>
      <c r="Q282" s="27">
        <v>3.32473961956544</v>
      </c>
      <c r="R282" s="27">
        <v>3.5167464995075637</v>
      </c>
      <c r="S282" s="27">
        <v>4.3510589732140437</v>
      </c>
      <c r="T282" s="27">
        <v>2.2490416362886236</v>
      </c>
      <c r="U282" s="27">
        <v>3.5255554886164506</v>
      </c>
      <c r="V282" s="27">
        <v>1.1081205910057443</v>
      </c>
      <c r="W282" s="27">
        <v>1.7299687389759979</v>
      </c>
      <c r="X282" s="27">
        <v>1.8333182949652316</v>
      </c>
      <c r="Y282" s="27">
        <v>6.0833642647042341</v>
      </c>
      <c r="Z282" s="27">
        <v>5.0272246026477134</v>
      </c>
      <c r="AA282" s="27">
        <v>2.6058885550480952</v>
      </c>
      <c r="AB282" s="27">
        <v>1.2844337448910401</v>
      </c>
      <c r="AC282" s="27">
        <v>3.232900542608224</v>
      </c>
      <c r="AD282" s="27">
        <v>1.7319014371416273</v>
      </c>
      <c r="AE282" s="48">
        <v>1093.7001179950189</v>
      </c>
      <c r="AF282" s="49">
        <v>347824.79197521659</v>
      </c>
      <c r="AG282" s="55">
        <v>4.4706013762531418</v>
      </c>
      <c r="AH282" s="23">
        <v>1318.8120027051684</v>
      </c>
      <c r="AI282" s="27">
        <v>169.00613669566906</v>
      </c>
      <c r="AJ282" s="27">
        <v>99.715734259022511</v>
      </c>
      <c r="AK282" s="27">
        <v>67.757126853037249</v>
      </c>
      <c r="AL282" s="27">
        <v>167.73408584111903</v>
      </c>
      <c r="AM282" s="27">
        <v>178.72912734273547</v>
      </c>
      <c r="AN282" s="27">
        <v>47.092150146495406</v>
      </c>
      <c r="AO282" s="47">
        <v>2.6067783480061135</v>
      </c>
      <c r="AP282" s="27">
        <v>103.43506119891029</v>
      </c>
      <c r="AQ282" s="27">
        <v>110.28434534447035</v>
      </c>
      <c r="AR282" s="27">
        <v>94.817922130617774</v>
      </c>
      <c r="AS282" s="27">
        <v>9.3255476993462079</v>
      </c>
      <c r="AT282" s="27">
        <v>441.92988522108448</v>
      </c>
      <c r="AU282" s="27">
        <v>4.2460448507979027</v>
      </c>
      <c r="AV282" s="27">
        <v>10.34023539332061</v>
      </c>
      <c r="AW282" s="27">
        <v>4.160477659704684</v>
      </c>
      <c r="AX282" s="27">
        <v>16.895480280846645</v>
      </c>
      <c r="AY282" s="27">
        <v>37.525603606530126</v>
      </c>
      <c r="AZ282" s="27">
        <v>2.3976583470371717</v>
      </c>
      <c r="BA282" s="27">
        <v>0.98380358840881155</v>
      </c>
      <c r="BB282" s="27">
        <v>12.819499278900658</v>
      </c>
      <c r="BC282" s="27">
        <v>32.016031489596323</v>
      </c>
      <c r="BD282" s="27">
        <v>24.34700981363325</v>
      </c>
      <c r="BE282" s="27">
        <v>31.649915507733756</v>
      </c>
      <c r="BF282" s="27">
        <v>74.565268703504415</v>
      </c>
      <c r="BG282" s="27">
        <v>21.726850453283589</v>
      </c>
      <c r="BH282" s="27">
        <v>10.539560439490664</v>
      </c>
      <c r="BI282" s="27">
        <v>14.911619157102862</v>
      </c>
      <c r="BJ282" s="27">
        <v>2.5268056857921977</v>
      </c>
      <c r="BK282" s="27">
        <v>51.394524822120033</v>
      </c>
      <c r="BL282" s="27">
        <v>9.0434694314956747</v>
      </c>
      <c r="BM282" s="27">
        <v>8.8288462194648751</v>
      </c>
    </row>
    <row r="283" spans="1:65" x14ac:dyDescent="0.35">
      <c r="B283" s="26"/>
      <c r="C283" s="26"/>
      <c r="D283" s="26" t="s">
        <v>556</v>
      </c>
      <c r="E283" s="62">
        <v>1.2812517857197445</v>
      </c>
      <c r="F283" s="62">
        <v>0.498216653273864</v>
      </c>
      <c r="G283" s="62">
        <v>0.52092223561729445</v>
      </c>
      <c r="H283" s="62">
        <v>0.29243207699324303</v>
      </c>
      <c r="I283" s="62">
        <v>0.19366276624182999</v>
      </c>
      <c r="J283" s="62">
        <v>0.4756937315880394</v>
      </c>
      <c r="K283" s="62">
        <v>0.47296211947138472</v>
      </c>
      <c r="L283" s="62">
        <v>0.27047313672310713</v>
      </c>
      <c r="M283" s="62">
        <v>0.4498806661160023</v>
      </c>
      <c r="N283" s="62">
        <v>0.6761616920247423</v>
      </c>
      <c r="O283" s="62">
        <v>9.116125797504035E-2</v>
      </c>
      <c r="P283" s="62">
        <v>0.34918925330636474</v>
      </c>
      <c r="Q283" s="62">
        <v>0.50769446554253483</v>
      </c>
      <c r="R283" s="62">
        <v>0.35970134484947963</v>
      </c>
      <c r="S283" s="62">
        <v>0.67679007627916399</v>
      </c>
      <c r="T283" s="62">
        <v>0.44346910811776341</v>
      </c>
      <c r="U283" s="62">
        <v>0.48855753325616136</v>
      </c>
      <c r="V283" s="62">
        <v>0.21138856750418752</v>
      </c>
      <c r="W283" s="62">
        <v>0.30756335088224374</v>
      </c>
      <c r="X283" s="62">
        <v>0.27937612340735324</v>
      </c>
      <c r="Y283" s="62">
        <v>0.52888793360524211</v>
      </c>
      <c r="Z283" s="62">
        <v>0.97684148905436241</v>
      </c>
      <c r="AA283" s="62">
        <v>0.37200032994106896</v>
      </c>
      <c r="AB283" s="62">
        <v>0.29915614465061552</v>
      </c>
      <c r="AC283" s="62">
        <v>0.43635073672228925</v>
      </c>
      <c r="AD283" s="62">
        <v>0.23439281504491505</v>
      </c>
      <c r="AE283" s="63">
        <v>559.15208849459793</v>
      </c>
      <c r="AF283" s="64">
        <v>181345.95682575693</v>
      </c>
      <c r="AG283" s="55">
        <v>0.12543512415967756</v>
      </c>
      <c r="AH283" s="65">
        <v>694.29317505415145</v>
      </c>
      <c r="AI283" s="62">
        <v>51.376771284197332</v>
      </c>
      <c r="AJ283" s="62">
        <v>29.470423545290075</v>
      </c>
      <c r="AK283" s="62">
        <v>26.890380103272349</v>
      </c>
      <c r="AL283" s="62">
        <v>42.314993823981951</v>
      </c>
      <c r="AM283" s="62">
        <v>5.2901878563999283</v>
      </c>
      <c r="AN283" s="62">
        <v>8.6418245049363733</v>
      </c>
      <c r="AO283" s="62">
        <v>0.26577387737290858</v>
      </c>
      <c r="AP283" s="62">
        <v>26.267394101441784</v>
      </c>
      <c r="AQ283" s="62">
        <v>25.956336919060156</v>
      </c>
      <c r="AR283" s="62">
        <v>15.517972486584556</v>
      </c>
      <c r="AS283" s="62">
        <v>1.1002742922750661</v>
      </c>
      <c r="AT283" s="62">
        <v>24.864816493651126</v>
      </c>
      <c r="AU283" s="62">
        <v>0.39875090597930773</v>
      </c>
      <c r="AV283" s="62">
        <v>1.1984259285211178</v>
      </c>
      <c r="AW283" s="62">
        <v>0.89529608759327994</v>
      </c>
      <c r="AX283" s="62">
        <v>3.8712081308570663</v>
      </c>
      <c r="AY283" s="62">
        <v>10.582141246964103</v>
      </c>
      <c r="AZ283" s="62">
        <v>0.55340729465331651</v>
      </c>
      <c r="BA283" s="62">
        <v>0.16524524849107627</v>
      </c>
      <c r="BB283" s="62">
        <v>2.2459999925878842</v>
      </c>
      <c r="BC283" s="62">
        <v>8.7758774004008941</v>
      </c>
      <c r="BD283" s="62">
        <v>5.8453271937489673</v>
      </c>
      <c r="BE283" s="62">
        <v>7.4907920298940258</v>
      </c>
      <c r="BF283" s="62">
        <v>13.568410356931189</v>
      </c>
      <c r="BG283" s="62">
        <v>9.1005157224177022</v>
      </c>
      <c r="BH283" s="62">
        <v>1.6969013953295098</v>
      </c>
      <c r="BI283" s="62">
        <v>3.3714625304181522</v>
      </c>
      <c r="BJ283" s="62">
        <v>0.51826502944241815</v>
      </c>
      <c r="BK283" s="62">
        <v>10.737109115059141</v>
      </c>
      <c r="BL283" s="62">
        <v>0.77369952351111904</v>
      </c>
      <c r="BM283" s="62">
        <v>2.0073455681405545</v>
      </c>
    </row>
    <row r="284" spans="1:65" ht="13.15" x14ac:dyDescent="0.4">
      <c r="B284" s="16"/>
      <c r="C284" s="16"/>
      <c r="D284" s="26" t="s">
        <v>557</v>
      </c>
      <c r="E284" s="24">
        <v>0.11216455709864989</v>
      </c>
      <c r="F284" s="24">
        <v>0.12734234204222722</v>
      </c>
      <c r="G284" s="24">
        <v>0.12635925727740763</v>
      </c>
      <c r="H284" s="24">
        <v>0.20627058462692185</v>
      </c>
      <c r="I284" s="24">
        <v>0.17427681026003081</v>
      </c>
      <c r="J284" s="24">
        <v>0.24595306123327154</v>
      </c>
      <c r="K284" s="24">
        <v>0.26249515467676487</v>
      </c>
      <c r="L284" s="24">
        <v>0.24093826869257559</v>
      </c>
      <c r="M284" s="24">
        <v>0.10657552208930066</v>
      </c>
      <c r="N284" s="24">
        <v>0.21845107507649494</v>
      </c>
      <c r="O284" s="24">
        <v>0.16199475359313617</v>
      </c>
      <c r="P284" s="24">
        <v>0.25423083594605211</v>
      </c>
      <c r="Q284" s="24">
        <v>0.15270202290574955</v>
      </c>
      <c r="R284" s="24">
        <v>0.10228242066917453</v>
      </c>
      <c r="S284" s="24">
        <v>0.15554605911931185</v>
      </c>
      <c r="T284" s="24">
        <v>0.19718136870492878</v>
      </c>
      <c r="U284" s="24">
        <v>0.13857604421023825</v>
      </c>
      <c r="V284" s="24">
        <v>0.19076314366862235</v>
      </c>
      <c r="W284" s="24">
        <v>0.17778549632307025</v>
      </c>
      <c r="X284" s="24">
        <v>0.15238822640596161</v>
      </c>
      <c r="Y284" s="24">
        <v>8.6940040180374767E-2</v>
      </c>
      <c r="Z284" s="24">
        <v>0.19431029370358438</v>
      </c>
      <c r="AA284" s="24">
        <v>0.14275373719280302</v>
      </c>
      <c r="AB284" s="24">
        <v>0.23290897318802012</v>
      </c>
      <c r="AC284" s="24">
        <v>0.13497190246695689</v>
      </c>
      <c r="AD284" s="24">
        <v>0.13533842632047394</v>
      </c>
      <c r="AE284" s="24">
        <v>0.51124808281052458</v>
      </c>
      <c r="AF284" s="24">
        <v>0.52137156697754394</v>
      </c>
      <c r="AG284" s="24">
        <v>2.8057774246203551E-2</v>
      </c>
      <c r="AH284" s="24">
        <v>0.526453485129045</v>
      </c>
      <c r="AI284" s="24">
        <v>0.30399352525708562</v>
      </c>
      <c r="AJ284" s="24">
        <v>0.29554436683720775</v>
      </c>
      <c r="AK284" s="24">
        <v>0.39686423188510644</v>
      </c>
      <c r="AL284" s="24">
        <v>0.25227426859477764</v>
      </c>
      <c r="AM284" s="24">
        <v>2.959891280762162E-2</v>
      </c>
      <c r="AN284" s="24">
        <v>0.18350881151217721</v>
      </c>
      <c r="AO284" s="24">
        <v>0.10195491978679166</v>
      </c>
      <c r="AP284" s="24">
        <v>0.25395058307094148</v>
      </c>
      <c r="AQ284" s="24">
        <v>0.23535830799907453</v>
      </c>
      <c r="AR284" s="24">
        <v>0.16366075250212248</v>
      </c>
      <c r="AS284" s="24">
        <v>0.11798495142030144</v>
      </c>
      <c r="AT284" s="24">
        <v>5.6264166161136608E-2</v>
      </c>
      <c r="AU284" s="24">
        <v>9.3911138480879633E-2</v>
      </c>
      <c r="AV284" s="24">
        <v>0.11589928883971581</v>
      </c>
      <c r="AW284" s="24">
        <v>0.21519069703569307</v>
      </c>
      <c r="AX284" s="24">
        <v>0.22912684732884533</v>
      </c>
      <c r="AY284" s="24">
        <v>0.2819978955680974</v>
      </c>
      <c r="AZ284" s="24">
        <v>0.23081157302380947</v>
      </c>
      <c r="BA284" s="24">
        <v>0.16796568993851846</v>
      </c>
      <c r="BB284" s="24">
        <v>0.17520185022238177</v>
      </c>
      <c r="BC284" s="24">
        <v>0.2741088446034492</v>
      </c>
      <c r="BD284" s="24">
        <v>0.24008398725316332</v>
      </c>
      <c r="BE284" s="24">
        <v>0.23667652534692005</v>
      </c>
      <c r="BF284" s="24">
        <v>0.18196689414321793</v>
      </c>
      <c r="BG284" s="24">
        <v>0.41886032869721979</v>
      </c>
      <c r="BH284" s="24">
        <v>0.16100305179439858</v>
      </c>
      <c r="BI284" s="24">
        <v>0.22609634104102108</v>
      </c>
      <c r="BJ284" s="24">
        <v>0.20510680039883361</v>
      </c>
      <c r="BK284" s="24">
        <v>0.20891542731878562</v>
      </c>
      <c r="BL284" s="24">
        <v>8.5553396223860406E-2</v>
      </c>
      <c r="BM284" s="24">
        <v>0.22736216242106227</v>
      </c>
    </row>
    <row r="285" spans="1:65" x14ac:dyDescent="0.35">
      <c r="AG285" s="55"/>
    </row>
  </sheetData>
  <phoneticPr fontId="0" type="noConversion"/>
  <conditionalFormatting sqref="B277:D284">
    <cfRule type="cellIs" dxfId="53" priority="1" stopIfTrue="1" operator="equal">
      <formula>#REF!</formula>
    </cfRule>
  </conditionalFormatting>
  <pageMargins left="0.75" right="0.75" top="1" bottom="1" header="0.5" footer="0.5"/>
  <pageSetup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C000"/>
  </sheetPr>
  <dimension ref="A1:K296"/>
  <sheetViews>
    <sheetView zoomScaleNormal="100" workbookViewId="0"/>
  </sheetViews>
  <sheetFormatPr defaultRowHeight="12.75" x14ac:dyDescent="0.35"/>
  <cols>
    <col min="1" max="1" width="12.1328125" bestFit="1" customWidth="1"/>
    <col min="2" max="2" width="17.3984375" bestFit="1" customWidth="1"/>
    <col min="3" max="3" width="56.59765625" bestFit="1" customWidth="1"/>
    <col min="4" max="4" width="35.73046875" bestFit="1" customWidth="1"/>
    <col min="5" max="5" width="12.1328125" bestFit="1" customWidth="1"/>
    <col min="6" max="6" width="10" bestFit="1" customWidth="1"/>
    <col min="7" max="7" width="9.59765625" bestFit="1" customWidth="1"/>
    <col min="8" max="8" width="9.86328125" bestFit="1" customWidth="1"/>
    <col min="9" max="9" width="11.86328125" bestFit="1" customWidth="1"/>
    <col min="10" max="10" width="14" bestFit="1" customWidth="1"/>
    <col min="11" max="11" width="14.86328125" bestFit="1" customWidth="1"/>
  </cols>
  <sheetData>
    <row r="1" spans="1:11" ht="13.15" x14ac:dyDescent="0.4">
      <c r="A1" s="28"/>
      <c r="B1" s="28"/>
      <c r="C1" s="28" t="s">
        <v>706</v>
      </c>
      <c r="D1" s="29" t="s">
        <v>884</v>
      </c>
      <c r="E1" s="28"/>
      <c r="F1" s="28"/>
      <c r="G1" s="28"/>
      <c r="H1" s="28"/>
      <c r="I1" s="28"/>
      <c r="J1" s="28"/>
      <c r="K1" s="28"/>
    </row>
    <row r="2" spans="1:11" ht="13.15" x14ac:dyDescent="0.4">
      <c r="A2" s="28"/>
      <c r="B2" s="28"/>
      <c r="C2" s="28"/>
      <c r="D2" s="28"/>
      <c r="E2" s="30">
        <v>1</v>
      </c>
      <c r="F2" s="56">
        <v>0.13400000000000001</v>
      </c>
      <c r="G2" s="56">
        <v>0.29339999999999999</v>
      </c>
      <c r="H2" s="56">
        <v>8.9400000000000007E-2</v>
      </c>
      <c r="I2" s="56">
        <v>9.2200000000000004E-2</v>
      </c>
      <c r="J2" s="56">
        <v>4.2599999999999999E-2</v>
      </c>
      <c r="K2" s="56">
        <v>0.34839999999999999</v>
      </c>
    </row>
    <row r="3" spans="1:11" ht="13.15" x14ac:dyDescent="0.4">
      <c r="A3" s="28"/>
      <c r="B3" s="28"/>
      <c r="C3" s="28"/>
      <c r="D3" s="28"/>
      <c r="E3" s="29" t="s">
        <v>126</v>
      </c>
      <c r="F3" s="29" t="s">
        <v>127</v>
      </c>
      <c r="G3" s="29"/>
      <c r="H3" s="29"/>
      <c r="I3" s="29" t="s">
        <v>128</v>
      </c>
      <c r="J3" s="29"/>
      <c r="K3" s="29" t="s">
        <v>129</v>
      </c>
    </row>
    <row r="4" spans="1:11" ht="13.15" x14ac:dyDescent="0.4">
      <c r="A4" s="28" t="s">
        <v>130</v>
      </c>
      <c r="B4" s="28" t="s">
        <v>131</v>
      </c>
      <c r="C4" s="28" t="s">
        <v>132</v>
      </c>
      <c r="D4" s="28" t="s">
        <v>133</v>
      </c>
      <c r="E4" s="29" t="s">
        <v>134</v>
      </c>
      <c r="F4" s="29" t="s">
        <v>135</v>
      </c>
      <c r="G4" s="29" t="s">
        <v>136</v>
      </c>
      <c r="H4" s="29" t="s">
        <v>137</v>
      </c>
      <c r="I4" s="29" t="s">
        <v>138</v>
      </c>
      <c r="J4" s="29" t="s">
        <v>139</v>
      </c>
      <c r="K4" s="29" t="s">
        <v>140</v>
      </c>
    </row>
    <row r="5" spans="1:11" ht="13.15" x14ac:dyDescent="0.4">
      <c r="A5" s="18"/>
      <c r="B5" s="16"/>
      <c r="C5" s="16"/>
      <c r="D5" s="16"/>
      <c r="E5" s="21"/>
      <c r="F5" s="21"/>
      <c r="G5" s="21"/>
      <c r="H5" s="21"/>
      <c r="I5" s="21"/>
      <c r="J5" s="21"/>
      <c r="K5" s="21"/>
    </row>
    <row r="6" spans="1:11" x14ac:dyDescent="0.35">
      <c r="A6" s="58">
        <v>111500100</v>
      </c>
      <c r="B6" s="17" t="s">
        <v>141</v>
      </c>
      <c r="C6" s="17" t="s">
        <v>715</v>
      </c>
      <c r="D6" s="57" t="s">
        <v>142</v>
      </c>
      <c r="E6" s="59">
        <v>85.4</v>
      </c>
      <c r="F6" s="20">
        <v>89.3</v>
      </c>
      <c r="G6" s="20">
        <v>63.7</v>
      </c>
      <c r="H6" s="20">
        <v>131.5</v>
      </c>
      <c r="I6" s="20">
        <v>89.5</v>
      </c>
      <c r="J6" s="20">
        <v>79.099999999999994</v>
      </c>
      <c r="K6" s="20">
        <v>90.1</v>
      </c>
    </row>
    <row r="7" spans="1:11" x14ac:dyDescent="0.35">
      <c r="A7" s="58">
        <v>112220125</v>
      </c>
      <c r="B7" s="17" t="s">
        <v>141</v>
      </c>
      <c r="C7" s="57" t="s">
        <v>143</v>
      </c>
      <c r="D7" s="57" t="s">
        <v>628</v>
      </c>
      <c r="E7" s="59">
        <v>96.2</v>
      </c>
      <c r="F7" s="20">
        <v>103.3</v>
      </c>
      <c r="G7" s="20">
        <v>74.3</v>
      </c>
      <c r="H7" s="20">
        <v>109.1</v>
      </c>
      <c r="I7" s="20">
        <v>97.2</v>
      </c>
      <c r="J7" s="20">
        <v>90.5</v>
      </c>
      <c r="K7" s="20">
        <v>109.1</v>
      </c>
    </row>
    <row r="8" spans="1:11" x14ac:dyDescent="0.35">
      <c r="A8" s="58">
        <v>113820200</v>
      </c>
      <c r="B8" s="17" t="s">
        <v>141</v>
      </c>
      <c r="C8" s="57" t="s">
        <v>144</v>
      </c>
      <c r="D8" s="57" t="s">
        <v>576</v>
      </c>
      <c r="E8" s="59">
        <v>90.1</v>
      </c>
      <c r="F8" s="20">
        <v>91.8</v>
      </c>
      <c r="G8" s="20">
        <v>83.6</v>
      </c>
      <c r="H8" s="20">
        <v>106.7</v>
      </c>
      <c r="I8" s="20">
        <v>91.9</v>
      </c>
      <c r="J8" s="20">
        <v>81.8</v>
      </c>
      <c r="K8" s="20">
        <v>91.3</v>
      </c>
    </row>
    <row r="9" spans="1:11" x14ac:dyDescent="0.35">
      <c r="A9" s="58">
        <v>119460235</v>
      </c>
      <c r="B9" s="17" t="s">
        <v>141</v>
      </c>
      <c r="C9" s="57" t="s">
        <v>145</v>
      </c>
      <c r="D9" s="57" t="s">
        <v>146</v>
      </c>
      <c r="E9" s="59">
        <v>85.4</v>
      </c>
      <c r="F9" s="20">
        <v>95</v>
      </c>
      <c r="G9" s="20">
        <v>60.2</v>
      </c>
      <c r="H9" s="20">
        <v>99.2</v>
      </c>
      <c r="I9" s="20">
        <v>87</v>
      </c>
      <c r="J9" s="20">
        <v>87.2</v>
      </c>
      <c r="K9" s="20">
        <v>98.8</v>
      </c>
    </row>
    <row r="10" spans="1:11" x14ac:dyDescent="0.35">
      <c r="A10" s="58">
        <v>120020250</v>
      </c>
      <c r="B10" s="17" t="s">
        <v>141</v>
      </c>
      <c r="C10" s="57" t="s">
        <v>147</v>
      </c>
      <c r="D10" s="57" t="s">
        <v>148</v>
      </c>
      <c r="E10" s="59">
        <v>84.9</v>
      </c>
      <c r="F10" s="20">
        <v>98.8</v>
      </c>
      <c r="G10" s="20">
        <v>70</v>
      </c>
      <c r="H10" s="20">
        <v>90.7</v>
      </c>
      <c r="I10" s="20">
        <v>87.1</v>
      </c>
      <c r="J10" s="20">
        <v>87.4</v>
      </c>
      <c r="K10" s="20">
        <v>89.8</v>
      </c>
    </row>
    <row r="11" spans="1:11" x14ac:dyDescent="0.35">
      <c r="A11" s="58">
        <v>122520300</v>
      </c>
      <c r="B11" s="17" t="s">
        <v>141</v>
      </c>
      <c r="C11" s="57" t="s">
        <v>149</v>
      </c>
      <c r="D11" s="57" t="s">
        <v>150</v>
      </c>
      <c r="E11" s="59">
        <v>86.1</v>
      </c>
      <c r="F11" s="20">
        <v>92.7</v>
      </c>
      <c r="G11" s="20">
        <v>70.599999999999994</v>
      </c>
      <c r="H11" s="20">
        <v>96.1</v>
      </c>
      <c r="I11" s="20">
        <v>92.5</v>
      </c>
      <c r="J11" s="20">
        <v>79.3</v>
      </c>
      <c r="K11" s="20">
        <v>93.2</v>
      </c>
    </row>
    <row r="12" spans="1:11" x14ac:dyDescent="0.35">
      <c r="A12" s="58">
        <v>126620500</v>
      </c>
      <c r="B12" s="17" t="s">
        <v>141</v>
      </c>
      <c r="C12" s="57" t="s">
        <v>151</v>
      </c>
      <c r="D12" s="57" t="s">
        <v>152</v>
      </c>
      <c r="E12" s="59">
        <v>93.6</v>
      </c>
      <c r="F12" s="20">
        <v>93.4</v>
      </c>
      <c r="G12" s="20">
        <v>74.2</v>
      </c>
      <c r="H12" s="20">
        <v>96.3</v>
      </c>
      <c r="I12" s="20">
        <v>93.1</v>
      </c>
      <c r="J12" s="20">
        <v>100.6</v>
      </c>
      <c r="K12" s="20">
        <v>108.6</v>
      </c>
    </row>
    <row r="13" spans="1:11" x14ac:dyDescent="0.35">
      <c r="A13" s="58">
        <v>133660600</v>
      </c>
      <c r="B13" s="17" t="s">
        <v>141</v>
      </c>
      <c r="C13" s="57" t="s">
        <v>153</v>
      </c>
      <c r="D13" s="57" t="s">
        <v>154</v>
      </c>
      <c r="E13" s="59">
        <v>92.8</v>
      </c>
      <c r="F13" s="20">
        <v>100</v>
      </c>
      <c r="G13" s="20">
        <v>73.7</v>
      </c>
      <c r="H13" s="20">
        <v>107.8</v>
      </c>
      <c r="I13" s="20">
        <v>96.8</v>
      </c>
      <c r="J13" s="20">
        <v>101.5</v>
      </c>
      <c r="K13" s="20">
        <v>100.2</v>
      </c>
    </row>
    <row r="14" spans="1:11" x14ac:dyDescent="0.35">
      <c r="A14" s="58">
        <v>133860700</v>
      </c>
      <c r="B14" s="17" t="s">
        <v>141</v>
      </c>
      <c r="C14" s="57" t="s">
        <v>155</v>
      </c>
      <c r="D14" s="57" t="s">
        <v>156</v>
      </c>
      <c r="E14" s="59">
        <v>90.8</v>
      </c>
      <c r="F14" s="20">
        <v>99.3</v>
      </c>
      <c r="G14" s="20">
        <v>81.5</v>
      </c>
      <c r="H14" s="20">
        <v>103.9</v>
      </c>
      <c r="I14" s="20">
        <v>93.9</v>
      </c>
      <c r="J14" s="20">
        <v>84</v>
      </c>
      <c r="K14" s="20">
        <v>92</v>
      </c>
    </row>
    <row r="15" spans="1:11" x14ac:dyDescent="0.35">
      <c r="A15" s="58">
        <v>211260100</v>
      </c>
      <c r="B15" s="17" t="s">
        <v>157</v>
      </c>
      <c r="C15" s="57" t="s">
        <v>158</v>
      </c>
      <c r="D15" s="57" t="s">
        <v>159</v>
      </c>
      <c r="E15" s="59">
        <v>129.1</v>
      </c>
      <c r="F15" s="20">
        <v>134</v>
      </c>
      <c r="G15" s="20">
        <v>142.9</v>
      </c>
      <c r="H15" s="20">
        <v>123</v>
      </c>
      <c r="I15" s="20">
        <v>109.3</v>
      </c>
      <c r="J15" s="20">
        <v>144</v>
      </c>
      <c r="K15" s="20">
        <v>120.5</v>
      </c>
    </row>
    <row r="16" spans="1:11" x14ac:dyDescent="0.35">
      <c r="A16" s="58">
        <v>221820300</v>
      </c>
      <c r="B16" s="17" t="s">
        <v>157</v>
      </c>
      <c r="C16" s="57" t="s">
        <v>160</v>
      </c>
      <c r="D16" s="57" t="s">
        <v>161</v>
      </c>
      <c r="E16" s="59">
        <v>128.5</v>
      </c>
      <c r="F16" s="20">
        <v>125.5</v>
      </c>
      <c r="G16" s="20">
        <v>118.7</v>
      </c>
      <c r="H16" s="20">
        <v>212.8</v>
      </c>
      <c r="I16" s="20">
        <v>117.6</v>
      </c>
      <c r="J16" s="20">
        <v>150.5</v>
      </c>
      <c r="K16" s="20">
        <v>116.4</v>
      </c>
    </row>
    <row r="17" spans="1:11" x14ac:dyDescent="0.35">
      <c r="A17" s="58">
        <v>227940400</v>
      </c>
      <c r="B17" s="17" t="s">
        <v>157</v>
      </c>
      <c r="C17" s="57" t="s">
        <v>656</v>
      </c>
      <c r="D17" s="57" t="s">
        <v>657</v>
      </c>
      <c r="E17" s="59">
        <v>134.1</v>
      </c>
      <c r="F17" s="20">
        <v>146.4</v>
      </c>
      <c r="G17" s="20">
        <v>151.69999999999999</v>
      </c>
      <c r="H17" s="20">
        <v>133.9</v>
      </c>
      <c r="I17" s="20">
        <v>129.5</v>
      </c>
      <c r="J17" s="20">
        <v>152.80000000000001</v>
      </c>
      <c r="K17" s="20">
        <v>113.5</v>
      </c>
    </row>
    <row r="18" spans="1:11" x14ac:dyDescent="0.35">
      <c r="A18" s="58">
        <v>288888550</v>
      </c>
      <c r="B18" s="17" t="s">
        <v>157</v>
      </c>
      <c r="C18" s="57" t="s">
        <v>195</v>
      </c>
      <c r="D18" s="57" t="s">
        <v>162</v>
      </c>
      <c r="E18" s="59">
        <v>130.80000000000001</v>
      </c>
      <c r="F18" s="20">
        <v>149.19999999999999</v>
      </c>
      <c r="G18" s="20">
        <v>138.9</v>
      </c>
      <c r="H18" s="20">
        <v>133.30000000000001</v>
      </c>
      <c r="I18" s="20">
        <v>122.9</v>
      </c>
      <c r="J18" s="20">
        <v>137.80000000000001</v>
      </c>
      <c r="K18" s="20">
        <v>117.4</v>
      </c>
    </row>
    <row r="19" spans="1:11" x14ac:dyDescent="0.35">
      <c r="A19" s="58">
        <v>422380300</v>
      </c>
      <c r="B19" s="17" t="s">
        <v>163</v>
      </c>
      <c r="C19" s="57" t="s">
        <v>164</v>
      </c>
      <c r="D19" s="57" t="s">
        <v>165</v>
      </c>
      <c r="E19" s="59">
        <v>116</v>
      </c>
      <c r="F19" s="20">
        <v>101.1</v>
      </c>
      <c r="G19" s="20">
        <v>144.69999999999999</v>
      </c>
      <c r="H19" s="20">
        <v>98.6</v>
      </c>
      <c r="I19" s="20">
        <v>118.8</v>
      </c>
      <c r="J19" s="20">
        <v>108.5</v>
      </c>
      <c r="K19" s="20">
        <v>102.2</v>
      </c>
    </row>
    <row r="20" spans="1:11" x14ac:dyDescent="0.35">
      <c r="A20" s="58">
        <v>429420150</v>
      </c>
      <c r="B20" s="17" t="s">
        <v>163</v>
      </c>
      <c r="C20" s="17" t="s">
        <v>716</v>
      </c>
      <c r="D20" s="57" t="s">
        <v>707</v>
      </c>
      <c r="E20" s="59">
        <v>90.1</v>
      </c>
      <c r="F20" s="20">
        <v>100.8</v>
      </c>
      <c r="G20" s="20">
        <v>82.8</v>
      </c>
      <c r="H20" s="20">
        <v>88.4</v>
      </c>
      <c r="I20" s="20">
        <v>103.5</v>
      </c>
      <c r="J20" s="20">
        <v>93.2</v>
      </c>
      <c r="K20" s="20">
        <v>88.6</v>
      </c>
    </row>
    <row r="21" spans="1:11" x14ac:dyDescent="0.35">
      <c r="A21" s="58">
        <v>429420400</v>
      </c>
      <c r="B21" s="17" t="s">
        <v>163</v>
      </c>
      <c r="C21" s="57" t="s">
        <v>716</v>
      </c>
      <c r="D21" s="57" t="s">
        <v>166</v>
      </c>
      <c r="E21" s="59">
        <v>101</v>
      </c>
      <c r="F21" s="20">
        <v>100.8</v>
      </c>
      <c r="G21" s="20">
        <v>105.8</v>
      </c>
      <c r="H21" s="20">
        <v>94.9</v>
      </c>
      <c r="I21" s="20">
        <v>106</v>
      </c>
      <c r="J21" s="20">
        <v>95.8</v>
      </c>
      <c r="K21" s="20">
        <v>97.9</v>
      </c>
    </row>
    <row r="22" spans="1:11" x14ac:dyDescent="0.35">
      <c r="A22" s="58">
        <v>438060600</v>
      </c>
      <c r="B22" s="17" t="s">
        <v>163</v>
      </c>
      <c r="C22" s="17" t="s">
        <v>167</v>
      </c>
      <c r="D22" s="57" t="s">
        <v>168</v>
      </c>
      <c r="E22" s="59">
        <v>97.5</v>
      </c>
      <c r="F22" s="20">
        <v>98.7</v>
      </c>
      <c r="G22" s="20">
        <v>94.7</v>
      </c>
      <c r="H22" s="20">
        <v>111.3</v>
      </c>
      <c r="I22" s="20">
        <v>98.9</v>
      </c>
      <c r="J22" s="20">
        <v>95.3</v>
      </c>
      <c r="K22" s="20">
        <v>95.8</v>
      </c>
    </row>
    <row r="23" spans="1:11" x14ac:dyDescent="0.35">
      <c r="A23" s="58">
        <v>438060750</v>
      </c>
      <c r="B23" s="17" t="s">
        <v>163</v>
      </c>
      <c r="C23" s="57" t="s">
        <v>167</v>
      </c>
      <c r="D23" s="57" t="s">
        <v>850</v>
      </c>
      <c r="E23" s="59">
        <v>97.3</v>
      </c>
      <c r="F23" s="20">
        <v>96.5</v>
      </c>
      <c r="G23" s="20">
        <v>87.9</v>
      </c>
      <c r="H23" s="20">
        <v>138.9</v>
      </c>
      <c r="I23" s="20">
        <v>103.5</v>
      </c>
      <c r="J23" s="20">
        <v>83.7</v>
      </c>
      <c r="K23" s="20">
        <v>95</v>
      </c>
    </row>
    <row r="24" spans="1:11" x14ac:dyDescent="0.35">
      <c r="A24" s="58">
        <v>443420725</v>
      </c>
      <c r="B24" s="17" t="s">
        <v>163</v>
      </c>
      <c r="C24" s="57" t="s">
        <v>717</v>
      </c>
      <c r="D24" s="57" t="s">
        <v>169</v>
      </c>
      <c r="E24" s="59">
        <v>92.8</v>
      </c>
      <c r="F24" s="20">
        <v>96.7</v>
      </c>
      <c r="G24" s="20">
        <v>87.2</v>
      </c>
      <c r="H24" s="20">
        <v>103</v>
      </c>
      <c r="I24" s="20">
        <v>98.4</v>
      </c>
      <c r="J24" s="20">
        <v>95.1</v>
      </c>
      <c r="K24" s="20">
        <v>91.7</v>
      </c>
    </row>
    <row r="25" spans="1:11" x14ac:dyDescent="0.35">
      <c r="A25" s="58">
        <v>446060850</v>
      </c>
      <c r="B25" s="17" t="s">
        <v>163</v>
      </c>
      <c r="C25" s="17" t="s">
        <v>170</v>
      </c>
      <c r="D25" s="57" t="s">
        <v>171</v>
      </c>
      <c r="E25" s="59">
        <v>94.5</v>
      </c>
      <c r="F25" s="20">
        <v>102.2</v>
      </c>
      <c r="G25" s="20">
        <v>80.900000000000006</v>
      </c>
      <c r="H25" s="20">
        <v>102.2</v>
      </c>
      <c r="I25" s="20">
        <v>101.4</v>
      </c>
      <c r="J25" s="20">
        <v>98.2</v>
      </c>
      <c r="K25" s="20">
        <v>98.7</v>
      </c>
    </row>
    <row r="26" spans="1:11" x14ac:dyDescent="0.35">
      <c r="A26" s="58">
        <v>449740900</v>
      </c>
      <c r="B26" s="17" t="s">
        <v>163</v>
      </c>
      <c r="C26" s="57" t="s">
        <v>172</v>
      </c>
      <c r="D26" s="57" t="s">
        <v>173</v>
      </c>
      <c r="E26" s="59">
        <v>92.1</v>
      </c>
      <c r="F26" s="20">
        <v>100.2</v>
      </c>
      <c r="G26" s="20">
        <v>81</v>
      </c>
      <c r="H26" s="20">
        <v>124.5</v>
      </c>
      <c r="I26" s="20">
        <v>95.5</v>
      </c>
      <c r="J26" s="20">
        <v>96.6</v>
      </c>
      <c r="K26" s="20">
        <v>88.6</v>
      </c>
    </row>
    <row r="27" spans="1:11" x14ac:dyDescent="0.35">
      <c r="A27" s="58">
        <v>522220300</v>
      </c>
      <c r="B27" s="17" t="s">
        <v>174</v>
      </c>
      <c r="C27" s="57" t="s">
        <v>175</v>
      </c>
      <c r="D27" s="57" t="s">
        <v>176</v>
      </c>
      <c r="E27" s="59">
        <v>86.6</v>
      </c>
      <c r="F27" s="20">
        <v>92.4</v>
      </c>
      <c r="G27" s="20">
        <v>73.3</v>
      </c>
      <c r="H27" s="20">
        <v>89.7</v>
      </c>
      <c r="I27" s="20">
        <v>92.7</v>
      </c>
      <c r="J27" s="20">
        <v>86.8</v>
      </c>
      <c r="K27" s="20">
        <v>93.2</v>
      </c>
    </row>
    <row r="28" spans="1:11" x14ac:dyDescent="0.35">
      <c r="A28" s="58">
        <v>526300500</v>
      </c>
      <c r="B28" s="17" t="s">
        <v>174</v>
      </c>
      <c r="C28" s="57" t="s">
        <v>177</v>
      </c>
      <c r="D28" s="57" t="s">
        <v>178</v>
      </c>
      <c r="E28" s="59">
        <v>92.4</v>
      </c>
      <c r="F28" s="20">
        <v>92.4</v>
      </c>
      <c r="G28" s="20">
        <v>79.5</v>
      </c>
      <c r="H28" s="20">
        <v>95.3</v>
      </c>
      <c r="I28" s="20">
        <v>81.8</v>
      </c>
      <c r="J28" s="20">
        <v>88.8</v>
      </c>
      <c r="K28" s="20">
        <v>105.8</v>
      </c>
    </row>
    <row r="29" spans="1:11" x14ac:dyDescent="0.35">
      <c r="A29" s="58">
        <v>527860600</v>
      </c>
      <c r="B29" s="17" t="s">
        <v>174</v>
      </c>
      <c r="C29" s="57" t="s">
        <v>179</v>
      </c>
      <c r="D29" s="57" t="s">
        <v>180</v>
      </c>
      <c r="E29" s="59">
        <v>83.7</v>
      </c>
      <c r="F29" s="20">
        <v>89.5</v>
      </c>
      <c r="G29" s="20">
        <v>71.8</v>
      </c>
      <c r="H29" s="20">
        <v>89.3</v>
      </c>
      <c r="I29" s="20">
        <v>86.6</v>
      </c>
      <c r="J29" s="20">
        <v>81.8</v>
      </c>
      <c r="K29" s="20">
        <v>89.4</v>
      </c>
    </row>
    <row r="30" spans="1:11" x14ac:dyDescent="0.35">
      <c r="A30" s="58">
        <v>530780125</v>
      </c>
      <c r="B30" s="17" t="s">
        <v>174</v>
      </c>
      <c r="C30" s="57" t="s">
        <v>718</v>
      </c>
      <c r="D30" s="57" t="s">
        <v>797</v>
      </c>
      <c r="E30" s="59">
        <v>82</v>
      </c>
      <c r="F30" s="20">
        <v>86.7</v>
      </c>
      <c r="G30" s="20">
        <v>68.5</v>
      </c>
      <c r="H30" s="20">
        <v>85.9</v>
      </c>
      <c r="I30" s="20">
        <v>94.8</v>
      </c>
      <c r="J30" s="20">
        <v>84.8</v>
      </c>
      <c r="K30" s="20">
        <v>86.9</v>
      </c>
    </row>
    <row r="31" spans="1:11" x14ac:dyDescent="0.35">
      <c r="A31" s="58">
        <v>530780700</v>
      </c>
      <c r="B31" s="17" t="s">
        <v>174</v>
      </c>
      <c r="C31" s="57" t="s">
        <v>718</v>
      </c>
      <c r="D31" s="57" t="s">
        <v>640</v>
      </c>
      <c r="E31" s="59">
        <v>97.4</v>
      </c>
      <c r="F31" s="20">
        <v>94.9</v>
      </c>
      <c r="G31" s="20">
        <v>88.9</v>
      </c>
      <c r="H31" s="20">
        <v>95.5</v>
      </c>
      <c r="I31" s="20">
        <v>98.8</v>
      </c>
      <c r="J31" s="20">
        <v>87.2</v>
      </c>
      <c r="K31" s="20">
        <v>107</v>
      </c>
    </row>
    <row r="32" spans="1:11" x14ac:dyDescent="0.35">
      <c r="A32" s="58">
        <v>611244620</v>
      </c>
      <c r="B32" s="17" t="s">
        <v>181</v>
      </c>
      <c r="C32" s="57" t="s">
        <v>719</v>
      </c>
      <c r="D32" s="57" t="s">
        <v>186</v>
      </c>
      <c r="E32" s="59">
        <v>150.1</v>
      </c>
      <c r="F32" s="20">
        <v>112.4</v>
      </c>
      <c r="G32" s="20">
        <v>248.4</v>
      </c>
      <c r="H32" s="20">
        <v>98</v>
      </c>
      <c r="I32" s="20">
        <v>118.3</v>
      </c>
      <c r="J32" s="20">
        <v>104.7</v>
      </c>
      <c r="K32" s="20">
        <v>109.1</v>
      </c>
    </row>
    <row r="33" spans="1:11" x14ac:dyDescent="0.35">
      <c r="A33" s="58">
        <v>612540100</v>
      </c>
      <c r="B33" s="17" t="s">
        <v>181</v>
      </c>
      <c r="C33" s="57" t="s">
        <v>558</v>
      </c>
      <c r="D33" s="57" t="s">
        <v>559</v>
      </c>
      <c r="E33" s="59">
        <v>103.8</v>
      </c>
      <c r="F33" s="20">
        <v>102.4</v>
      </c>
      <c r="G33" s="20">
        <v>86.2</v>
      </c>
      <c r="H33" s="20">
        <v>139</v>
      </c>
      <c r="I33" s="20">
        <v>117.4</v>
      </c>
      <c r="J33" s="20">
        <v>110.4</v>
      </c>
      <c r="K33" s="20">
        <v>105.7</v>
      </c>
    </row>
    <row r="34" spans="1:11" x14ac:dyDescent="0.35">
      <c r="A34" s="58">
        <v>631084500</v>
      </c>
      <c r="B34" s="17" t="s">
        <v>181</v>
      </c>
      <c r="C34" s="57" t="s">
        <v>182</v>
      </c>
      <c r="D34" s="57" t="s">
        <v>577</v>
      </c>
      <c r="E34" s="59">
        <v>148.4</v>
      </c>
      <c r="F34" s="20">
        <v>112</v>
      </c>
      <c r="G34" s="20">
        <v>238</v>
      </c>
      <c r="H34" s="20">
        <v>109.7</v>
      </c>
      <c r="I34" s="20">
        <v>118.6</v>
      </c>
      <c r="J34" s="20">
        <v>107.4</v>
      </c>
      <c r="K34" s="20">
        <v>109.9</v>
      </c>
    </row>
    <row r="35" spans="1:11" x14ac:dyDescent="0.35">
      <c r="A35" s="58">
        <v>633700540</v>
      </c>
      <c r="B35" s="17" t="s">
        <v>181</v>
      </c>
      <c r="C35" s="57" t="s">
        <v>805</v>
      </c>
      <c r="D35" s="57" t="s">
        <v>798</v>
      </c>
      <c r="E35" s="59">
        <v>109.3</v>
      </c>
      <c r="F35" s="20">
        <v>105.7</v>
      </c>
      <c r="G35" s="20">
        <v>112.7</v>
      </c>
      <c r="H35" s="20">
        <v>133.4</v>
      </c>
      <c r="I35" s="20">
        <v>114</v>
      </c>
      <c r="J35" s="20">
        <v>108.7</v>
      </c>
      <c r="K35" s="20">
        <v>100.4</v>
      </c>
    </row>
    <row r="36" spans="1:11" x14ac:dyDescent="0.35">
      <c r="A36" s="58">
        <v>636084600</v>
      </c>
      <c r="B36" s="17" t="s">
        <v>181</v>
      </c>
      <c r="C36" s="57" t="s">
        <v>720</v>
      </c>
      <c r="D36" s="57" t="s">
        <v>183</v>
      </c>
      <c r="E36" s="59">
        <v>154.69999999999999</v>
      </c>
      <c r="F36" s="20">
        <v>131.6</v>
      </c>
      <c r="G36" s="20">
        <v>223.9</v>
      </c>
      <c r="H36" s="20">
        <v>123.2</v>
      </c>
      <c r="I36" s="20">
        <v>124.9</v>
      </c>
      <c r="J36" s="20">
        <v>122.8</v>
      </c>
      <c r="K36" s="20">
        <v>125.1</v>
      </c>
    </row>
    <row r="37" spans="1:11" x14ac:dyDescent="0.35">
      <c r="A37" s="58">
        <v>640900720</v>
      </c>
      <c r="B37" s="17" t="s">
        <v>181</v>
      </c>
      <c r="C37" s="57" t="s">
        <v>785</v>
      </c>
      <c r="D37" s="57" t="s">
        <v>587</v>
      </c>
      <c r="E37" s="59">
        <v>117.7</v>
      </c>
      <c r="F37" s="20">
        <v>119</v>
      </c>
      <c r="G37" s="20">
        <v>132.1</v>
      </c>
      <c r="H37" s="20">
        <v>97.6</v>
      </c>
      <c r="I37" s="20">
        <v>123</v>
      </c>
      <c r="J37" s="20">
        <v>106.4</v>
      </c>
      <c r="K37" s="20">
        <v>110.3</v>
      </c>
    </row>
    <row r="38" spans="1:11" x14ac:dyDescent="0.35">
      <c r="A38" s="58">
        <v>641740760</v>
      </c>
      <c r="B38" s="17" t="s">
        <v>181</v>
      </c>
      <c r="C38" s="57" t="s">
        <v>721</v>
      </c>
      <c r="D38" s="57" t="s">
        <v>184</v>
      </c>
      <c r="E38" s="59">
        <v>147.30000000000001</v>
      </c>
      <c r="F38" s="20">
        <v>112.6</v>
      </c>
      <c r="G38" s="20">
        <v>231</v>
      </c>
      <c r="H38" s="20">
        <v>131.6</v>
      </c>
      <c r="I38" s="20">
        <v>121.9</v>
      </c>
      <c r="J38" s="20">
        <v>108</v>
      </c>
      <c r="K38" s="20">
        <v>105.6</v>
      </c>
    </row>
    <row r="39" spans="1:11" x14ac:dyDescent="0.35">
      <c r="A39" s="58">
        <v>641884800</v>
      </c>
      <c r="B39" s="17" t="s">
        <v>181</v>
      </c>
      <c r="C39" s="57" t="s">
        <v>722</v>
      </c>
      <c r="D39" s="57" t="s">
        <v>185</v>
      </c>
      <c r="E39" s="59">
        <v>196.7</v>
      </c>
      <c r="F39" s="20">
        <v>130.6</v>
      </c>
      <c r="G39" s="20">
        <v>357.1</v>
      </c>
      <c r="H39" s="20">
        <v>126.7</v>
      </c>
      <c r="I39" s="20">
        <v>132.19999999999999</v>
      </c>
      <c r="J39" s="20">
        <v>126.2</v>
      </c>
      <c r="K39" s="20">
        <v>130.6</v>
      </c>
    </row>
    <row r="40" spans="1:11" x14ac:dyDescent="0.35">
      <c r="A40" s="58">
        <v>644700900</v>
      </c>
      <c r="B40" s="17" t="s">
        <v>181</v>
      </c>
      <c r="C40" s="57" t="s">
        <v>777</v>
      </c>
      <c r="D40" s="57" t="s">
        <v>778</v>
      </c>
      <c r="E40" s="59">
        <v>120.7</v>
      </c>
      <c r="F40" s="20">
        <v>123.4</v>
      </c>
      <c r="G40" s="20">
        <v>135.30000000000001</v>
      </c>
      <c r="H40" s="20">
        <v>135.6</v>
      </c>
      <c r="I40" s="20">
        <v>127.4</v>
      </c>
      <c r="J40" s="20">
        <v>102.5</v>
      </c>
      <c r="K40" s="20">
        <v>104.1</v>
      </c>
    </row>
    <row r="41" spans="1:11" x14ac:dyDescent="0.35">
      <c r="A41" s="58">
        <v>817820200</v>
      </c>
      <c r="B41" s="17" t="s">
        <v>187</v>
      </c>
      <c r="C41" s="57" t="s">
        <v>188</v>
      </c>
      <c r="D41" s="57" t="s">
        <v>189</v>
      </c>
      <c r="E41" s="59">
        <v>98.9</v>
      </c>
      <c r="F41" s="20">
        <v>96.4</v>
      </c>
      <c r="G41" s="20">
        <v>100.3</v>
      </c>
      <c r="H41" s="20">
        <v>89.9</v>
      </c>
      <c r="I41" s="20">
        <v>104.8</v>
      </c>
      <c r="J41" s="20">
        <v>100.9</v>
      </c>
      <c r="K41" s="20">
        <v>99.3</v>
      </c>
    </row>
    <row r="42" spans="1:11" x14ac:dyDescent="0.35">
      <c r="A42" s="58">
        <v>819740300</v>
      </c>
      <c r="B42" s="17" t="s">
        <v>187</v>
      </c>
      <c r="C42" s="57" t="s">
        <v>723</v>
      </c>
      <c r="D42" s="57" t="s">
        <v>190</v>
      </c>
      <c r="E42" s="59">
        <v>113.3</v>
      </c>
      <c r="F42" s="20">
        <v>99</v>
      </c>
      <c r="G42" s="20">
        <v>139.30000000000001</v>
      </c>
      <c r="H42" s="20">
        <v>81</v>
      </c>
      <c r="I42" s="20">
        <v>104.2</v>
      </c>
      <c r="J42" s="20">
        <v>102.9</v>
      </c>
      <c r="K42" s="20">
        <v>109</v>
      </c>
    </row>
    <row r="43" spans="1:11" x14ac:dyDescent="0.35">
      <c r="A43" s="58">
        <v>819740351</v>
      </c>
      <c r="B43" s="17" t="s">
        <v>187</v>
      </c>
      <c r="C43" s="57" t="s">
        <v>723</v>
      </c>
      <c r="D43" s="57" t="s">
        <v>851</v>
      </c>
      <c r="E43" s="59">
        <v>113.4</v>
      </c>
      <c r="F43" s="20">
        <v>97.4</v>
      </c>
      <c r="G43" s="20">
        <v>151.1</v>
      </c>
      <c r="H43" s="20">
        <v>79.400000000000006</v>
      </c>
      <c r="I43" s="20">
        <v>116.3</v>
      </c>
      <c r="J43" s="20">
        <v>101.7</v>
      </c>
      <c r="K43" s="20">
        <v>97.2</v>
      </c>
    </row>
    <row r="44" spans="1:11" x14ac:dyDescent="0.35">
      <c r="A44" s="58">
        <v>824300500</v>
      </c>
      <c r="B44" s="17" t="s">
        <v>187</v>
      </c>
      <c r="C44" s="57" t="s">
        <v>191</v>
      </c>
      <c r="D44" s="57" t="s">
        <v>192</v>
      </c>
      <c r="E44" s="59">
        <v>93.5</v>
      </c>
      <c r="F44" s="20">
        <v>100.8</v>
      </c>
      <c r="G44" s="20">
        <v>92.8</v>
      </c>
      <c r="H44" s="20">
        <v>85</v>
      </c>
      <c r="I44" s="20">
        <v>102.7</v>
      </c>
      <c r="J44" s="20">
        <v>97.3</v>
      </c>
      <c r="K44" s="20">
        <v>90.5</v>
      </c>
    </row>
    <row r="45" spans="1:11" x14ac:dyDescent="0.35">
      <c r="A45" s="58">
        <v>839380800</v>
      </c>
      <c r="B45" s="17" t="s">
        <v>187</v>
      </c>
      <c r="C45" s="57" t="s">
        <v>193</v>
      </c>
      <c r="D45" s="57" t="s">
        <v>194</v>
      </c>
      <c r="E45" s="59">
        <v>93.1</v>
      </c>
      <c r="F45" s="20">
        <v>106.1</v>
      </c>
      <c r="G45" s="20">
        <v>84.4</v>
      </c>
      <c r="H45" s="20">
        <v>89.2</v>
      </c>
      <c r="I45" s="20">
        <v>94.5</v>
      </c>
      <c r="J45" s="20">
        <v>94.5</v>
      </c>
      <c r="K45" s="20">
        <v>95.9</v>
      </c>
    </row>
    <row r="46" spans="1:11" x14ac:dyDescent="0.35">
      <c r="A46" s="58">
        <v>888888470</v>
      </c>
      <c r="B46" s="17" t="s">
        <v>187</v>
      </c>
      <c r="C46" s="57" t="s">
        <v>195</v>
      </c>
      <c r="D46" s="57" t="s">
        <v>196</v>
      </c>
      <c r="E46" s="59">
        <v>120.9</v>
      </c>
      <c r="F46" s="20">
        <v>104</v>
      </c>
      <c r="G46" s="20">
        <v>156.30000000000001</v>
      </c>
      <c r="H46" s="20">
        <v>92.5</v>
      </c>
      <c r="I46" s="20">
        <v>106</v>
      </c>
      <c r="J46" s="20">
        <v>115.9</v>
      </c>
      <c r="K46" s="20">
        <v>109.5</v>
      </c>
    </row>
    <row r="47" spans="1:11" x14ac:dyDescent="0.35">
      <c r="A47" s="58">
        <v>914860800</v>
      </c>
      <c r="B47" s="17" t="s">
        <v>197</v>
      </c>
      <c r="C47" s="57" t="s">
        <v>198</v>
      </c>
      <c r="D47" s="57" t="s">
        <v>199</v>
      </c>
      <c r="E47" s="59">
        <v>144.9</v>
      </c>
      <c r="F47" s="20">
        <v>113.5</v>
      </c>
      <c r="G47" s="20">
        <v>203</v>
      </c>
      <c r="H47" s="20">
        <v>114.7</v>
      </c>
      <c r="I47" s="20">
        <v>121</v>
      </c>
      <c r="J47" s="20">
        <v>118.9</v>
      </c>
      <c r="K47" s="20">
        <v>125.4</v>
      </c>
    </row>
    <row r="48" spans="1:11" x14ac:dyDescent="0.35">
      <c r="A48" s="58">
        <v>925540400</v>
      </c>
      <c r="B48" s="17" t="s">
        <v>197</v>
      </c>
      <c r="C48" s="57" t="s">
        <v>200</v>
      </c>
      <c r="D48" s="57" t="s">
        <v>201</v>
      </c>
      <c r="E48" s="59">
        <v>119.4</v>
      </c>
      <c r="F48" s="20">
        <v>108.8</v>
      </c>
      <c r="G48" s="20">
        <v>132.9</v>
      </c>
      <c r="H48" s="20">
        <v>98.3</v>
      </c>
      <c r="I48" s="20">
        <v>114.3</v>
      </c>
      <c r="J48" s="20">
        <v>118</v>
      </c>
      <c r="K48" s="20">
        <v>118.9</v>
      </c>
    </row>
    <row r="49" spans="1:11" x14ac:dyDescent="0.35">
      <c r="A49" s="58">
        <v>935300620</v>
      </c>
      <c r="B49" s="17" t="s">
        <v>197</v>
      </c>
      <c r="C49" s="57" t="s">
        <v>560</v>
      </c>
      <c r="D49" s="57" t="s">
        <v>561</v>
      </c>
      <c r="E49" s="59">
        <v>122</v>
      </c>
      <c r="F49" s="20">
        <v>111</v>
      </c>
      <c r="G49" s="20">
        <v>130.19999999999999</v>
      </c>
      <c r="H49" s="20">
        <v>128.1</v>
      </c>
      <c r="I49" s="20">
        <v>113.5</v>
      </c>
      <c r="J49" s="20">
        <v>119.5</v>
      </c>
      <c r="K49" s="20">
        <v>120.2</v>
      </c>
    </row>
    <row r="50" spans="1:11" x14ac:dyDescent="0.35">
      <c r="A50" s="58">
        <v>1020100500</v>
      </c>
      <c r="B50" s="17" t="s">
        <v>202</v>
      </c>
      <c r="C50" s="57" t="s">
        <v>203</v>
      </c>
      <c r="D50" s="57" t="s">
        <v>204</v>
      </c>
      <c r="E50" s="59">
        <v>102.5</v>
      </c>
      <c r="F50" s="20">
        <v>107.3</v>
      </c>
      <c r="G50" s="20">
        <v>92.9</v>
      </c>
      <c r="H50" s="20">
        <v>104.2</v>
      </c>
      <c r="I50" s="20">
        <v>102.6</v>
      </c>
      <c r="J50" s="20">
        <v>89.2</v>
      </c>
      <c r="K50" s="20">
        <v>110</v>
      </c>
    </row>
    <row r="51" spans="1:11" x14ac:dyDescent="0.35">
      <c r="A51" s="58">
        <v>1041540600</v>
      </c>
      <c r="B51" s="17" t="s">
        <v>202</v>
      </c>
      <c r="C51" s="57" t="s">
        <v>852</v>
      </c>
      <c r="D51" s="57" t="s">
        <v>853</v>
      </c>
      <c r="E51" s="59">
        <v>103.3</v>
      </c>
      <c r="F51" s="20">
        <v>105.1</v>
      </c>
      <c r="G51" s="20">
        <v>98.4</v>
      </c>
      <c r="H51" s="20">
        <v>96.4</v>
      </c>
      <c r="I51" s="20">
        <v>96.6</v>
      </c>
      <c r="J51" s="20">
        <v>98.3</v>
      </c>
      <c r="K51" s="20">
        <v>111</v>
      </c>
    </row>
    <row r="52" spans="1:11" x14ac:dyDescent="0.35">
      <c r="A52" s="58">
        <v>1048864800</v>
      </c>
      <c r="B52" s="17" t="s">
        <v>202</v>
      </c>
      <c r="C52" s="57" t="s">
        <v>205</v>
      </c>
      <c r="D52" s="57" t="s">
        <v>206</v>
      </c>
      <c r="E52" s="59">
        <v>112.1</v>
      </c>
      <c r="F52" s="20">
        <v>111.5</v>
      </c>
      <c r="G52" s="20">
        <v>112.8</v>
      </c>
      <c r="H52" s="20">
        <v>99.3</v>
      </c>
      <c r="I52" s="20">
        <v>112.6</v>
      </c>
      <c r="J52" s="20">
        <v>110.5</v>
      </c>
      <c r="K52" s="20">
        <v>115.1</v>
      </c>
    </row>
    <row r="53" spans="1:11" x14ac:dyDescent="0.35">
      <c r="A53" s="58">
        <v>1147894750</v>
      </c>
      <c r="B53" s="17" t="s">
        <v>207</v>
      </c>
      <c r="C53" s="17" t="s">
        <v>208</v>
      </c>
      <c r="D53" t="s">
        <v>894</v>
      </c>
      <c r="E53" s="59">
        <v>162.9</v>
      </c>
      <c r="F53" s="20">
        <v>116.9</v>
      </c>
      <c r="G53" s="20">
        <v>268.2</v>
      </c>
      <c r="H53" s="20">
        <v>115.6</v>
      </c>
      <c r="I53" s="20">
        <v>102.7</v>
      </c>
      <c r="J53" s="20">
        <v>99.6</v>
      </c>
      <c r="K53" s="20">
        <v>127.7</v>
      </c>
    </row>
    <row r="54" spans="1:11" x14ac:dyDescent="0.35">
      <c r="A54" s="58">
        <v>1215980190</v>
      </c>
      <c r="B54" s="17" t="s">
        <v>209</v>
      </c>
      <c r="C54" s="17" t="s">
        <v>562</v>
      </c>
      <c r="D54" s="57" t="s">
        <v>619</v>
      </c>
      <c r="E54" s="59">
        <v>95.3</v>
      </c>
      <c r="F54" s="20">
        <v>105</v>
      </c>
      <c r="G54" s="20">
        <v>86.1</v>
      </c>
      <c r="H54" s="20">
        <v>100</v>
      </c>
      <c r="I54" s="20">
        <v>114.1</v>
      </c>
      <c r="J54" s="20">
        <v>102.5</v>
      </c>
      <c r="K54" s="20">
        <v>92.2</v>
      </c>
    </row>
    <row r="55" spans="1:11" x14ac:dyDescent="0.35">
      <c r="A55" s="58">
        <v>1219660210</v>
      </c>
      <c r="B55" s="17" t="s">
        <v>209</v>
      </c>
      <c r="C55" s="57" t="s">
        <v>680</v>
      </c>
      <c r="D55" s="57" t="s">
        <v>681</v>
      </c>
      <c r="E55" s="59">
        <v>90.1</v>
      </c>
      <c r="F55" s="20">
        <v>97.8</v>
      </c>
      <c r="G55" s="20">
        <v>75</v>
      </c>
      <c r="H55" s="20">
        <v>97.5</v>
      </c>
      <c r="I55" s="20">
        <v>98</v>
      </c>
      <c r="J55" s="20">
        <v>90.9</v>
      </c>
      <c r="K55" s="20">
        <v>95.7</v>
      </c>
    </row>
    <row r="56" spans="1:11" x14ac:dyDescent="0.35">
      <c r="A56" s="58">
        <v>1219660625</v>
      </c>
      <c r="B56" s="17" t="s">
        <v>209</v>
      </c>
      <c r="C56" s="57" t="s">
        <v>680</v>
      </c>
      <c r="D56" s="57" t="s">
        <v>669</v>
      </c>
      <c r="E56" s="59">
        <v>92.4</v>
      </c>
      <c r="F56" s="20">
        <v>107</v>
      </c>
      <c r="G56" s="20">
        <v>78.8</v>
      </c>
      <c r="H56" s="20">
        <v>114.8</v>
      </c>
      <c r="I56" s="20">
        <v>93.7</v>
      </c>
      <c r="J56" s="20">
        <v>97.2</v>
      </c>
      <c r="K56" s="20">
        <v>91.5</v>
      </c>
    </row>
    <row r="57" spans="1:11" x14ac:dyDescent="0.35">
      <c r="A57" s="58">
        <v>1222744240</v>
      </c>
      <c r="B57" s="17" t="s">
        <v>209</v>
      </c>
      <c r="C57" s="57" t="s">
        <v>774</v>
      </c>
      <c r="D57" s="57" t="s">
        <v>629</v>
      </c>
      <c r="E57" s="59">
        <v>120</v>
      </c>
      <c r="F57" s="20">
        <v>107.1</v>
      </c>
      <c r="G57" s="20">
        <v>164.4</v>
      </c>
      <c r="H57" s="20">
        <v>100.8</v>
      </c>
      <c r="I57" s="20">
        <v>103.6</v>
      </c>
      <c r="J57" s="20">
        <v>94.5</v>
      </c>
      <c r="K57" s="20">
        <v>99.9</v>
      </c>
    </row>
    <row r="58" spans="1:11" x14ac:dyDescent="0.35">
      <c r="A58" s="58">
        <v>1227260440</v>
      </c>
      <c r="B58" s="17" t="s">
        <v>209</v>
      </c>
      <c r="C58" s="57" t="s">
        <v>210</v>
      </c>
      <c r="D58" s="57" t="s">
        <v>211</v>
      </c>
      <c r="E58" s="59">
        <v>92</v>
      </c>
      <c r="F58" s="20">
        <v>98.2</v>
      </c>
      <c r="G58" s="20">
        <v>86.4</v>
      </c>
      <c r="H58" s="20">
        <v>97.4</v>
      </c>
      <c r="I58" s="20">
        <v>87.4</v>
      </c>
      <c r="J58" s="20">
        <v>82.9</v>
      </c>
      <c r="K58" s="20">
        <v>95.2</v>
      </c>
    </row>
    <row r="59" spans="1:11" x14ac:dyDescent="0.35">
      <c r="A59" s="58">
        <v>1233124500</v>
      </c>
      <c r="B59" s="17" t="s">
        <v>209</v>
      </c>
      <c r="C59" s="57" t="s">
        <v>775</v>
      </c>
      <c r="D59" s="57" t="s">
        <v>212</v>
      </c>
      <c r="E59" s="59">
        <v>116.4</v>
      </c>
      <c r="F59" s="20">
        <v>110.1</v>
      </c>
      <c r="G59" s="20">
        <v>146.5</v>
      </c>
      <c r="H59" s="20">
        <v>101.1</v>
      </c>
      <c r="I59" s="20">
        <v>105.4</v>
      </c>
      <c r="J59" s="20">
        <v>96.1</v>
      </c>
      <c r="K59" s="20">
        <v>102.7</v>
      </c>
    </row>
    <row r="60" spans="1:11" x14ac:dyDescent="0.35">
      <c r="A60" s="58">
        <v>1235840760</v>
      </c>
      <c r="B60" s="17" t="s">
        <v>209</v>
      </c>
      <c r="C60" s="57" t="s">
        <v>724</v>
      </c>
      <c r="D60" s="57" t="s">
        <v>214</v>
      </c>
      <c r="E60" s="59">
        <v>103.2</v>
      </c>
      <c r="F60" s="20">
        <v>115.8</v>
      </c>
      <c r="G60" s="20">
        <v>96.8</v>
      </c>
      <c r="H60" s="20">
        <v>96.1</v>
      </c>
      <c r="I60" s="20">
        <v>105.5</v>
      </c>
      <c r="J60" s="20">
        <v>105.3</v>
      </c>
      <c r="K60" s="20">
        <v>104.7</v>
      </c>
    </row>
    <row r="61" spans="1:11" x14ac:dyDescent="0.35">
      <c r="A61" s="58">
        <v>1236740600</v>
      </c>
      <c r="B61" s="17" t="s">
        <v>209</v>
      </c>
      <c r="C61" s="57" t="s">
        <v>773</v>
      </c>
      <c r="D61" s="57" t="s">
        <v>213</v>
      </c>
      <c r="E61" s="59">
        <v>95.8</v>
      </c>
      <c r="F61" s="20">
        <v>106</v>
      </c>
      <c r="G61" s="20">
        <v>88.3</v>
      </c>
      <c r="H61" s="20">
        <v>102.2</v>
      </c>
      <c r="I61" s="20">
        <v>93</v>
      </c>
      <c r="J61" s="20">
        <v>89.1</v>
      </c>
      <c r="K61" s="20">
        <v>98.1</v>
      </c>
    </row>
    <row r="62" spans="1:11" x14ac:dyDescent="0.35">
      <c r="A62" s="58">
        <v>1237860640</v>
      </c>
      <c r="B62" s="17" t="s">
        <v>209</v>
      </c>
      <c r="C62" s="57" t="s">
        <v>872</v>
      </c>
      <c r="D62" s="57" t="s">
        <v>873</v>
      </c>
      <c r="E62" s="59">
        <v>97.1</v>
      </c>
      <c r="F62" s="20">
        <v>105.8</v>
      </c>
      <c r="G62" s="20">
        <v>80.599999999999994</v>
      </c>
      <c r="H62" s="20">
        <v>116.5</v>
      </c>
      <c r="I62" s="20">
        <v>93.3</v>
      </c>
      <c r="J62" s="20">
        <v>85.5</v>
      </c>
      <c r="K62" s="20">
        <v>105.1</v>
      </c>
    </row>
    <row r="63" spans="1:11" x14ac:dyDescent="0.35">
      <c r="A63" s="58">
        <v>1242680850</v>
      </c>
      <c r="B63" s="17" t="s">
        <v>209</v>
      </c>
      <c r="C63" s="57" t="s">
        <v>641</v>
      </c>
      <c r="D63" s="57" t="s">
        <v>217</v>
      </c>
      <c r="E63" s="59">
        <v>99</v>
      </c>
      <c r="F63" s="20">
        <v>107.9</v>
      </c>
      <c r="G63" s="20">
        <v>86.9</v>
      </c>
      <c r="H63" s="20">
        <v>114</v>
      </c>
      <c r="I63" s="20">
        <v>100.9</v>
      </c>
      <c r="J63" s="20">
        <v>107.4</v>
      </c>
      <c r="K63" s="20">
        <v>100.3</v>
      </c>
    </row>
    <row r="64" spans="1:11" x14ac:dyDescent="0.35">
      <c r="A64" s="58">
        <v>1245220800</v>
      </c>
      <c r="B64" s="17" t="s">
        <v>209</v>
      </c>
      <c r="C64" s="57" t="s">
        <v>832</v>
      </c>
      <c r="D64" s="57" t="s">
        <v>833</v>
      </c>
      <c r="E64" s="59">
        <v>96.7</v>
      </c>
      <c r="F64" s="20">
        <v>110.3</v>
      </c>
      <c r="G64" s="20">
        <v>91.7</v>
      </c>
      <c r="H64" s="20">
        <v>87</v>
      </c>
      <c r="I64" s="20">
        <v>95.9</v>
      </c>
      <c r="J64" s="20">
        <v>99</v>
      </c>
      <c r="K64" s="20">
        <v>98.2</v>
      </c>
    </row>
    <row r="65" spans="1:11" x14ac:dyDescent="0.35">
      <c r="A65" s="58">
        <v>1245300840</v>
      </c>
      <c r="B65" s="17" t="s">
        <v>209</v>
      </c>
      <c r="C65" s="57" t="s">
        <v>215</v>
      </c>
      <c r="D65" s="57" t="s">
        <v>216</v>
      </c>
      <c r="E65" s="59">
        <v>89.2</v>
      </c>
      <c r="F65" s="20">
        <v>103.7</v>
      </c>
      <c r="G65" s="20">
        <v>71.8</v>
      </c>
      <c r="H65" s="20">
        <v>87.7</v>
      </c>
      <c r="I65" s="20">
        <v>99.6</v>
      </c>
      <c r="J65" s="20">
        <v>95.4</v>
      </c>
      <c r="K65" s="20">
        <v>95.2</v>
      </c>
    </row>
    <row r="66" spans="1:11" x14ac:dyDescent="0.35">
      <c r="A66" s="58">
        <v>1310500070</v>
      </c>
      <c r="B66" s="17" t="s">
        <v>218</v>
      </c>
      <c r="C66" s="57" t="s">
        <v>4</v>
      </c>
      <c r="D66" s="57" t="s">
        <v>5</v>
      </c>
      <c r="E66" s="59">
        <v>91.1</v>
      </c>
      <c r="F66" s="20">
        <v>100.9</v>
      </c>
      <c r="G66" s="20">
        <v>73.900000000000006</v>
      </c>
      <c r="H66" s="20">
        <v>93.7</v>
      </c>
      <c r="I66" s="20">
        <v>107</v>
      </c>
      <c r="J66" s="20">
        <v>101.3</v>
      </c>
      <c r="K66" s="20">
        <v>95.6</v>
      </c>
    </row>
    <row r="67" spans="1:11" x14ac:dyDescent="0.35">
      <c r="A67" s="58">
        <v>1312060150</v>
      </c>
      <c r="B67" s="17" t="s">
        <v>218</v>
      </c>
      <c r="C67" s="57" t="s">
        <v>725</v>
      </c>
      <c r="D67" s="57" t="s">
        <v>219</v>
      </c>
      <c r="E67" s="59">
        <v>102</v>
      </c>
      <c r="F67" s="20">
        <v>99.6</v>
      </c>
      <c r="G67" s="20">
        <v>106.6</v>
      </c>
      <c r="H67" s="20">
        <v>87.1</v>
      </c>
      <c r="I67" s="20">
        <v>99.8</v>
      </c>
      <c r="J67" s="20">
        <v>108.9</v>
      </c>
      <c r="K67" s="20">
        <v>102.6</v>
      </c>
    </row>
    <row r="68" spans="1:11" x14ac:dyDescent="0.35">
      <c r="A68" s="58">
        <v>1312060525</v>
      </c>
      <c r="B68" s="17" t="s">
        <v>218</v>
      </c>
      <c r="C68" s="57" t="s">
        <v>725</v>
      </c>
      <c r="D68" s="57" t="s">
        <v>885</v>
      </c>
      <c r="E68" s="59">
        <v>96.9</v>
      </c>
      <c r="F68" s="20">
        <v>100.3</v>
      </c>
      <c r="G68" s="20">
        <v>89.7</v>
      </c>
      <c r="H68" s="20">
        <v>85.7</v>
      </c>
      <c r="I68" s="20">
        <v>94.8</v>
      </c>
      <c r="J68" s="20">
        <v>99.7</v>
      </c>
      <c r="K68" s="20">
        <v>104.6</v>
      </c>
    </row>
    <row r="69" spans="1:11" x14ac:dyDescent="0.35">
      <c r="A69" s="58">
        <v>1312060740</v>
      </c>
      <c r="B69" s="17" t="s">
        <v>218</v>
      </c>
      <c r="C69" s="57" t="s">
        <v>725</v>
      </c>
      <c r="D69" s="57" t="s">
        <v>220</v>
      </c>
      <c r="E69" s="59">
        <v>97</v>
      </c>
      <c r="F69" s="20">
        <v>100.7</v>
      </c>
      <c r="G69" s="20">
        <v>87.7</v>
      </c>
      <c r="H69" s="20">
        <v>94.3</v>
      </c>
      <c r="I69" s="20">
        <v>100.5</v>
      </c>
      <c r="J69" s="20">
        <v>96.1</v>
      </c>
      <c r="K69" s="20">
        <v>103.2</v>
      </c>
    </row>
    <row r="70" spans="1:11" x14ac:dyDescent="0.35">
      <c r="A70" s="58">
        <v>1312260200</v>
      </c>
      <c r="B70" s="17" t="s">
        <v>218</v>
      </c>
      <c r="C70" s="57" t="s">
        <v>594</v>
      </c>
      <c r="D70" s="57" t="s">
        <v>595</v>
      </c>
      <c r="E70" s="59">
        <v>90.3</v>
      </c>
      <c r="F70" s="20">
        <v>103.2</v>
      </c>
      <c r="G70" s="20">
        <v>74.400000000000006</v>
      </c>
      <c r="H70" s="20">
        <v>88.6</v>
      </c>
      <c r="I70" s="20">
        <v>80.7</v>
      </c>
      <c r="J70" s="20">
        <v>93.7</v>
      </c>
      <c r="K70" s="20">
        <v>101.2</v>
      </c>
    </row>
    <row r="71" spans="1:11" x14ac:dyDescent="0.35">
      <c r="A71" s="58">
        <v>1319140375</v>
      </c>
      <c r="B71" s="17" t="s">
        <v>218</v>
      </c>
      <c r="C71" s="57" t="s">
        <v>708</v>
      </c>
      <c r="D71" s="57" t="s">
        <v>709</v>
      </c>
      <c r="E71" s="59">
        <v>90</v>
      </c>
      <c r="F71" s="20">
        <v>94</v>
      </c>
      <c r="G71" s="20">
        <v>69.2</v>
      </c>
      <c r="H71" s="20">
        <v>101.1</v>
      </c>
      <c r="I71" s="20">
        <v>88.6</v>
      </c>
      <c r="J71" s="20">
        <v>94.3</v>
      </c>
      <c r="K71" s="20">
        <v>103.1</v>
      </c>
    </row>
    <row r="72" spans="1:11" x14ac:dyDescent="0.35">
      <c r="A72" s="58">
        <v>1320140500</v>
      </c>
      <c r="B72" s="17" t="s">
        <v>218</v>
      </c>
      <c r="C72" s="57" t="s">
        <v>854</v>
      </c>
      <c r="D72" s="57" t="s">
        <v>855</v>
      </c>
      <c r="E72" s="59">
        <v>86.7</v>
      </c>
      <c r="F72" s="20">
        <v>102.5</v>
      </c>
      <c r="G72" s="20">
        <v>63.1</v>
      </c>
      <c r="H72" s="20">
        <v>97.6</v>
      </c>
      <c r="I72" s="20">
        <v>91.2</v>
      </c>
      <c r="J72" s="20">
        <v>94.1</v>
      </c>
      <c r="K72" s="20">
        <v>95.5</v>
      </c>
    </row>
    <row r="73" spans="1:11" x14ac:dyDescent="0.35">
      <c r="A73" s="58">
        <v>1329300675</v>
      </c>
      <c r="B73" s="17" t="s">
        <v>218</v>
      </c>
      <c r="C73" s="57" t="s">
        <v>834</v>
      </c>
      <c r="D73" s="57" t="s">
        <v>835</v>
      </c>
      <c r="E73" s="59">
        <v>83.9</v>
      </c>
      <c r="F73" s="20">
        <v>96</v>
      </c>
      <c r="G73" s="20">
        <v>67.400000000000006</v>
      </c>
      <c r="H73" s="20">
        <v>76.2</v>
      </c>
      <c r="I73" s="20">
        <v>119.3</v>
      </c>
      <c r="J73" s="20">
        <v>97.2</v>
      </c>
      <c r="K73" s="20">
        <v>84</v>
      </c>
    </row>
    <row r="74" spans="1:11" x14ac:dyDescent="0.35">
      <c r="A74" s="58">
        <v>1342340800</v>
      </c>
      <c r="B74" s="17" t="s">
        <v>218</v>
      </c>
      <c r="C74" s="57" t="s">
        <v>563</v>
      </c>
      <c r="D74" s="57" t="s">
        <v>564</v>
      </c>
      <c r="E74" s="59">
        <v>88.1</v>
      </c>
      <c r="F74" s="20">
        <v>93.7</v>
      </c>
      <c r="G74" s="20">
        <v>64.8</v>
      </c>
      <c r="H74" s="20">
        <v>96.5</v>
      </c>
      <c r="I74" s="20">
        <v>97</v>
      </c>
      <c r="J74" s="20">
        <v>99.3</v>
      </c>
      <c r="K74" s="20">
        <v>99.6</v>
      </c>
    </row>
    <row r="75" spans="1:11" x14ac:dyDescent="0.35">
      <c r="A75" s="58">
        <v>1344340820</v>
      </c>
      <c r="B75" s="17" t="s">
        <v>218</v>
      </c>
      <c r="C75" s="57" t="s">
        <v>786</v>
      </c>
      <c r="D75" s="57" t="s">
        <v>787</v>
      </c>
      <c r="E75" s="59">
        <v>84.4</v>
      </c>
      <c r="F75" s="20">
        <v>93</v>
      </c>
      <c r="G75" s="20">
        <v>70.8</v>
      </c>
      <c r="H75" s="20">
        <v>96.5</v>
      </c>
      <c r="I75" s="20">
        <v>84.9</v>
      </c>
      <c r="J75" s="20">
        <v>80.7</v>
      </c>
      <c r="K75" s="20">
        <v>89.9</v>
      </c>
    </row>
    <row r="76" spans="1:11" x14ac:dyDescent="0.35">
      <c r="A76" s="58">
        <v>1346660850</v>
      </c>
      <c r="B76" s="17" t="s">
        <v>218</v>
      </c>
      <c r="C76" s="57" t="s">
        <v>221</v>
      </c>
      <c r="D76" s="57" t="s">
        <v>222</v>
      </c>
      <c r="E76" s="59">
        <v>92.9</v>
      </c>
      <c r="F76" s="20">
        <v>103.5</v>
      </c>
      <c r="G76" s="20">
        <v>77.599999999999994</v>
      </c>
      <c r="H76" s="20">
        <v>96.8</v>
      </c>
      <c r="I76" s="20">
        <v>107.6</v>
      </c>
      <c r="J76" s="20">
        <v>100.9</v>
      </c>
      <c r="K76" s="20">
        <v>95.9</v>
      </c>
    </row>
    <row r="77" spans="1:11" x14ac:dyDescent="0.35">
      <c r="A77" s="58">
        <v>1546520500</v>
      </c>
      <c r="B77" s="17" t="s">
        <v>223</v>
      </c>
      <c r="C77" s="57" t="s">
        <v>726</v>
      </c>
      <c r="D77" s="57" t="s">
        <v>224</v>
      </c>
      <c r="E77" s="59">
        <v>190.1</v>
      </c>
      <c r="F77" s="20">
        <v>165.9</v>
      </c>
      <c r="G77" s="20">
        <v>311</v>
      </c>
      <c r="H77" s="20">
        <v>172.1</v>
      </c>
      <c r="I77" s="20">
        <v>140.69999999999999</v>
      </c>
      <c r="J77" s="20">
        <v>116.3</v>
      </c>
      <c r="K77" s="20">
        <v>124.2</v>
      </c>
    </row>
    <row r="78" spans="1:11" x14ac:dyDescent="0.35">
      <c r="A78" s="58">
        <v>1614260200</v>
      </c>
      <c r="B78" s="17" t="s">
        <v>225</v>
      </c>
      <c r="C78" s="57" t="s">
        <v>727</v>
      </c>
      <c r="D78" s="57" t="s">
        <v>642</v>
      </c>
      <c r="E78" s="59">
        <v>97.3</v>
      </c>
      <c r="F78" s="20">
        <v>95.8</v>
      </c>
      <c r="G78" s="20">
        <v>91.9</v>
      </c>
      <c r="H78" s="20">
        <v>87.5</v>
      </c>
      <c r="I78" s="20">
        <v>112.8</v>
      </c>
      <c r="J78" s="20">
        <v>103.8</v>
      </c>
      <c r="K78" s="20">
        <v>100</v>
      </c>
    </row>
    <row r="79" spans="1:11" x14ac:dyDescent="0.35">
      <c r="A79" s="58">
        <v>1646300800</v>
      </c>
      <c r="B79" s="17" t="s">
        <v>225</v>
      </c>
      <c r="C79" s="17" t="s">
        <v>226</v>
      </c>
      <c r="D79" s="57" t="s">
        <v>227</v>
      </c>
      <c r="E79" s="59">
        <v>91</v>
      </c>
      <c r="F79" s="20">
        <v>90.4</v>
      </c>
      <c r="G79" s="20">
        <v>81.900000000000006</v>
      </c>
      <c r="H79" s="20">
        <v>87.7</v>
      </c>
      <c r="I79" s="20">
        <v>102.9</v>
      </c>
      <c r="J79" s="20">
        <v>96.5</v>
      </c>
      <c r="K79" s="20">
        <v>96</v>
      </c>
    </row>
    <row r="80" spans="1:11" x14ac:dyDescent="0.35">
      <c r="A80" s="58">
        <v>1716580200</v>
      </c>
      <c r="B80" s="17" t="s">
        <v>228</v>
      </c>
      <c r="C80" s="57" t="s">
        <v>229</v>
      </c>
      <c r="D80" s="57" t="s">
        <v>230</v>
      </c>
      <c r="E80" s="59">
        <v>89.3</v>
      </c>
      <c r="F80" s="20">
        <v>91.7</v>
      </c>
      <c r="G80" s="20">
        <v>75.5</v>
      </c>
      <c r="H80" s="20">
        <v>106.4</v>
      </c>
      <c r="I80" s="20">
        <v>101.8</v>
      </c>
      <c r="J80" s="20">
        <v>96.7</v>
      </c>
      <c r="K80" s="20">
        <v>91.3</v>
      </c>
    </row>
    <row r="81" spans="1:11" x14ac:dyDescent="0.35">
      <c r="A81" s="58">
        <v>1716974280</v>
      </c>
      <c r="B81" s="17" t="s">
        <v>228</v>
      </c>
      <c r="C81" s="57" t="s">
        <v>728</v>
      </c>
      <c r="D81" s="57" t="s">
        <v>630</v>
      </c>
      <c r="E81" s="59">
        <v>123.3</v>
      </c>
      <c r="F81" s="20">
        <v>102.6</v>
      </c>
      <c r="G81" s="20">
        <v>157.5</v>
      </c>
      <c r="H81" s="20">
        <v>93</v>
      </c>
      <c r="I81" s="20">
        <v>125.2</v>
      </c>
      <c r="J81" s="20">
        <v>101.6</v>
      </c>
      <c r="K81" s="20">
        <v>112.5</v>
      </c>
    </row>
    <row r="82" spans="1:11" x14ac:dyDescent="0.35">
      <c r="A82" s="58">
        <v>1716974520</v>
      </c>
      <c r="B82" s="17" t="s">
        <v>228</v>
      </c>
      <c r="C82" s="57" t="s">
        <v>728</v>
      </c>
      <c r="D82" s="57" t="s">
        <v>231</v>
      </c>
      <c r="E82" s="59">
        <v>99.6</v>
      </c>
      <c r="F82" s="20">
        <v>100.7</v>
      </c>
      <c r="G82" s="20">
        <v>98.8</v>
      </c>
      <c r="H82" s="20">
        <v>90.1</v>
      </c>
      <c r="I82" s="20">
        <v>109.3</v>
      </c>
      <c r="J82" s="20">
        <v>109.1</v>
      </c>
      <c r="K82" s="20">
        <v>98.6</v>
      </c>
    </row>
    <row r="83" spans="1:11" x14ac:dyDescent="0.35">
      <c r="A83" s="58">
        <v>1719180325</v>
      </c>
      <c r="B83" s="17" t="s">
        <v>228</v>
      </c>
      <c r="C83" s="17" t="s">
        <v>232</v>
      </c>
      <c r="D83" s="57" t="s">
        <v>233</v>
      </c>
      <c r="E83" s="59">
        <v>86</v>
      </c>
      <c r="F83" s="20">
        <v>90.1</v>
      </c>
      <c r="G83" s="20">
        <v>63.3</v>
      </c>
      <c r="H83" s="20">
        <v>106.6</v>
      </c>
      <c r="I83" s="20">
        <v>97.2</v>
      </c>
      <c r="J83" s="20">
        <v>91.9</v>
      </c>
      <c r="K83" s="20">
        <v>94.6</v>
      </c>
    </row>
    <row r="84" spans="1:11" x14ac:dyDescent="0.35">
      <c r="A84" s="58">
        <v>1719500370</v>
      </c>
      <c r="B84" s="17" t="s">
        <v>228</v>
      </c>
      <c r="C84" s="57" t="s">
        <v>643</v>
      </c>
      <c r="D84" s="57" t="s">
        <v>644</v>
      </c>
      <c r="E84" s="59">
        <v>88.7</v>
      </c>
      <c r="F84" s="20">
        <v>93</v>
      </c>
      <c r="G84" s="20">
        <v>74.7</v>
      </c>
      <c r="H84" s="20">
        <v>106.5</v>
      </c>
      <c r="I84" s="20">
        <v>94.1</v>
      </c>
      <c r="J84" s="20">
        <v>86.7</v>
      </c>
      <c r="K84" s="20">
        <v>93.1</v>
      </c>
    </row>
    <row r="85" spans="1:11" x14ac:dyDescent="0.35">
      <c r="A85" s="58">
        <v>1728140480</v>
      </c>
      <c r="B85" s="17" t="s">
        <v>228</v>
      </c>
      <c r="C85" s="57" t="s">
        <v>729</v>
      </c>
      <c r="D85" s="57" t="s">
        <v>710</v>
      </c>
      <c r="E85" s="59">
        <v>92.7</v>
      </c>
      <c r="F85" s="20">
        <v>108.9</v>
      </c>
      <c r="G85" s="20">
        <v>75.5</v>
      </c>
      <c r="H85" s="20">
        <v>88.6</v>
      </c>
      <c r="I85" s="20">
        <v>103.1</v>
      </c>
      <c r="J85" s="20">
        <v>111.2</v>
      </c>
      <c r="K85" s="20">
        <v>97</v>
      </c>
    </row>
    <row r="86" spans="1:11" x14ac:dyDescent="0.35">
      <c r="A86" s="58">
        <v>1737900700</v>
      </c>
      <c r="B86" s="17" t="s">
        <v>228</v>
      </c>
      <c r="C86" s="57" t="s">
        <v>234</v>
      </c>
      <c r="D86" s="57" t="s">
        <v>235</v>
      </c>
      <c r="E86" s="59">
        <v>95.2</v>
      </c>
      <c r="F86" s="20">
        <v>94.9</v>
      </c>
      <c r="G86" s="20">
        <v>82.8</v>
      </c>
      <c r="H86" s="20">
        <v>92.7</v>
      </c>
      <c r="I86" s="20">
        <v>100</v>
      </c>
      <c r="J86" s="20">
        <v>98</v>
      </c>
      <c r="K86" s="20">
        <v>104.8</v>
      </c>
    </row>
    <row r="87" spans="1:11" x14ac:dyDescent="0.35">
      <c r="A87" s="58">
        <v>1740420800</v>
      </c>
      <c r="B87" s="17" t="s">
        <v>228</v>
      </c>
      <c r="C87" s="57" t="s">
        <v>614</v>
      </c>
      <c r="D87" s="57" t="s">
        <v>615</v>
      </c>
      <c r="E87" s="59">
        <v>91</v>
      </c>
      <c r="F87" s="20">
        <v>93.9</v>
      </c>
      <c r="G87" s="20">
        <v>77.099999999999994</v>
      </c>
      <c r="H87" s="20">
        <v>89.4</v>
      </c>
      <c r="I87" s="20">
        <v>102.8</v>
      </c>
      <c r="J87" s="20">
        <v>106.9</v>
      </c>
      <c r="K87" s="20">
        <v>96.8</v>
      </c>
    </row>
    <row r="88" spans="1:11" x14ac:dyDescent="0.35">
      <c r="A88" s="58">
        <v>1814020100</v>
      </c>
      <c r="B88" s="17" t="s">
        <v>236</v>
      </c>
      <c r="C88" s="57" t="s">
        <v>826</v>
      </c>
      <c r="D88" s="57" t="s">
        <v>827</v>
      </c>
      <c r="E88" s="59">
        <v>92</v>
      </c>
      <c r="F88" s="20">
        <v>91.3</v>
      </c>
      <c r="G88" s="20">
        <v>81</v>
      </c>
      <c r="H88" s="20">
        <v>92.9</v>
      </c>
      <c r="I88" s="20">
        <v>97.9</v>
      </c>
      <c r="J88" s="20">
        <v>85.8</v>
      </c>
      <c r="K88" s="20">
        <v>100.5</v>
      </c>
    </row>
    <row r="89" spans="1:11" x14ac:dyDescent="0.35">
      <c r="A89" s="58">
        <v>1821140320</v>
      </c>
      <c r="B89" s="17" t="s">
        <v>236</v>
      </c>
      <c r="C89" s="57" t="s">
        <v>812</v>
      </c>
      <c r="D89" s="57" t="s">
        <v>813</v>
      </c>
      <c r="E89" s="59">
        <v>92.3</v>
      </c>
      <c r="F89" s="20">
        <v>98.5</v>
      </c>
      <c r="G89" s="20">
        <v>77.5</v>
      </c>
      <c r="H89" s="20">
        <v>94.8</v>
      </c>
      <c r="I89" s="20">
        <v>96.1</v>
      </c>
      <c r="J89" s="20">
        <v>113.1</v>
      </c>
      <c r="K89" s="20">
        <v>98.1</v>
      </c>
    </row>
    <row r="90" spans="1:11" x14ac:dyDescent="0.35">
      <c r="A90" s="58">
        <v>1821780340</v>
      </c>
      <c r="B90" s="17" t="s">
        <v>236</v>
      </c>
      <c r="C90" s="17" t="s">
        <v>588</v>
      </c>
      <c r="D90" s="57" t="s">
        <v>589</v>
      </c>
      <c r="E90" s="59">
        <v>92.3</v>
      </c>
      <c r="F90" s="20">
        <v>89.4</v>
      </c>
      <c r="G90" s="20">
        <v>82.2</v>
      </c>
      <c r="H90" s="20">
        <v>109.3</v>
      </c>
      <c r="I90" s="20">
        <v>92.8</v>
      </c>
      <c r="J90" s="20">
        <v>98.4</v>
      </c>
      <c r="K90" s="20">
        <v>96.8</v>
      </c>
    </row>
    <row r="91" spans="1:11" x14ac:dyDescent="0.35">
      <c r="A91" s="58">
        <v>1823060400</v>
      </c>
      <c r="B91" s="17" t="s">
        <v>236</v>
      </c>
      <c r="C91" s="57" t="s">
        <v>237</v>
      </c>
      <c r="D91" s="57" t="s">
        <v>238</v>
      </c>
      <c r="E91" s="59">
        <v>88.1</v>
      </c>
      <c r="F91" s="20">
        <v>87.4</v>
      </c>
      <c r="G91" s="20">
        <v>67</v>
      </c>
      <c r="H91" s="20">
        <v>91.1</v>
      </c>
      <c r="I91" s="20">
        <v>101.7</v>
      </c>
      <c r="J91" s="20">
        <v>100.6</v>
      </c>
      <c r="K91" s="20">
        <v>100.1</v>
      </c>
    </row>
    <row r="92" spans="1:11" x14ac:dyDescent="0.35">
      <c r="A92" s="58">
        <v>1826900550</v>
      </c>
      <c r="B92" s="17" t="s">
        <v>236</v>
      </c>
      <c r="C92" s="57" t="s">
        <v>730</v>
      </c>
      <c r="D92" s="57" t="s">
        <v>711</v>
      </c>
      <c r="E92" s="59">
        <v>93</v>
      </c>
      <c r="F92" s="20">
        <v>94.3</v>
      </c>
      <c r="G92" s="20">
        <v>79.5</v>
      </c>
      <c r="H92" s="20">
        <v>105.6</v>
      </c>
      <c r="I92" s="20">
        <v>94.2</v>
      </c>
      <c r="J92" s="20">
        <v>91.5</v>
      </c>
      <c r="K92" s="20">
        <v>100.4</v>
      </c>
    </row>
    <row r="93" spans="1:11" x14ac:dyDescent="0.35">
      <c r="A93" s="58">
        <v>1829200720</v>
      </c>
      <c r="B93" s="17" t="s">
        <v>236</v>
      </c>
      <c r="C93" s="57" t="s">
        <v>731</v>
      </c>
      <c r="D93" s="57" t="s">
        <v>239</v>
      </c>
      <c r="E93" s="59">
        <v>87.5</v>
      </c>
      <c r="F93" s="20">
        <v>86.7</v>
      </c>
      <c r="G93" s="20">
        <v>69.099999999999994</v>
      </c>
      <c r="H93" s="20">
        <v>99.6</v>
      </c>
      <c r="I93" s="20">
        <v>98.9</v>
      </c>
      <c r="J93" s="20">
        <v>91</v>
      </c>
      <c r="K93" s="20">
        <v>96.7</v>
      </c>
    </row>
    <row r="94" spans="1:11" x14ac:dyDescent="0.35">
      <c r="A94" s="58">
        <v>1839980840</v>
      </c>
      <c r="B94" s="17" t="s">
        <v>236</v>
      </c>
      <c r="C94" s="57" t="s">
        <v>665</v>
      </c>
      <c r="D94" s="57" t="s">
        <v>666</v>
      </c>
      <c r="E94" s="59">
        <v>79.599999999999994</v>
      </c>
      <c r="F94" s="20">
        <v>92.3</v>
      </c>
      <c r="G94" s="20">
        <v>65.400000000000006</v>
      </c>
      <c r="H94" s="20">
        <v>89.1</v>
      </c>
      <c r="I94" s="20">
        <v>94.6</v>
      </c>
      <c r="J94" s="20">
        <v>80.8</v>
      </c>
      <c r="K94" s="20">
        <v>80.2</v>
      </c>
    </row>
    <row r="95" spans="1:11" x14ac:dyDescent="0.35">
      <c r="A95" s="58">
        <v>1843780870</v>
      </c>
      <c r="B95" s="17" t="s">
        <v>236</v>
      </c>
      <c r="C95" s="57" t="s">
        <v>240</v>
      </c>
      <c r="D95" s="57" t="s">
        <v>241</v>
      </c>
      <c r="E95" s="59">
        <v>97.8</v>
      </c>
      <c r="F95" s="20">
        <v>90.6</v>
      </c>
      <c r="G95" s="20">
        <v>100.5</v>
      </c>
      <c r="H95" s="20">
        <v>91.3</v>
      </c>
      <c r="I95" s="20">
        <v>103.7</v>
      </c>
      <c r="J95" s="20">
        <v>97</v>
      </c>
      <c r="K95" s="20">
        <v>98.4</v>
      </c>
    </row>
    <row r="96" spans="1:11" x14ac:dyDescent="0.35">
      <c r="A96" s="58">
        <v>1845460920</v>
      </c>
      <c r="B96" s="17" t="s">
        <v>236</v>
      </c>
      <c r="C96" s="57" t="s">
        <v>874</v>
      </c>
      <c r="D96" s="57" t="s">
        <v>875</v>
      </c>
      <c r="E96" s="59">
        <v>88.5</v>
      </c>
      <c r="F96" s="20">
        <v>97.1</v>
      </c>
      <c r="G96" s="20">
        <v>67.900000000000006</v>
      </c>
      <c r="H96" s="20">
        <v>95.6</v>
      </c>
      <c r="I96" s="20">
        <v>94.8</v>
      </c>
      <c r="J96" s="20">
        <v>98.5</v>
      </c>
      <c r="K96" s="20">
        <v>97.8</v>
      </c>
    </row>
    <row r="97" spans="1:11" x14ac:dyDescent="0.35">
      <c r="A97" s="58">
        <v>1911180100</v>
      </c>
      <c r="B97" s="17" t="s">
        <v>242</v>
      </c>
      <c r="C97" s="17" t="s">
        <v>243</v>
      </c>
      <c r="D97" s="57" t="s">
        <v>244</v>
      </c>
      <c r="E97" s="59">
        <v>98.1</v>
      </c>
      <c r="F97" s="20">
        <v>96.1</v>
      </c>
      <c r="G97" s="20">
        <v>96.6</v>
      </c>
      <c r="H97" s="20">
        <v>90.2</v>
      </c>
      <c r="I97" s="20">
        <v>103.6</v>
      </c>
      <c r="J97" s="20">
        <v>100</v>
      </c>
      <c r="K97" s="20">
        <v>100.5</v>
      </c>
    </row>
    <row r="98" spans="1:11" x14ac:dyDescent="0.35">
      <c r="A98" s="58">
        <v>1915460177</v>
      </c>
      <c r="B98" s="17" t="s">
        <v>242</v>
      </c>
      <c r="C98" s="57" t="s">
        <v>565</v>
      </c>
      <c r="D98" s="57" t="s">
        <v>566</v>
      </c>
      <c r="E98" s="59">
        <v>83.1</v>
      </c>
      <c r="F98" s="20">
        <v>94.9</v>
      </c>
      <c r="G98" s="20">
        <v>63.3</v>
      </c>
      <c r="H98" s="20">
        <v>106</v>
      </c>
      <c r="I98" s="20">
        <v>87.5</v>
      </c>
      <c r="J98" s="20">
        <v>98.3</v>
      </c>
      <c r="K98" s="20">
        <v>86.2</v>
      </c>
    </row>
    <row r="99" spans="1:11" x14ac:dyDescent="0.35">
      <c r="A99" s="58">
        <v>1916300200</v>
      </c>
      <c r="B99" s="17" t="s">
        <v>242</v>
      </c>
      <c r="C99" s="17" t="s">
        <v>245</v>
      </c>
      <c r="D99" s="57" t="s">
        <v>246</v>
      </c>
      <c r="E99" s="59">
        <v>93.9</v>
      </c>
      <c r="F99" s="20">
        <v>95.6</v>
      </c>
      <c r="G99" s="20">
        <v>84.9</v>
      </c>
      <c r="H99" s="20">
        <v>109</v>
      </c>
      <c r="I99" s="20">
        <v>97.1</v>
      </c>
      <c r="J99" s="20">
        <v>95.4</v>
      </c>
      <c r="K99" s="20">
        <v>95.9</v>
      </c>
    </row>
    <row r="100" spans="1:11" x14ac:dyDescent="0.35">
      <c r="A100" s="58">
        <v>1919340300</v>
      </c>
      <c r="B100" s="17" t="s">
        <v>242</v>
      </c>
      <c r="C100" s="57" t="s">
        <v>247</v>
      </c>
      <c r="D100" s="57" t="s">
        <v>248</v>
      </c>
      <c r="E100" s="59">
        <v>94.6</v>
      </c>
      <c r="F100" s="20">
        <v>101.5</v>
      </c>
      <c r="G100" s="20">
        <v>83.3</v>
      </c>
      <c r="H100" s="20">
        <v>107.6</v>
      </c>
      <c r="I100" s="20">
        <v>104.6</v>
      </c>
      <c r="J100" s="20">
        <v>107.6</v>
      </c>
      <c r="K100" s="20">
        <v>94</v>
      </c>
    </row>
    <row r="101" spans="1:11" x14ac:dyDescent="0.35">
      <c r="A101" s="58">
        <v>1919780330</v>
      </c>
      <c r="B101" s="17" t="s">
        <v>242</v>
      </c>
      <c r="C101" s="57" t="s">
        <v>732</v>
      </c>
      <c r="D101" s="57" t="s">
        <v>249</v>
      </c>
      <c r="E101" s="59">
        <v>90.6</v>
      </c>
      <c r="F101" s="20">
        <v>95.9</v>
      </c>
      <c r="G101" s="20">
        <v>82.1</v>
      </c>
      <c r="H101" s="20">
        <v>89.5</v>
      </c>
      <c r="I101" s="20">
        <v>102.2</v>
      </c>
      <c r="J101" s="20">
        <v>98.5</v>
      </c>
      <c r="K101" s="20">
        <v>92</v>
      </c>
    </row>
    <row r="102" spans="1:11" x14ac:dyDescent="0.35">
      <c r="A102" s="58">
        <v>1920220360</v>
      </c>
      <c r="B102" s="17" t="s">
        <v>242</v>
      </c>
      <c r="C102" s="57" t="s">
        <v>806</v>
      </c>
      <c r="D102" s="57" t="s">
        <v>799</v>
      </c>
      <c r="E102" s="59">
        <v>90.9</v>
      </c>
      <c r="F102" s="20">
        <v>101</v>
      </c>
      <c r="G102" s="20">
        <v>72.5</v>
      </c>
      <c r="H102" s="20">
        <v>100.9</v>
      </c>
      <c r="I102" s="20">
        <v>96.6</v>
      </c>
      <c r="J102" s="20">
        <v>89.1</v>
      </c>
      <c r="K102" s="20">
        <v>98.6</v>
      </c>
    </row>
    <row r="103" spans="1:11" x14ac:dyDescent="0.35">
      <c r="A103" s="58">
        <v>1932380650</v>
      </c>
      <c r="B103" s="17" t="s">
        <v>242</v>
      </c>
      <c r="C103" s="57" t="s">
        <v>250</v>
      </c>
      <c r="D103" s="57" t="s">
        <v>251</v>
      </c>
      <c r="E103" s="59">
        <v>88</v>
      </c>
      <c r="F103" s="20">
        <v>96.5</v>
      </c>
      <c r="G103" s="20">
        <v>70.900000000000006</v>
      </c>
      <c r="H103" s="20">
        <v>102.6</v>
      </c>
      <c r="I103" s="20">
        <v>87.7</v>
      </c>
      <c r="J103" s="20">
        <v>94.5</v>
      </c>
      <c r="K103" s="20">
        <v>94.8</v>
      </c>
    </row>
    <row r="104" spans="1:11" x14ac:dyDescent="0.35">
      <c r="A104" s="58">
        <v>1947940900</v>
      </c>
      <c r="B104" s="17" t="s">
        <v>242</v>
      </c>
      <c r="C104" s="57" t="s">
        <v>252</v>
      </c>
      <c r="D104" s="57" t="s">
        <v>253</v>
      </c>
      <c r="E104" s="59">
        <v>95.1</v>
      </c>
      <c r="F104" s="20">
        <v>89.2</v>
      </c>
      <c r="G104" s="20">
        <v>88.8</v>
      </c>
      <c r="H104" s="20">
        <v>91.8</v>
      </c>
      <c r="I104" s="20">
        <v>104</v>
      </c>
      <c r="J104" s="20">
        <v>93.5</v>
      </c>
      <c r="K104" s="20">
        <v>101.5</v>
      </c>
    </row>
    <row r="105" spans="1:11" x14ac:dyDescent="0.35">
      <c r="A105" s="58">
        <v>2019980200</v>
      </c>
      <c r="B105" s="17" t="s">
        <v>254</v>
      </c>
      <c r="C105" s="57" t="s">
        <v>255</v>
      </c>
      <c r="D105" s="57" t="s">
        <v>256</v>
      </c>
      <c r="E105" s="59">
        <v>94.4</v>
      </c>
      <c r="F105" s="20">
        <v>96.5</v>
      </c>
      <c r="G105" s="20">
        <v>89.8</v>
      </c>
      <c r="H105" s="20">
        <v>98.9</v>
      </c>
      <c r="I105" s="20">
        <v>102.3</v>
      </c>
      <c r="J105" s="20">
        <v>97.7</v>
      </c>
      <c r="K105" s="20">
        <v>93.8</v>
      </c>
    </row>
    <row r="106" spans="1:11" x14ac:dyDescent="0.35">
      <c r="A106" s="58">
        <v>2026740400</v>
      </c>
      <c r="B106" s="17" t="s">
        <v>254</v>
      </c>
      <c r="C106" s="57" t="s">
        <v>257</v>
      </c>
      <c r="D106" s="57" t="s">
        <v>258</v>
      </c>
      <c r="E106" s="59">
        <v>90.3</v>
      </c>
      <c r="F106" s="20">
        <v>94.6</v>
      </c>
      <c r="G106" s="20">
        <v>72.8</v>
      </c>
      <c r="H106" s="20">
        <v>102.8</v>
      </c>
      <c r="I106" s="20">
        <v>92.7</v>
      </c>
      <c r="J106" s="20">
        <v>103.2</v>
      </c>
      <c r="K106" s="20">
        <v>98.1</v>
      </c>
    </row>
    <row r="107" spans="1:11" x14ac:dyDescent="0.35">
      <c r="A107" s="58">
        <v>2031740650</v>
      </c>
      <c r="B107" s="17" t="s">
        <v>254</v>
      </c>
      <c r="C107" s="57" t="s">
        <v>733</v>
      </c>
      <c r="D107" s="57" t="s">
        <v>259</v>
      </c>
      <c r="E107" s="59">
        <v>91.8</v>
      </c>
      <c r="F107" s="20">
        <v>94.6</v>
      </c>
      <c r="G107" s="20">
        <v>84.5</v>
      </c>
      <c r="H107" s="20">
        <v>105.4</v>
      </c>
      <c r="I107" s="20">
        <v>92.9</v>
      </c>
      <c r="J107" s="20">
        <v>95.9</v>
      </c>
      <c r="K107" s="20">
        <v>92.5</v>
      </c>
    </row>
    <row r="108" spans="1:11" x14ac:dyDescent="0.35">
      <c r="A108" s="58">
        <v>2038260700</v>
      </c>
      <c r="B108" s="17" t="s">
        <v>254</v>
      </c>
      <c r="C108" s="57" t="s">
        <v>836</v>
      </c>
      <c r="D108" s="57" t="s">
        <v>837</v>
      </c>
      <c r="E108" s="59">
        <v>85.8</v>
      </c>
      <c r="F108" s="20">
        <v>89.9</v>
      </c>
      <c r="G108" s="20">
        <v>70.3</v>
      </c>
      <c r="H108" s="20">
        <v>102.2</v>
      </c>
      <c r="I108" s="20">
        <v>91.8</v>
      </c>
      <c r="J108" s="20">
        <v>93.6</v>
      </c>
      <c r="K108" s="20">
        <v>90.4</v>
      </c>
    </row>
    <row r="109" spans="1:11" x14ac:dyDescent="0.35">
      <c r="A109" s="58">
        <v>2041460750</v>
      </c>
      <c r="B109" s="17" t="s">
        <v>254</v>
      </c>
      <c r="C109" s="57" t="s">
        <v>260</v>
      </c>
      <c r="D109" s="57" t="s">
        <v>261</v>
      </c>
      <c r="E109" s="59">
        <v>84</v>
      </c>
      <c r="F109" s="20">
        <v>87.1</v>
      </c>
      <c r="G109" s="20">
        <v>69.5</v>
      </c>
      <c r="H109" s="20">
        <v>105.2</v>
      </c>
      <c r="I109" s="20">
        <v>95.6</v>
      </c>
      <c r="J109" s="20">
        <v>94.5</v>
      </c>
      <c r="K109" s="20">
        <v>85.2</v>
      </c>
    </row>
    <row r="110" spans="1:11" x14ac:dyDescent="0.35">
      <c r="A110" s="58">
        <v>2045820800</v>
      </c>
      <c r="B110" s="17" t="s">
        <v>254</v>
      </c>
      <c r="C110" s="57" t="s">
        <v>567</v>
      </c>
      <c r="D110" s="57" t="s">
        <v>568</v>
      </c>
      <c r="E110" s="59">
        <v>90.9</v>
      </c>
      <c r="F110" s="20">
        <v>97.1</v>
      </c>
      <c r="G110" s="20">
        <v>79.400000000000006</v>
      </c>
      <c r="H110" s="20">
        <v>100.4</v>
      </c>
      <c r="I110" s="20">
        <v>95.4</v>
      </c>
      <c r="J110" s="20">
        <v>93.4</v>
      </c>
      <c r="K110" s="20">
        <v>94.3</v>
      </c>
    </row>
    <row r="111" spans="1:11" x14ac:dyDescent="0.35">
      <c r="A111" s="58">
        <v>2048620900</v>
      </c>
      <c r="B111" s="17" t="s">
        <v>254</v>
      </c>
      <c r="C111" s="57" t="s">
        <v>569</v>
      </c>
      <c r="D111" s="57" t="s">
        <v>570</v>
      </c>
      <c r="E111" s="59">
        <v>90.7</v>
      </c>
      <c r="F111" s="20">
        <v>93.8</v>
      </c>
      <c r="G111" s="20">
        <v>69</v>
      </c>
      <c r="H111" s="20">
        <v>102.2</v>
      </c>
      <c r="I111" s="20">
        <v>100</v>
      </c>
      <c r="J111" s="20">
        <v>97.5</v>
      </c>
      <c r="K111" s="20">
        <v>101.4</v>
      </c>
    </row>
    <row r="112" spans="1:11" x14ac:dyDescent="0.35">
      <c r="A112" s="58">
        <v>2114540200</v>
      </c>
      <c r="B112" s="17" t="s">
        <v>262</v>
      </c>
      <c r="C112" s="17" t="s">
        <v>263</v>
      </c>
      <c r="D112" s="57" t="s">
        <v>264</v>
      </c>
      <c r="E112" s="59">
        <v>87.8</v>
      </c>
      <c r="F112" s="20">
        <v>89.6</v>
      </c>
      <c r="G112" s="20">
        <v>74.5</v>
      </c>
      <c r="H112" s="20">
        <v>103.4</v>
      </c>
      <c r="I112" s="20">
        <v>95.5</v>
      </c>
      <c r="J112" s="20">
        <v>87.3</v>
      </c>
      <c r="K112" s="20">
        <v>92.3</v>
      </c>
    </row>
    <row r="113" spans="1:11" x14ac:dyDescent="0.35">
      <c r="A113" s="58">
        <v>2130460600</v>
      </c>
      <c r="B113" s="17" t="s">
        <v>262</v>
      </c>
      <c r="C113" s="57" t="s">
        <v>265</v>
      </c>
      <c r="D113" s="57" t="s">
        <v>266</v>
      </c>
      <c r="E113" s="59">
        <v>94.3</v>
      </c>
      <c r="F113" s="20">
        <v>88.5</v>
      </c>
      <c r="G113" s="20">
        <v>89.6</v>
      </c>
      <c r="H113" s="20">
        <v>93.1</v>
      </c>
      <c r="I113" s="20">
        <v>98.5</v>
      </c>
      <c r="J113" s="20">
        <v>87.7</v>
      </c>
      <c r="K113" s="20">
        <v>100.6</v>
      </c>
    </row>
    <row r="114" spans="1:11" x14ac:dyDescent="0.35">
      <c r="A114" s="58">
        <v>2131140700</v>
      </c>
      <c r="B114" s="17" t="s">
        <v>262</v>
      </c>
      <c r="C114" s="57" t="s">
        <v>788</v>
      </c>
      <c r="D114" s="57" t="s">
        <v>267</v>
      </c>
      <c r="E114" s="59">
        <v>93.3</v>
      </c>
      <c r="F114" s="20">
        <v>88.7</v>
      </c>
      <c r="G114" s="20">
        <v>78.7</v>
      </c>
      <c r="H114" s="20">
        <v>92</v>
      </c>
      <c r="I114" s="20">
        <v>100.9</v>
      </c>
      <c r="J114" s="20">
        <v>97.6</v>
      </c>
      <c r="K114" s="20">
        <v>105.3</v>
      </c>
    </row>
    <row r="115" spans="1:11" x14ac:dyDescent="0.35">
      <c r="A115" s="58">
        <v>2210780100</v>
      </c>
      <c r="B115" s="17" t="s">
        <v>268</v>
      </c>
      <c r="C115" s="57" t="s">
        <v>712</v>
      </c>
      <c r="D115" s="57" t="s">
        <v>713</v>
      </c>
      <c r="E115" s="59">
        <v>94.7</v>
      </c>
      <c r="F115" s="20">
        <v>93.8</v>
      </c>
      <c r="G115" s="20">
        <v>89.7</v>
      </c>
      <c r="H115" s="20">
        <v>103.5</v>
      </c>
      <c r="I115" s="20">
        <v>96.2</v>
      </c>
      <c r="J115" s="20">
        <v>106.5</v>
      </c>
      <c r="K115" s="20">
        <v>95.3</v>
      </c>
    </row>
    <row r="116" spans="1:11" x14ac:dyDescent="0.35">
      <c r="A116" s="58">
        <v>2212940200</v>
      </c>
      <c r="B116" s="17" t="s">
        <v>268</v>
      </c>
      <c r="C116" s="57" t="s">
        <v>269</v>
      </c>
      <c r="D116" s="57" t="s">
        <v>270</v>
      </c>
      <c r="E116" s="59">
        <v>100.3</v>
      </c>
      <c r="F116" s="20">
        <v>106.6</v>
      </c>
      <c r="G116" s="20">
        <v>92.9</v>
      </c>
      <c r="H116" s="20">
        <v>87.4</v>
      </c>
      <c r="I116" s="20">
        <v>103.1</v>
      </c>
      <c r="J116" s="20">
        <v>110.3</v>
      </c>
      <c r="K116" s="20">
        <v>105.5</v>
      </c>
    </row>
    <row r="117" spans="1:11" x14ac:dyDescent="0.35">
      <c r="A117" s="58">
        <v>2225220350</v>
      </c>
      <c r="B117" s="17" t="s">
        <v>268</v>
      </c>
      <c r="C117" s="17" t="s">
        <v>735</v>
      </c>
      <c r="D117" s="17" t="s">
        <v>658</v>
      </c>
      <c r="E117" s="59">
        <v>88.4</v>
      </c>
      <c r="F117" s="20">
        <v>97.6</v>
      </c>
      <c r="G117" s="20">
        <v>72.5</v>
      </c>
      <c r="H117" s="20">
        <v>95.2</v>
      </c>
      <c r="I117" s="20">
        <v>91.5</v>
      </c>
      <c r="J117" s="20">
        <v>92.8</v>
      </c>
      <c r="K117" s="20">
        <v>95.1</v>
      </c>
    </row>
    <row r="118" spans="1:11" x14ac:dyDescent="0.35">
      <c r="A118" s="58">
        <v>2226380365</v>
      </c>
      <c r="B118" s="17" t="s">
        <v>268</v>
      </c>
      <c r="C118" s="17" t="s">
        <v>876</v>
      </c>
      <c r="D118" s="57" t="s">
        <v>877</v>
      </c>
      <c r="E118" s="59">
        <v>96.7</v>
      </c>
      <c r="F118" s="20">
        <v>102.2</v>
      </c>
      <c r="G118" s="20">
        <v>87.8</v>
      </c>
      <c r="H118" s="20">
        <v>98</v>
      </c>
      <c r="I118" s="20">
        <v>93.7</v>
      </c>
      <c r="J118" s="20">
        <v>93.5</v>
      </c>
      <c r="K118" s="20">
        <v>102.9</v>
      </c>
    </row>
    <row r="119" spans="1:11" x14ac:dyDescent="0.35">
      <c r="A119" s="58">
        <v>2226380900</v>
      </c>
      <c r="B119" s="17" t="s">
        <v>268</v>
      </c>
      <c r="C119" s="57" t="s">
        <v>876</v>
      </c>
      <c r="D119" s="57" t="s">
        <v>878</v>
      </c>
      <c r="E119" s="59">
        <v>93.4</v>
      </c>
      <c r="F119" s="20">
        <v>105</v>
      </c>
      <c r="G119" s="20">
        <v>71.5</v>
      </c>
      <c r="H119" s="20">
        <v>100.1</v>
      </c>
      <c r="I119" s="20">
        <v>91.1</v>
      </c>
      <c r="J119" s="20">
        <v>84</v>
      </c>
      <c r="K119" s="20">
        <v>107.3</v>
      </c>
    </row>
    <row r="120" spans="1:11" x14ac:dyDescent="0.35">
      <c r="A120" s="58">
        <v>2229180400</v>
      </c>
      <c r="B120" s="17" t="s">
        <v>268</v>
      </c>
      <c r="C120" s="17" t="s">
        <v>271</v>
      </c>
      <c r="D120" s="57" t="s">
        <v>272</v>
      </c>
      <c r="E120" s="59">
        <v>90.1</v>
      </c>
      <c r="F120" s="20">
        <v>99.4</v>
      </c>
      <c r="G120" s="20">
        <v>78.7</v>
      </c>
      <c r="H120" s="20">
        <v>88.2</v>
      </c>
      <c r="I120" s="20">
        <v>103.6</v>
      </c>
      <c r="J120" s="20">
        <v>87.8</v>
      </c>
      <c r="K120" s="20">
        <v>93.4</v>
      </c>
    </row>
    <row r="121" spans="1:11" x14ac:dyDescent="0.35">
      <c r="A121" s="58">
        <v>2229340450</v>
      </c>
      <c r="B121" s="17" t="s">
        <v>268</v>
      </c>
      <c r="C121" s="17" t="s">
        <v>571</v>
      </c>
      <c r="D121" s="57" t="s">
        <v>572</v>
      </c>
      <c r="E121" s="59">
        <v>92.1</v>
      </c>
      <c r="F121" s="20">
        <v>98.3</v>
      </c>
      <c r="G121" s="20">
        <v>85.3</v>
      </c>
      <c r="H121" s="20">
        <v>78.2</v>
      </c>
      <c r="I121" s="20">
        <v>99.6</v>
      </c>
      <c r="J121" s="20">
        <v>96.9</v>
      </c>
      <c r="K121" s="20">
        <v>96.5</v>
      </c>
    </row>
    <row r="122" spans="1:11" x14ac:dyDescent="0.35">
      <c r="A122" s="58">
        <v>2233740500</v>
      </c>
      <c r="B122" s="17" t="s">
        <v>268</v>
      </c>
      <c r="C122" s="17" t="s">
        <v>620</v>
      </c>
      <c r="D122" s="57" t="s">
        <v>621</v>
      </c>
      <c r="E122" s="59">
        <v>89.3</v>
      </c>
      <c r="F122" s="20">
        <v>97.6</v>
      </c>
      <c r="G122" s="20">
        <v>88.5</v>
      </c>
      <c r="H122" s="20">
        <v>85.8</v>
      </c>
      <c r="I122" s="20">
        <v>83.2</v>
      </c>
      <c r="J122" s="20">
        <v>82</v>
      </c>
      <c r="K122" s="20">
        <v>90.3</v>
      </c>
    </row>
    <row r="123" spans="1:11" x14ac:dyDescent="0.35">
      <c r="A123" s="58">
        <v>2235380600</v>
      </c>
      <c r="B123" s="17" t="s">
        <v>268</v>
      </c>
      <c r="C123" s="17" t="s">
        <v>736</v>
      </c>
      <c r="D123" s="57" t="s">
        <v>737</v>
      </c>
      <c r="E123" s="59">
        <v>100.8</v>
      </c>
      <c r="F123" s="20">
        <v>104.3</v>
      </c>
      <c r="G123" s="20">
        <v>117</v>
      </c>
      <c r="H123" s="20">
        <v>81.5</v>
      </c>
      <c r="I123" s="20">
        <v>109.3</v>
      </c>
      <c r="J123" s="20">
        <v>103.2</v>
      </c>
      <c r="K123" s="20">
        <v>88.2</v>
      </c>
    </row>
    <row r="124" spans="1:11" x14ac:dyDescent="0.35">
      <c r="A124" s="58">
        <v>2235380850</v>
      </c>
      <c r="B124" s="17" t="s">
        <v>268</v>
      </c>
      <c r="C124" s="57" t="s">
        <v>736</v>
      </c>
      <c r="D124" s="57" t="s">
        <v>637</v>
      </c>
      <c r="E124" s="59">
        <v>94.5</v>
      </c>
      <c r="F124" s="20">
        <v>98.6</v>
      </c>
      <c r="G124" s="20">
        <v>91.4</v>
      </c>
      <c r="H124" s="20">
        <v>93.2</v>
      </c>
      <c r="I124" s="20">
        <v>101</v>
      </c>
      <c r="J124" s="20">
        <v>92.2</v>
      </c>
      <c r="K124" s="20">
        <v>94.3</v>
      </c>
    </row>
    <row r="125" spans="1:11" x14ac:dyDescent="0.35">
      <c r="A125" s="58">
        <v>2243340800</v>
      </c>
      <c r="B125" s="17" t="s">
        <v>268</v>
      </c>
      <c r="C125" s="17" t="s">
        <v>273</v>
      </c>
      <c r="D125" s="57" t="s">
        <v>274</v>
      </c>
      <c r="E125" s="59">
        <v>89.8</v>
      </c>
      <c r="F125" s="20">
        <v>101</v>
      </c>
      <c r="G125" s="20">
        <v>79</v>
      </c>
      <c r="H125" s="20">
        <v>74.400000000000006</v>
      </c>
      <c r="I125" s="20">
        <v>90.4</v>
      </c>
      <c r="J125" s="20">
        <v>95</v>
      </c>
      <c r="K125" s="20">
        <v>97.8</v>
      </c>
    </row>
    <row r="126" spans="1:11" x14ac:dyDescent="0.35">
      <c r="A126" s="58">
        <v>2338860500</v>
      </c>
      <c r="B126" s="17" t="s">
        <v>590</v>
      </c>
      <c r="C126" s="17" t="s">
        <v>738</v>
      </c>
      <c r="D126" s="57" t="s">
        <v>591</v>
      </c>
      <c r="E126" s="59">
        <v>117.2</v>
      </c>
      <c r="F126" s="20">
        <v>109.6</v>
      </c>
      <c r="G126" s="20">
        <v>125.4</v>
      </c>
      <c r="H126" s="20">
        <v>113.5</v>
      </c>
      <c r="I126" s="20">
        <v>104.6</v>
      </c>
      <c r="J126" s="20">
        <v>116.6</v>
      </c>
      <c r="K126" s="20">
        <v>117.7</v>
      </c>
    </row>
    <row r="127" spans="1:11" x14ac:dyDescent="0.35">
      <c r="A127" s="58">
        <v>2412580100</v>
      </c>
      <c r="B127" s="17" t="s">
        <v>275</v>
      </c>
      <c r="C127" s="57" t="s">
        <v>739</v>
      </c>
      <c r="D127" s="57" t="s">
        <v>276</v>
      </c>
      <c r="E127" s="59">
        <v>117.1</v>
      </c>
      <c r="F127" s="20">
        <v>111.4</v>
      </c>
      <c r="G127" s="20">
        <v>147.80000000000001</v>
      </c>
      <c r="H127" s="20">
        <v>108.3</v>
      </c>
      <c r="I127" s="20">
        <v>100.9</v>
      </c>
      <c r="J127" s="20">
        <v>89.9</v>
      </c>
      <c r="K127" s="20">
        <v>103.4</v>
      </c>
    </row>
    <row r="128" spans="1:11" x14ac:dyDescent="0.35">
      <c r="A128" s="58">
        <v>2443524250</v>
      </c>
      <c r="B128" s="17" t="s">
        <v>275</v>
      </c>
      <c r="C128" s="57" t="s">
        <v>740</v>
      </c>
      <c r="D128" s="57" t="s">
        <v>575</v>
      </c>
      <c r="E128" s="59">
        <v>145.4</v>
      </c>
      <c r="F128" s="20">
        <v>103.7</v>
      </c>
      <c r="G128" s="20">
        <v>231.9</v>
      </c>
      <c r="H128" s="20">
        <v>103.5</v>
      </c>
      <c r="I128" s="20">
        <v>112.5</v>
      </c>
      <c r="J128" s="20">
        <v>92.3</v>
      </c>
      <c r="K128" s="20">
        <v>114.6</v>
      </c>
    </row>
    <row r="129" spans="1:11" x14ac:dyDescent="0.35">
      <c r="A129" s="58">
        <v>2514460200</v>
      </c>
      <c r="B129" s="17" t="s">
        <v>277</v>
      </c>
      <c r="C129" s="57" t="s">
        <v>741</v>
      </c>
      <c r="D129" s="57" t="s">
        <v>278</v>
      </c>
      <c r="E129" s="59">
        <v>150.19999999999999</v>
      </c>
      <c r="F129" s="20">
        <v>108.5</v>
      </c>
      <c r="G129" s="20">
        <v>214.4</v>
      </c>
      <c r="H129" s="20">
        <v>121.8</v>
      </c>
      <c r="I129" s="20">
        <v>116.2</v>
      </c>
      <c r="J129" s="20">
        <v>133.9</v>
      </c>
      <c r="K129" s="20">
        <v>130.5</v>
      </c>
    </row>
    <row r="130" spans="1:11" x14ac:dyDescent="0.35">
      <c r="A130" s="58">
        <v>2515764530</v>
      </c>
      <c r="B130" s="17" t="s">
        <v>277</v>
      </c>
      <c r="C130" s="57" t="s">
        <v>794</v>
      </c>
      <c r="D130" s="57" t="s">
        <v>279</v>
      </c>
      <c r="E130" s="59">
        <v>142.19999999999999</v>
      </c>
      <c r="F130" s="20">
        <v>117.2</v>
      </c>
      <c r="G130" s="20">
        <v>188.8</v>
      </c>
      <c r="H130" s="20">
        <v>121</v>
      </c>
      <c r="I130" s="20">
        <v>118.3</v>
      </c>
      <c r="J130" s="20">
        <v>119.7</v>
      </c>
      <c r="K130" s="20">
        <v>127.2</v>
      </c>
    </row>
    <row r="131" spans="1:11" x14ac:dyDescent="0.35">
      <c r="A131" s="58">
        <v>2538340700</v>
      </c>
      <c r="B131" s="17" t="s">
        <v>277</v>
      </c>
      <c r="C131" s="57" t="s">
        <v>280</v>
      </c>
      <c r="D131" s="57" t="s">
        <v>281</v>
      </c>
      <c r="E131" s="59">
        <v>109</v>
      </c>
      <c r="F131" s="20">
        <v>116</v>
      </c>
      <c r="G131" s="20">
        <v>120</v>
      </c>
      <c r="H131" s="20">
        <v>92.1</v>
      </c>
      <c r="I131" s="20">
        <v>101.2</v>
      </c>
      <c r="J131" s="20">
        <v>108.7</v>
      </c>
      <c r="K131" s="20">
        <v>103.5</v>
      </c>
    </row>
    <row r="132" spans="1:11" x14ac:dyDescent="0.35">
      <c r="A132" s="58">
        <v>2619804400</v>
      </c>
      <c r="B132" s="17" t="s">
        <v>282</v>
      </c>
      <c r="C132" s="57" t="s">
        <v>742</v>
      </c>
      <c r="D132" s="57" t="s">
        <v>573</v>
      </c>
      <c r="E132" s="59">
        <v>95.2</v>
      </c>
      <c r="F132" s="20">
        <v>88.9</v>
      </c>
      <c r="G132" s="20">
        <v>92.7</v>
      </c>
      <c r="H132" s="20">
        <v>92.7</v>
      </c>
      <c r="I132" s="20">
        <v>106.8</v>
      </c>
      <c r="J132" s="20">
        <v>93.6</v>
      </c>
      <c r="K132" s="20">
        <v>97.4</v>
      </c>
    </row>
    <row r="133" spans="1:11" x14ac:dyDescent="0.35">
      <c r="A133" s="58">
        <v>2624340570</v>
      </c>
      <c r="B133" s="17" t="s">
        <v>282</v>
      </c>
      <c r="C133" s="57" t="s">
        <v>283</v>
      </c>
      <c r="D133" s="57" t="s">
        <v>284</v>
      </c>
      <c r="E133" s="59">
        <v>97.1</v>
      </c>
      <c r="F133" s="20">
        <v>89.7</v>
      </c>
      <c r="G133" s="20">
        <v>90.6</v>
      </c>
      <c r="H133" s="20">
        <v>98.3</v>
      </c>
      <c r="I133" s="20">
        <v>102.2</v>
      </c>
      <c r="J133" s="20">
        <v>93.1</v>
      </c>
      <c r="K133" s="20">
        <v>104.2</v>
      </c>
    </row>
    <row r="134" spans="1:11" x14ac:dyDescent="0.35">
      <c r="A134" s="58">
        <v>2628020650</v>
      </c>
      <c r="B134" s="17" t="s">
        <v>282</v>
      </c>
      <c r="C134" s="17" t="s">
        <v>578</v>
      </c>
      <c r="D134" s="57" t="s">
        <v>579</v>
      </c>
      <c r="E134" s="59">
        <v>79.7</v>
      </c>
      <c r="F134" s="20">
        <v>76.900000000000006</v>
      </c>
      <c r="G134" s="20">
        <v>57.8</v>
      </c>
      <c r="H134" s="20">
        <v>99.2</v>
      </c>
      <c r="I134" s="20">
        <v>104.1</v>
      </c>
      <c r="J134" s="20">
        <v>89.3</v>
      </c>
      <c r="K134" s="20">
        <v>86.5</v>
      </c>
    </row>
    <row r="135" spans="1:11" x14ac:dyDescent="0.35">
      <c r="A135" s="58">
        <v>2635660855</v>
      </c>
      <c r="B135" s="17" t="s">
        <v>282</v>
      </c>
      <c r="C135" s="57" t="s">
        <v>779</v>
      </c>
      <c r="D135" s="57" t="s">
        <v>780</v>
      </c>
      <c r="E135" s="59">
        <v>85.1</v>
      </c>
      <c r="F135" s="20">
        <v>88</v>
      </c>
      <c r="G135" s="20">
        <v>70.900000000000006</v>
      </c>
      <c r="H135" s="20">
        <v>96.1</v>
      </c>
      <c r="I135" s="20">
        <v>91</v>
      </c>
      <c r="J135" s="20">
        <v>95.1</v>
      </c>
      <c r="K135" s="20">
        <v>90.3</v>
      </c>
    </row>
    <row r="136" spans="1:11" x14ac:dyDescent="0.35">
      <c r="A136" s="58">
        <v>2731860500</v>
      </c>
      <c r="B136" s="17" t="s">
        <v>285</v>
      </c>
      <c r="C136" s="57" t="s">
        <v>743</v>
      </c>
      <c r="D136" s="57" t="s">
        <v>659</v>
      </c>
      <c r="E136" s="59">
        <v>94.3</v>
      </c>
      <c r="F136" s="20">
        <v>100.4</v>
      </c>
      <c r="G136" s="20">
        <v>72.8</v>
      </c>
      <c r="H136" s="20">
        <v>98.5</v>
      </c>
      <c r="I136" s="20">
        <v>99.8</v>
      </c>
      <c r="J136" s="20">
        <v>109.7</v>
      </c>
      <c r="K136" s="20">
        <v>105.7</v>
      </c>
    </row>
    <row r="137" spans="1:11" x14ac:dyDescent="0.35">
      <c r="A137" s="58">
        <v>2733460511</v>
      </c>
      <c r="B137" s="17" t="s">
        <v>285</v>
      </c>
      <c r="C137" s="57" t="s">
        <v>622</v>
      </c>
      <c r="D137" s="57" t="s">
        <v>623</v>
      </c>
      <c r="E137" s="59">
        <v>106.4</v>
      </c>
      <c r="F137" s="20">
        <v>105.3</v>
      </c>
      <c r="G137" s="20">
        <v>104</v>
      </c>
      <c r="H137" s="20">
        <v>97.6</v>
      </c>
      <c r="I137" s="20">
        <v>107.9</v>
      </c>
      <c r="J137" s="20">
        <v>105.8</v>
      </c>
      <c r="K137" s="20">
        <v>110.9</v>
      </c>
    </row>
    <row r="138" spans="1:11" x14ac:dyDescent="0.35">
      <c r="A138" s="58">
        <v>2733460880</v>
      </c>
      <c r="B138" s="17" t="s">
        <v>285</v>
      </c>
      <c r="C138" s="57" t="s">
        <v>622</v>
      </c>
      <c r="D138" s="57" t="s">
        <v>645</v>
      </c>
      <c r="E138" s="59">
        <v>106.3</v>
      </c>
      <c r="F138" s="20">
        <v>103.8</v>
      </c>
      <c r="G138" s="20">
        <v>104.3</v>
      </c>
      <c r="H138" s="20">
        <v>96</v>
      </c>
      <c r="I138" s="20">
        <v>108</v>
      </c>
      <c r="J138" s="20">
        <v>106.6</v>
      </c>
      <c r="K138" s="20">
        <v>111</v>
      </c>
    </row>
    <row r="139" spans="1:11" x14ac:dyDescent="0.35">
      <c r="A139" s="58">
        <v>2741060840</v>
      </c>
      <c r="B139" s="17" t="s">
        <v>285</v>
      </c>
      <c r="C139" s="57" t="s">
        <v>286</v>
      </c>
      <c r="D139" s="57" t="s">
        <v>287</v>
      </c>
      <c r="E139" s="59">
        <v>98.9</v>
      </c>
      <c r="F139" s="20">
        <v>116.9</v>
      </c>
      <c r="G139" s="20">
        <v>76.3</v>
      </c>
      <c r="H139" s="20">
        <v>100.1</v>
      </c>
      <c r="I139" s="20">
        <v>94.8</v>
      </c>
      <c r="J139" s="20">
        <v>123.4</v>
      </c>
      <c r="K139" s="20">
        <v>108.8</v>
      </c>
    </row>
    <row r="140" spans="1:11" x14ac:dyDescent="0.35">
      <c r="A140" s="58">
        <v>2825060100</v>
      </c>
      <c r="B140" s="17" t="s">
        <v>288</v>
      </c>
      <c r="C140" s="57" t="s">
        <v>814</v>
      </c>
      <c r="D140" s="57" t="s">
        <v>815</v>
      </c>
      <c r="E140" s="59">
        <v>84.6</v>
      </c>
      <c r="F140" s="20">
        <v>95.7</v>
      </c>
      <c r="G140" s="20">
        <v>68.8</v>
      </c>
      <c r="H140" s="20">
        <v>99</v>
      </c>
      <c r="I140" s="20">
        <v>91.8</v>
      </c>
      <c r="J140" s="20">
        <v>99.9</v>
      </c>
      <c r="K140" s="20">
        <v>86.2</v>
      </c>
    </row>
    <row r="141" spans="1:11" x14ac:dyDescent="0.35">
      <c r="A141" s="58">
        <v>2825620500</v>
      </c>
      <c r="B141" s="17" t="s">
        <v>288</v>
      </c>
      <c r="C141" s="57" t="s">
        <v>289</v>
      </c>
      <c r="D141" s="57" t="s">
        <v>290</v>
      </c>
      <c r="E141" s="59">
        <v>83.7</v>
      </c>
      <c r="F141" s="20">
        <v>97.8</v>
      </c>
      <c r="G141" s="20">
        <v>71.3</v>
      </c>
      <c r="H141" s="20">
        <v>90.7</v>
      </c>
      <c r="I141" s="20">
        <v>89.2</v>
      </c>
      <c r="J141" s="20">
        <v>89.8</v>
      </c>
      <c r="K141" s="20">
        <v>84.6</v>
      </c>
    </row>
    <row r="142" spans="1:11" x14ac:dyDescent="0.35">
      <c r="A142" s="58">
        <v>2827140600</v>
      </c>
      <c r="B142" s="17" t="s">
        <v>288</v>
      </c>
      <c r="C142" s="57" t="s">
        <v>291</v>
      </c>
      <c r="D142" s="57" t="s">
        <v>292</v>
      </c>
      <c r="E142" s="59">
        <v>89.1</v>
      </c>
      <c r="F142" s="20">
        <v>98.1</v>
      </c>
      <c r="G142" s="20">
        <v>74.3</v>
      </c>
      <c r="H142" s="20">
        <v>86</v>
      </c>
      <c r="I142" s="20">
        <v>88.6</v>
      </c>
      <c r="J142" s="20">
        <v>84.6</v>
      </c>
      <c r="K142" s="20">
        <v>99.6</v>
      </c>
    </row>
    <row r="143" spans="1:11" x14ac:dyDescent="0.35">
      <c r="A143" s="58">
        <v>2846180850</v>
      </c>
      <c r="B143" s="17" t="s">
        <v>288</v>
      </c>
      <c r="C143" s="57" t="s">
        <v>293</v>
      </c>
      <c r="D143" s="57" t="s">
        <v>294</v>
      </c>
      <c r="E143" s="59">
        <v>85.2</v>
      </c>
      <c r="F143" s="20">
        <v>85.3</v>
      </c>
      <c r="G143" s="20">
        <v>68.7</v>
      </c>
      <c r="H143" s="20">
        <v>86.6</v>
      </c>
      <c r="I143" s="20">
        <v>96.6</v>
      </c>
      <c r="J143" s="20">
        <v>91.3</v>
      </c>
      <c r="K143" s="20">
        <v>95</v>
      </c>
    </row>
    <row r="144" spans="1:11" x14ac:dyDescent="0.35">
      <c r="A144" s="58">
        <v>2917860250</v>
      </c>
      <c r="B144" s="17" t="s">
        <v>295</v>
      </c>
      <c r="C144" s="57" t="s">
        <v>296</v>
      </c>
      <c r="D144" s="57" t="s">
        <v>297</v>
      </c>
      <c r="E144" s="59">
        <v>93</v>
      </c>
      <c r="F144" s="20">
        <v>96.6</v>
      </c>
      <c r="G144" s="20">
        <v>81.8</v>
      </c>
      <c r="H144" s="20">
        <v>99.7</v>
      </c>
      <c r="I144" s="20">
        <v>91.1</v>
      </c>
      <c r="J144" s="20">
        <v>101.3</v>
      </c>
      <c r="K144" s="20">
        <v>98.8</v>
      </c>
    </row>
    <row r="145" spans="1:11" x14ac:dyDescent="0.35">
      <c r="A145" s="58">
        <v>2927620450</v>
      </c>
      <c r="B145" s="17" t="s">
        <v>295</v>
      </c>
      <c r="C145" s="57" t="s">
        <v>298</v>
      </c>
      <c r="D145" s="57" t="s">
        <v>299</v>
      </c>
      <c r="E145" s="59">
        <v>88.7</v>
      </c>
      <c r="F145" s="20">
        <v>99.1</v>
      </c>
      <c r="G145" s="20">
        <v>73.400000000000006</v>
      </c>
      <c r="H145" s="20">
        <v>99.6</v>
      </c>
      <c r="I145" s="20">
        <v>92.1</v>
      </c>
      <c r="J145" s="20">
        <v>96.1</v>
      </c>
      <c r="K145" s="20">
        <v>92.9</v>
      </c>
    </row>
    <row r="146" spans="1:11" x14ac:dyDescent="0.35">
      <c r="A146" s="58">
        <v>2927900500</v>
      </c>
      <c r="B146" s="17" t="s">
        <v>295</v>
      </c>
      <c r="C146" s="57" t="s">
        <v>574</v>
      </c>
      <c r="D146" s="57" t="s">
        <v>71</v>
      </c>
      <c r="E146" s="59">
        <v>82.3</v>
      </c>
      <c r="F146" s="20">
        <v>89.9</v>
      </c>
      <c r="G146" s="20">
        <v>61.6</v>
      </c>
      <c r="H146" s="20">
        <v>109.1</v>
      </c>
      <c r="I146" s="20">
        <v>102</v>
      </c>
      <c r="J146" s="20">
        <v>93.7</v>
      </c>
      <c r="K146" s="20">
        <v>83.4</v>
      </c>
    </row>
    <row r="147" spans="1:11" x14ac:dyDescent="0.35">
      <c r="A147" s="58">
        <v>2928140600</v>
      </c>
      <c r="B147" s="17" t="s">
        <v>295</v>
      </c>
      <c r="C147" s="57" t="s">
        <v>300</v>
      </c>
      <c r="D147" s="57" t="s">
        <v>301</v>
      </c>
      <c r="E147" s="59">
        <v>95.1</v>
      </c>
      <c r="F147" s="20">
        <v>102.7</v>
      </c>
      <c r="G147" s="20">
        <v>85.1</v>
      </c>
      <c r="H147" s="20">
        <v>99</v>
      </c>
      <c r="I147" s="20">
        <v>93.7</v>
      </c>
      <c r="J147" s="20">
        <v>99.9</v>
      </c>
      <c r="K147" s="20">
        <v>99.5</v>
      </c>
    </row>
    <row r="148" spans="1:11" x14ac:dyDescent="0.35">
      <c r="A148" s="58">
        <v>2941180880</v>
      </c>
      <c r="B148" s="17" t="s">
        <v>295</v>
      </c>
      <c r="C148" s="57" t="s">
        <v>302</v>
      </c>
      <c r="D148" s="57" t="s">
        <v>303</v>
      </c>
      <c r="E148" s="59">
        <v>87.9</v>
      </c>
      <c r="F148" s="20">
        <v>102</v>
      </c>
      <c r="G148" s="20">
        <v>69.5</v>
      </c>
      <c r="H148" s="20">
        <v>102.5</v>
      </c>
      <c r="I148" s="20">
        <v>93.7</v>
      </c>
      <c r="J148" s="20">
        <v>94.6</v>
      </c>
      <c r="K148" s="20">
        <v>91.9</v>
      </c>
    </row>
    <row r="149" spans="1:11" x14ac:dyDescent="0.35">
      <c r="A149" s="58">
        <v>2944180920</v>
      </c>
      <c r="B149" s="17" t="s">
        <v>295</v>
      </c>
      <c r="C149" s="57" t="s">
        <v>304</v>
      </c>
      <c r="D149" s="57" t="s">
        <v>305</v>
      </c>
      <c r="E149" s="59">
        <v>86</v>
      </c>
      <c r="F149" s="20">
        <v>97.8</v>
      </c>
      <c r="G149" s="20">
        <v>69.8</v>
      </c>
      <c r="H149" s="20">
        <v>87.3</v>
      </c>
      <c r="I149" s="20">
        <v>90.3</v>
      </c>
      <c r="J149" s="20">
        <v>102.2</v>
      </c>
      <c r="K149" s="20">
        <v>91.7</v>
      </c>
    </row>
    <row r="150" spans="1:11" x14ac:dyDescent="0.35">
      <c r="A150" s="58">
        <v>3014580250</v>
      </c>
      <c r="B150" s="17" t="s">
        <v>306</v>
      </c>
      <c r="C150" s="57" t="s">
        <v>307</v>
      </c>
      <c r="D150" s="57" t="s">
        <v>308</v>
      </c>
      <c r="E150" s="59">
        <v>104</v>
      </c>
      <c r="F150" s="20">
        <v>105.5</v>
      </c>
      <c r="G150" s="20">
        <v>110.5</v>
      </c>
      <c r="H150" s="20">
        <v>86.6</v>
      </c>
      <c r="I150" s="20">
        <v>95.4</v>
      </c>
      <c r="J150" s="20">
        <v>105.4</v>
      </c>
      <c r="K150" s="20">
        <v>104.6</v>
      </c>
    </row>
    <row r="151" spans="1:11" x14ac:dyDescent="0.35">
      <c r="A151" s="58">
        <v>3125580420</v>
      </c>
      <c r="B151" s="17" t="s">
        <v>309</v>
      </c>
      <c r="C151" s="57" t="s">
        <v>310</v>
      </c>
      <c r="D151" s="57" t="s">
        <v>311</v>
      </c>
      <c r="E151" s="59">
        <v>90.2</v>
      </c>
      <c r="F151" s="20">
        <v>91.5</v>
      </c>
      <c r="G151" s="20">
        <v>95.2</v>
      </c>
      <c r="H151" s="20">
        <v>82.8</v>
      </c>
      <c r="I151" s="20">
        <v>99.7</v>
      </c>
      <c r="J151" s="20">
        <v>95</v>
      </c>
      <c r="K151" s="20">
        <v>84.2</v>
      </c>
    </row>
    <row r="152" spans="1:11" x14ac:dyDescent="0.35">
      <c r="A152" s="58">
        <v>3130700600</v>
      </c>
      <c r="B152" s="17" t="s">
        <v>309</v>
      </c>
      <c r="C152" s="57" t="s">
        <v>670</v>
      </c>
      <c r="D152" s="57" t="s">
        <v>671</v>
      </c>
      <c r="E152" s="59">
        <v>94.5</v>
      </c>
      <c r="F152" s="20">
        <v>97.5</v>
      </c>
      <c r="G152" s="20">
        <v>81</v>
      </c>
      <c r="H152" s="20">
        <v>91</v>
      </c>
      <c r="I152" s="20">
        <v>96.9</v>
      </c>
      <c r="J152" s="20">
        <v>103.3</v>
      </c>
      <c r="K152" s="20">
        <v>103.8</v>
      </c>
    </row>
    <row r="153" spans="1:11" x14ac:dyDescent="0.35">
      <c r="A153" s="58">
        <v>3136540700</v>
      </c>
      <c r="B153" s="17" t="s">
        <v>309</v>
      </c>
      <c r="C153" s="57" t="s">
        <v>312</v>
      </c>
      <c r="D153" s="57" t="s">
        <v>313</v>
      </c>
      <c r="E153" s="59">
        <v>95.1</v>
      </c>
      <c r="F153" s="20">
        <v>97.1</v>
      </c>
      <c r="G153" s="20">
        <v>89</v>
      </c>
      <c r="H153" s="20">
        <v>99.7</v>
      </c>
      <c r="I153" s="20">
        <v>103.2</v>
      </c>
      <c r="J153" s="20">
        <v>98.4</v>
      </c>
      <c r="K153" s="20">
        <v>95.7</v>
      </c>
    </row>
    <row r="154" spans="1:11" x14ac:dyDescent="0.35">
      <c r="A154" s="58">
        <v>3229820400</v>
      </c>
      <c r="B154" s="17" t="s">
        <v>314</v>
      </c>
      <c r="C154" s="57" t="s">
        <v>744</v>
      </c>
      <c r="D154" s="57" t="s">
        <v>315</v>
      </c>
      <c r="E154" s="59">
        <v>104.6</v>
      </c>
      <c r="F154" s="20">
        <v>96.6</v>
      </c>
      <c r="G154" s="20">
        <v>121.6</v>
      </c>
      <c r="H154" s="20">
        <v>95.5</v>
      </c>
      <c r="I154" s="20">
        <v>106.9</v>
      </c>
      <c r="J154" s="20">
        <v>102.8</v>
      </c>
      <c r="K154" s="20">
        <v>95.4</v>
      </c>
    </row>
    <row r="155" spans="1:11" x14ac:dyDescent="0.35">
      <c r="A155" s="58">
        <v>3239900600</v>
      </c>
      <c r="B155" s="17" t="s">
        <v>314</v>
      </c>
      <c r="C155" s="57" t="s">
        <v>745</v>
      </c>
      <c r="D155" s="57" t="s">
        <v>316</v>
      </c>
      <c r="E155" s="59">
        <v>111.9</v>
      </c>
      <c r="F155" s="20">
        <v>121.8</v>
      </c>
      <c r="G155" s="20">
        <v>116.7</v>
      </c>
      <c r="H155" s="20">
        <v>82.3</v>
      </c>
      <c r="I155" s="20">
        <v>113.6</v>
      </c>
      <c r="J155" s="20">
        <v>111.9</v>
      </c>
      <c r="K155" s="20">
        <v>111.2</v>
      </c>
    </row>
    <row r="156" spans="1:11" x14ac:dyDescent="0.35">
      <c r="A156" s="58">
        <v>3331700500</v>
      </c>
      <c r="B156" s="17" t="s">
        <v>616</v>
      </c>
      <c r="C156" s="57" t="s">
        <v>617</v>
      </c>
      <c r="D156" s="57" t="s">
        <v>618</v>
      </c>
      <c r="E156" s="59">
        <v>109.3</v>
      </c>
      <c r="F156" s="20">
        <v>103.8</v>
      </c>
      <c r="G156" s="20">
        <v>106.9</v>
      </c>
      <c r="H156" s="20">
        <v>115</v>
      </c>
      <c r="I156" s="20">
        <v>97.4</v>
      </c>
      <c r="J156" s="20">
        <v>117.1</v>
      </c>
      <c r="K156" s="20">
        <v>114.2</v>
      </c>
    </row>
    <row r="157" spans="1:11" x14ac:dyDescent="0.35">
      <c r="A157" s="58">
        <v>3435084500</v>
      </c>
      <c r="B157" s="17" t="s">
        <v>317</v>
      </c>
      <c r="C157" s="57" t="s">
        <v>746</v>
      </c>
      <c r="D157" s="57" t="s">
        <v>318</v>
      </c>
      <c r="E157" s="59">
        <v>123.7</v>
      </c>
      <c r="F157" s="20">
        <v>106.1</v>
      </c>
      <c r="G157" s="20">
        <v>159.19999999999999</v>
      </c>
      <c r="H157" s="20">
        <v>107.5</v>
      </c>
      <c r="I157" s="20">
        <v>110</v>
      </c>
      <c r="J157" s="20">
        <v>103.1</v>
      </c>
      <c r="K157" s="20">
        <v>110.8</v>
      </c>
    </row>
    <row r="158" spans="1:11" x14ac:dyDescent="0.35">
      <c r="A158" s="58">
        <v>3435614050</v>
      </c>
      <c r="B158" s="17" t="s">
        <v>317</v>
      </c>
      <c r="C158" s="57" t="s">
        <v>747</v>
      </c>
      <c r="D158" s="57" t="s">
        <v>319</v>
      </c>
      <c r="E158" s="59">
        <v>126.3</v>
      </c>
      <c r="F158" s="20">
        <v>106.1</v>
      </c>
      <c r="G158" s="20">
        <v>166.2</v>
      </c>
      <c r="H158" s="20">
        <v>106.7</v>
      </c>
      <c r="I158" s="20">
        <v>109.9</v>
      </c>
      <c r="J158" s="20">
        <v>105.9</v>
      </c>
      <c r="K158" s="20">
        <v>112.2</v>
      </c>
    </row>
    <row r="159" spans="1:11" x14ac:dyDescent="0.35">
      <c r="A159" s="58">
        <v>3435614250</v>
      </c>
      <c r="B159" s="17" t="s">
        <v>317</v>
      </c>
      <c r="C159" s="57" t="s">
        <v>747</v>
      </c>
      <c r="D159" s="57" t="s">
        <v>631</v>
      </c>
      <c r="E159" s="59">
        <v>117.5</v>
      </c>
      <c r="F159" s="20">
        <v>104.1</v>
      </c>
      <c r="G159" s="20">
        <v>139.69999999999999</v>
      </c>
      <c r="H159" s="20">
        <v>106.7</v>
      </c>
      <c r="I159" s="20">
        <v>110.9</v>
      </c>
      <c r="J159" s="20">
        <v>106.4</v>
      </c>
      <c r="K159" s="20">
        <v>109.7</v>
      </c>
    </row>
    <row r="160" spans="1:11" x14ac:dyDescent="0.35">
      <c r="A160" s="58">
        <v>3510740200</v>
      </c>
      <c r="B160" s="17" t="s">
        <v>320</v>
      </c>
      <c r="C160" s="57" t="s">
        <v>321</v>
      </c>
      <c r="D160" s="57" t="s">
        <v>808</v>
      </c>
      <c r="E160" s="59">
        <v>97</v>
      </c>
      <c r="F160" s="20">
        <v>104.7</v>
      </c>
      <c r="G160" s="20">
        <v>91.3</v>
      </c>
      <c r="H160" s="20">
        <v>93.7</v>
      </c>
      <c r="I160" s="20">
        <v>98.5</v>
      </c>
      <c r="J160" s="20">
        <v>102</v>
      </c>
      <c r="K160" s="20">
        <v>98.7</v>
      </c>
    </row>
    <row r="161" spans="1:11" x14ac:dyDescent="0.35">
      <c r="A161" s="58">
        <v>3510740595</v>
      </c>
      <c r="B161" s="17" t="s">
        <v>320</v>
      </c>
      <c r="C161" s="17" t="s">
        <v>321</v>
      </c>
      <c r="D161" s="57" t="s">
        <v>879</v>
      </c>
      <c r="E161" s="59">
        <v>91.3</v>
      </c>
      <c r="F161" s="20">
        <v>98.6</v>
      </c>
      <c r="G161" s="20">
        <v>84.8</v>
      </c>
      <c r="H161" s="20">
        <v>92.6</v>
      </c>
      <c r="I161" s="20">
        <v>98.3</v>
      </c>
      <c r="J161" s="20">
        <v>99.1</v>
      </c>
      <c r="K161" s="20">
        <v>90.7</v>
      </c>
    </row>
    <row r="162" spans="1:11" x14ac:dyDescent="0.35">
      <c r="A162" s="58">
        <v>3529740500</v>
      </c>
      <c r="B162" s="17" t="s">
        <v>320</v>
      </c>
      <c r="C162" s="17" t="s">
        <v>816</v>
      </c>
      <c r="D162" s="57" t="s">
        <v>817</v>
      </c>
      <c r="E162" s="59">
        <v>90</v>
      </c>
      <c r="F162" s="20">
        <v>110.1</v>
      </c>
      <c r="G162" s="20">
        <v>76.2</v>
      </c>
      <c r="H162" s="20">
        <v>83.7</v>
      </c>
      <c r="I162" s="20">
        <v>91.9</v>
      </c>
      <c r="J162" s="20">
        <v>105.6</v>
      </c>
      <c r="K162" s="20">
        <v>93.2</v>
      </c>
    </row>
    <row r="163" spans="1:11" x14ac:dyDescent="0.35">
      <c r="A163" s="58">
        <v>3610580001</v>
      </c>
      <c r="B163" s="17" t="s">
        <v>322</v>
      </c>
      <c r="C163" s="57" t="s">
        <v>654</v>
      </c>
      <c r="D163" s="57" t="s">
        <v>655</v>
      </c>
      <c r="E163" s="59">
        <v>109.8</v>
      </c>
      <c r="F163" s="20">
        <v>107.2</v>
      </c>
      <c r="G163" s="20">
        <v>119.4</v>
      </c>
      <c r="H163" s="20">
        <v>98.9</v>
      </c>
      <c r="I163" s="20">
        <v>100.8</v>
      </c>
      <c r="J163" s="20">
        <v>105.2</v>
      </c>
      <c r="K163" s="20">
        <v>108.6</v>
      </c>
    </row>
    <row r="164" spans="1:11" x14ac:dyDescent="0.35">
      <c r="A164" s="58">
        <v>3615380160</v>
      </c>
      <c r="B164" s="17" t="s">
        <v>322</v>
      </c>
      <c r="C164" s="57" t="s">
        <v>748</v>
      </c>
      <c r="D164" s="57" t="s">
        <v>323</v>
      </c>
      <c r="E164" s="59">
        <v>94.9</v>
      </c>
      <c r="F164" s="20">
        <v>94.6</v>
      </c>
      <c r="G164" s="20">
        <v>92.7</v>
      </c>
      <c r="H164" s="20">
        <v>93.5</v>
      </c>
      <c r="I164" s="20">
        <v>101</v>
      </c>
      <c r="J164" s="20">
        <v>84.5</v>
      </c>
      <c r="K164" s="20">
        <v>96.9</v>
      </c>
    </row>
    <row r="165" spans="1:11" x14ac:dyDescent="0.35">
      <c r="A165" s="58">
        <v>3627060450</v>
      </c>
      <c r="B165" s="17" t="s">
        <v>322</v>
      </c>
      <c r="C165" s="57" t="s">
        <v>581</v>
      </c>
      <c r="D165" s="57" t="s">
        <v>582</v>
      </c>
      <c r="E165" s="59">
        <v>106.3</v>
      </c>
      <c r="F165" s="20">
        <v>102.3</v>
      </c>
      <c r="G165" s="20">
        <v>111.9</v>
      </c>
      <c r="H165" s="20">
        <v>97.5</v>
      </c>
      <c r="I165" s="20">
        <v>111.2</v>
      </c>
      <c r="J165" s="20">
        <v>107.3</v>
      </c>
      <c r="K165" s="20">
        <v>104.1</v>
      </c>
    </row>
    <row r="166" spans="1:11" x14ac:dyDescent="0.35">
      <c r="A166" s="58">
        <v>3635614599</v>
      </c>
      <c r="B166" s="17" t="s">
        <v>322</v>
      </c>
      <c r="C166" s="57" t="s">
        <v>747</v>
      </c>
      <c r="D166" s="57" t="s">
        <v>660</v>
      </c>
      <c r="E166" s="59">
        <v>182</v>
      </c>
      <c r="F166" s="20">
        <v>124.2</v>
      </c>
      <c r="G166" s="20">
        <v>324.8</v>
      </c>
      <c r="H166" s="20">
        <v>120.7</v>
      </c>
      <c r="I166" s="20">
        <v>110.1</v>
      </c>
      <c r="J166" s="20">
        <v>110.1</v>
      </c>
      <c r="K166" s="20">
        <v>127.5</v>
      </c>
    </row>
    <row r="167" spans="1:11" x14ac:dyDescent="0.35">
      <c r="A167" s="58">
        <v>3635614600</v>
      </c>
      <c r="B167" s="17" t="s">
        <v>322</v>
      </c>
      <c r="C167" s="57" t="s">
        <v>747</v>
      </c>
      <c r="D167" s="57" t="s">
        <v>324</v>
      </c>
      <c r="E167" s="59">
        <v>249</v>
      </c>
      <c r="F167" s="20">
        <v>139.5</v>
      </c>
      <c r="G167" s="20">
        <v>524.6</v>
      </c>
      <c r="H167" s="20">
        <v>119</v>
      </c>
      <c r="I167" s="20">
        <v>126.4</v>
      </c>
      <c r="J167" s="20">
        <v>114.6</v>
      </c>
      <c r="K167" s="20">
        <v>141.4</v>
      </c>
    </row>
    <row r="168" spans="1:11" x14ac:dyDescent="0.35">
      <c r="A168" s="58">
        <v>3635614601</v>
      </c>
      <c r="B168" s="17" t="s">
        <v>322</v>
      </c>
      <c r="C168" s="57" t="s">
        <v>747</v>
      </c>
      <c r="D168" s="57" t="s">
        <v>856</v>
      </c>
      <c r="E168" s="59">
        <v>152.80000000000001</v>
      </c>
      <c r="F168" s="20">
        <v>121.6</v>
      </c>
      <c r="G168" s="20">
        <v>233.6</v>
      </c>
      <c r="H168" s="20">
        <v>118.6</v>
      </c>
      <c r="I168" s="20">
        <v>110.2</v>
      </c>
      <c r="J168" s="20">
        <v>111.5</v>
      </c>
      <c r="K168" s="20">
        <v>121.9</v>
      </c>
    </row>
    <row r="169" spans="1:11" x14ac:dyDescent="0.35">
      <c r="A169" s="58">
        <v>3640380750</v>
      </c>
      <c r="B169" s="17" t="s">
        <v>322</v>
      </c>
      <c r="C169" s="57" t="s">
        <v>583</v>
      </c>
      <c r="D169" s="57" t="s">
        <v>584</v>
      </c>
      <c r="E169" s="59">
        <v>98.3</v>
      </c>
      <c r="F169" s="20">
        <v>99.9</v>
      </c>
      <c r="G169" s="20">
        <v>87.8</v>
      </c>
      <c r="H169" s="20">
        <v>98.6</v>
      </c>
      <c r="I169" s="20">
        <v>108.4</v>
      </c>
      <c r="J169" s="20">
        <v>97.6</v>
      </c>
      <c r="K169" s="20">
        <v>103.9</v>
      </c>
    </row>
    <row r="170" spans="1:11" x14ac:dyDescent="0.35">
      <c r="A170" s="58">
        <v>3646540900</v>
      </c>
      <c r="B170" s="17" t="s">
        <v>322</v>
      </c>
      <c r="C170" s="17" t="s">
        <v>828</v>
      </c>
      <c r="D170" s="57" t="s">
        <v>829</v>
      </c>
      <c r="E170" s="59">
        <v>92.5</v>
      </c>
      <c r="F170" s="20">
        <v>95.5</v>
      </c>
      <c r="G170" s="20">
        <v>81.599999999999994</v>
      </c>
      <c r="H170" s="20">
        <v>97</v>
      </c>
      <c r="I170" s="20">
        <v>95.2</v>
      </c>
      <c r="J170" s="20">
        <v>100.5</v>
      </c>
      <c r="K170" s="20">
        <v>97.6</v>
      </c>
    </row>
    <row r="171" spans="1:11" x14ac:dyDescent="0.35">
      <c r="A171" s="58">
        <v>3711700100</v>
      </c>
      <c r="B171" s="17" t="s">
        <v>325</v>
      </c>
      <c r="C171" s="17" t="s">
        <v>326</v>
      </c>
      <c r="D171" s="57" t="s">
        <v>327</v>
      </c>
      <c r="E171" s="59">
        <v>97.4</v>
      </c>
      <c r="F171" s="20">
        <v>96.9</v>
      </c>
      <c r="G171" s="20">
        <v>95.6</v>
      </c>
      <c r="H171" s="20">
        <v>96.4</v>
      </c>
      <c r="I171" s="20">
        <v>94.5</v>
      </c>
      <c r="J171" s="20">
        <v>110.2</v>
      </c>
      <c r="K171" s="20">
        <v>98.7</v>
      </c>
    </row>
    <row r="172" spans="1:11" x14ac:dyDescent="0.35">
      <c r="A172" s="58">
        <v>3715500250</v>
      </c>
      <c r="B172" s="17" t="s">
        <v>325</v>
      </c>
      <c r="C172" s="57" t="s">
        <v>328</v>
      </c>
      <c r="D172" s="57" t="s">
        <v>329</v>
      </c>
      <c r="E172" s="59">
        <v>89.3</v>
      </c>
      <c r="F172" s="20">
        <v>93.6</v>
      </c>
      <c r="G172" s="20">
        <v>72.900000000000006</v>
      </c>
      <c r="H172" s="20">
        <v>94.2</v>
      </c>
      <c r="I172" s="20">
        <v>91.5</v>
      </c>
      <c r="J172" s="20">
        <v>102</v>
      </c>
      <c r="K172" s="20">
        <v>98</v>
      </c>
    </row>
    <row r="173" spans="1:11" x14ac:dyDescent="0.35">
      <c r="A173" s="58">
        <v>3716740350</v>
      </c>
      <c r="B173" s="17" t="s">
        <v>325</v>
      </c>
      <c r="C173" s="17" t="s">
        <v>749</v>
      </c>
      <c r="D173" s="57" t="s">
        <v>330</v>
      </c>
      <c r="E173" s="59">
        <v>97.2</v>
      </c>
      <c r="F173" s="20">
        <v>99.6</v>
      </c>
      <c r="G173" s="20">
        <v>85.6</v>
      </c>
      <c r="H173" s="20">
        <v>94.1</v>
      </c>
      <c r="I173" s="20">
        <v>94.8</v>
      </c>
      <c r="J173" s="20">
        <v>107.4</v>
      </c>
      <c r="K173" s="20">
        <v>106.2</v>
      </c>
    </row>
    <row r="174" spans="1:11" x14ac:dyDescent="0.35">
      <c r="A174" s="58">
        <v>3720500300</v>
      </c>
      <c r="B174" s="17" t="s">
        <v>325</v>
      </c>
      <c r="C174" s="57" t="s">
        <v>750</v>
      </c>
      <c r="D174" s="57" t="s">
        <v>646</v>
      </c>
      <c r="E174" s="59">
        <v>92</v>
      </c>
      <c r="F174" s="20">
        <v>87.5</v>
      </c>
      <c r="G174" s="20">
        <v>94.3</v>
      </c>
      <c r="H174" s="20">
        <v>91</v>
      </c>
      <c r="I174" s="20">
        <v>77.7</v>
      </c>
      <c r="J174" s="20">
        <v>97.2</v>
      </c>
      <c r="K174" s="20">
        <v>95.3</v>
      </c>
    </row>
    <row r="175" spans="1:11" x14ac:dyDescent="0.35">
      <c r="A175" s="58">
        <v>3720500440</v>
      </c>
      <c r="B175" s="17" t="s">
        <v>325</v>
      </c>
      <c r="C175" s="57" t="s">
        <v>750</v>
      </c>
      <c r="D175" s="57" t="s">
        <v>62</v>
      </c>
      <c r="E175" s="59">
        <v>91.3</v>
      </c>
      <c r="F175" s="20">
        <v>93.1</v>
      </c>
      <c r="G175" s="20">
        <v>82.5</v>
      </c>
      <c r="H175" s="20">
        <v>93.3</v>
      </c>
      <c r="I175" s="20">
        <v>100.9</v>
      </c>
      <c r="J175" s="20">
        <v>93.7</v>
      </c>
      <c r="K175" s="20">
        <v>94.8</v>
      </c>
    </row>
    <row r="176" spans="1:11" x14ac:dyDescent="0.35">
      <c r="A176" s="58">
        <v>3728620400</v>
      </c>
      <c r="B176" s="17" t="s">
        <v>325</v>
      </c>
      <c r="C176" s="57" t="s">
        <v>331</v>
      </c>
      <c r="D176" s="57" t="s">
        <v>332</v>
      </c>
      <c r="E176" s="59">
        <v>103.2</v>
      </c>
      <c r="F176" s="20">
        <v>100</v>
      </c>
      <c r="G176" s="20">
        <v>94</v>
      </c>
      <c r="H176" s="20">
        <v>105.8</v>
      </c>
      <c r="I176" s="20">
        <v>105.4</v>
      </c>
      <c r="J176" s="20">
        <v>111.8</v>
      </c>
      <c r="K176" s="20">
        <v>109.8</v>
      </c>
    </row>
    <row r="177" spans="1:11" x14ac:dyDescent="0.35">
      <c r="A177" s="58">
        <v>3739580740</v>
      </c>
      <c r="B177" s="17" t="s">
        <v>325</v>
      </c>
      <c r="C177" s="57" t="s">
        <v>751</v>
      </c>
      <c r="D177" s="57" t="s">
        <v>333</v>
      </c>
      <c r="E177" s="59">
        <v>91.6</v>
      </c>
      <c r="F177" s="20">
        <v>93.4</v>
      </c>
      <c r="G177" s="20">
        <v>85.1</v>
      </c>
      <c r="H177" s="20">
        <v>93</v>
      </c>
      <c r="I177" s="20">
        <v>94</v>
      </c>
      <c r="J177" s="20">
        <v>100.5</v>
      </c>
      <c r="K177" s="20">
        <v>94.2</v>
      </c>
    </row>
    <row r="178" spans="1:11" x14ac:dyDescent="0.35">
      <c r="A178" s="58">
        <v>3748900900</v>
      </c>
      <c r="B178" s="17" t="s">
        <v>325</v>
      </c>
      <c r="C178" s="57" t="s">
        <v>334</v>
      </c>
      <c r="D178" s="57" t="s">
        <v>335</v>
      </c>
      <c r="E178" s="59">
        <v>96.1</v>
      </c>
      <c r="F178" s="20">
        <v>99.5</v>
      </c>
      <c r="G178" s="20">
        <v>81.8</v>
      </c>
      <c r="H178" s="20">
        <v>95.4</v>
      </c>
      <c r="I178" s="20">
        <v>101.6</v>
      </c>
      <c r="J178" s="20">
        <v>117.1</v>
      </c>
      <c r="K178" s="20">
        <v>103</v>
      </c>
    </row>
    <row r="179" spans="1:11" x14ac:dyDescent="0.35">
      <c r="A179" s="58">
        <v>3749180825</v>
      </c>
      <c r="B179" s="17" t="s">
        <v>325</v>
      </c>
      <c r="C179" s="57" t="s">
        <v>336</v>
      </c>
      <c r="D179" s="57" t="s">
        <v>647</v>
      </c>
      <c r="E179" s="59">
        <v>88.8</v>
      </c>
      <c r="F179" s="20">
        <v>100.7</v>
      </c>
      <c r="G179" s="20">
        <v>70.5</v>
      </c>
      <c r="H179" s="20">
        <v>94.7</v>
      </c>
      <c r="I179" s="20">
        <v>74.7</v>
      </c>
      <c r="J179" s="20">
        <v>117.9</v>
      </c>
      <c r="K179" s="20">
        <v>98.3</v>
      </c>
    </row>
    <row r="180" spans="1:11" x14ac:dyDescent="0.35">
      <c r="A180" s="58">
        <v>3749180950</v>
      </c>
      <c r="B180" s="17" t="s">
        <v>325</v>
      </c>
      <c r="C180" s="57" t="s">
        <v>336</v>
      </c>
      <c r="D180" s="57" t="s">
        <v>337</v>
      </c>
      <c r="E180" s="59">
        <v>92.9</v>
      </c>
      <c r="F180" s="20">
        <v>95.5</v>
      </c>
      <c r="G180" s="20">
        <v>67.3</v>
      </c>
      <c r="H180" s="20">
        <v>94.7</v>
      </c>
      <c r="I180" s="20">
        <v>103.9</v>
      </c>
      <c r="J180" s="20">
        <v>117</v>
      </c>
      <c r="K180" s="20">
        <v>107</v>
      </c>
    </row>
    <row r="181" spans="1:11" x14ac:dyDescent="0.35">
      <c r="A181" s="58">
        <v>3813900200</v>
      </c>
      <c r="B181" s="17" t="s">
        <v>338</v>
      </c>
      <c r="C181" s="57" t="s">
        <v>781</v>
      </c>
      <c r="D181" s="57" t="s">
        <v>782</v>
      </c>
      <c r="E181" s="59">
        <v>97.3</v>
      </c>
      <c r="F181" s="20">
        <v>103.8</v>
      </c>
      <c r="G181" s="20">
        <v>91.4</v>
      </c>
      <c r="H181" s="20">
        <v>93.7</v>
      </c>
      <c r="I181" s="20">
        <v>104.9</v>
      </c>
      <c r="J181" s="20">
        <v>113.5</v>
      </c>
      <c r="K181" s="20">
        <v>96.6</v>
      </c>
    </row>
    <row r="182" spans="1:11" x14ac:dyDescent="0.35">
      <c r="A182" s="58">
        <v>3822020400</v>
      </c>
      <c r="B182" s="17" t="s">
        <v>338</v>
      </c>
      <c r="C182" s="57" t="s">
        <v>339</v>
      </c>
      <c r="D182" s="57" t="s">
        <v>340</v>
      </c>
      <c r="E182" s="59">
        <v>99.3</v>
      </c>
      <c r="F182" s="20">
        <v>110.4</v>
      </c>
      <c r="G182" s="20">
        <v>89.2</v>
      </c>
      <c r="H182" s="20">
        <v>89.9</v>
      </c>
      <c r="I182" s="20">
        <v>99.8</v>
      </c>
      <c r="J182" s="20">
        <v>115.4</v>
      </c>
      <c r="K182" s="20">
        <v>103.9</v>
      </c>
    </row>
    <row r="183" spans="1:11" x14ac:dyDescent="0.35">
      <c r="A183" s="58">
        <v>3824220500</v>
      </c>
      <c r="B183" s="17" t="s">
        <v>338</v>
      </c>
      <c r="C183" s="17" t="s">
        <v>830</v>
      </c>
      <c r="D183" s="57" t="s">
        <v>831</v>
      </c>
      <c r="E183" s="59">
        <v>96.1</v>
      </c>
      <c r="F183" s="20">
        <v>97.5</v>
      </c>
      <c r="G183" s="20">
        <v>98.2</v>
      </c>
      <c r="H183" s="20">
        <v>95.2</v>
      </c>
      <c r="I183" s="20">
        <v>96.7</v>
      </c>
      <c r="J183" s="20">
        <v>105.1</v>
      </c>
      <c r="K183" s="20">
        <v>92.8</v>
      </c>
    </row>
    <row r="184" spans="1:11" x14ac:dyDescent="0.35">
      <c r="A184" s="58">
        <v>3833500800</v>
      </c>
      <c r="B184" s="17" t="s">
        <v>338</v>
      </c>
      <c r="C184" s="57" t="s">
        <v>341</v>
      </c>
      <c r="D184" s="57" t="s">
        <v>342</v>
      </c>
      <c r="E184" s="59">
        <v>102.2</v>
      </c>
      <c r="F184" s="20">
        <v>108.7</v>
      </c>
      <c r="G184" s="20">
        <v>98.6</v>
      </c>
      <c r="H184" s="20">
        <v>89.1</v>
      </c>
      <c r="I184" s="20">
        <v>114.9</v>
      </c>
      <c r="J184" s="20">
        <v>113</v>
      </c>
      <c r="K184" s="20">
        <v>101.5</v>
      </c>
    </row>
    <row r="185" spans="1:11" x14ac:dyDescent="0.35">
      <c r="A185" s="58">
        <v>3910420100</v>
      </c>
      <c r="B185" s="17" t="s">
        <v>343</v>
      </c>
      <c r="C185" s="57" t="s">
        <v>344</v>
      </c>
      <c r="D185" s="57" t="s">
        <v>345</v>
      </c>
      <c r="E185" s="59">
        <v>97.1</v>
      </c>
      <c r="F185" s="20">
        <v>102.4</v>
      </c>
      <c r="G185" s="20">
        <v>91.6</v>
      </c>
      <c r="H185" s="20">
        <v>97.1</v>
      </c>
      <c r="I185" s="20">
        <v>110.9</v>
      </c>
      <c r="J185" s="20">
        <v>87.9</v>
      </c>
      <c r="K185" s="20">
        <v>97.2</v>
      </c>
    </row>
    <row r="186" spans="1:11" x14ac:dyDescent="0.35">
      <c r="A186" s="58">
        <v>3911740200</v>
      </c>
      <c r="B186" s="17" t="s">
        <v>343</v>
      </c>
      <c r="C186" s="17" t="s">
        <v>346</v>
      </c>
      <c r="D186" s="57" t="s">
        <v>632</v>
      </c>
      <c r="E186" s="59">
        <v>85.5</v>
      </c>
      <c r="F186" s="20">
        <v>102.8</v>
      </c>
      <c r="G186" s="20">
        <v>58.8</v>
      </c>
      <c r="H186" s="20">
        <v>94.4</v>
      </c>
      <c r="I186" s="20">
        <v>95.4</v>
      </c>
      <c r="J186" s="20">
        <v>85.7</v>
      </c>
      <c r="K186" s="20">
        <v>96.4</v>
      </c>
    </row>
    <row r="187" spans="1:11" x14ac:dyDescent="0.35">
      <c r="A187" s="58">
        <v>3917140250</v>
      </c>
      <c r="B187" s="17" t="s">
        <v>343</v>
      </c>
      <c r="C187" s="57" t="s">
        <v>734</v>
      </c>
      <c r="D187" s="17" t="s">
        <v>800</v>
      </c>
      <c r="E187" s="59">
        <v>95.3</v>
      </c>
      <c r="F187" s="20">
        <v>93.3</v>
      </c>
      <c r="G187" s="20">
        <v>81.8</v>
      </c>
      <c r="H187" s="20">
        <v>95.1</v>
      </c>
      <c r="I187" s="20">
        <v>100</v>
      </c>
      <c r="J187" s="20">
        <v>99.9</v>
      </c>
      <c r="K187" s="20">
        <v>105.7</v>
      </c>
    </row>
    <row r="188" spans="1:11" x14ac:dyDescent="0.35">
      <c r="A188" s="58">
        <v>3917460300</v>
      </c>
      <c r="B188" s="17" t="s">
        <v>343</v>
      </c>
      <c r="C188" s="57" t="s">
        <v>752</v>
      </c>
      <c r="D188" s="57" t="s">
        <v>347</v>
      </c>
      <c r="E188" s="59">
        <v>98.1</v>
      </c>
      <c r="F188" s="20">
        <v>111.7</v>
      </c>
      <c r="G188" s="20">
        <v>84.8</v>
      </c>
      <c r="H188" s="20">
        <v>99.7</v>
      </c>
      <c r="I188" s="20">
        <v>100.8</v>
      </c>
      <c r="J188" s="20">
        <v>100.7</v>
      </c>
      <c r="K188" s="20">
        <v>102.5</v>
      </c>
    </row>
    <row r="189" spans="1:11" x14ac:dyDescent="0.35">
      <c r="A189" s="58">
        <v>3918140350</v>
      </c>
      <c r="B189" s="17" t="s">
        <v>343</v>
      </c>
      <c r="C189" s="57" t="s">
        <v>348</v>
      </c>
      <c r="D189" s="57" t="s">
        <v>349</v>
      </c>
      <c r="E189" s="59">
        <v>90.9</v>
      </c>
      <c r="F189" s="20">
        <v>95.8</v>
      </c>
      <c r="G189" s="20">
        <v>77.7</v>
      </c>
      <c r="H189" s="20">
        <v>87.4</v>
      </c>
      <c r="I189" s="20">
        <v>92.5</v>
      </c>
      <c r="J189" s="20">
        <v>92.1</v>
      </c>
      <c r="K189" s="20">
        <v>100.4</v>
      </c>
    </row>
    <row r="190" spans="1:11" x14ac:dyDescent="0.35">
      <c r="A190" s="58">
        <v>3919380400</v>
      </c>
      <c r="B190" s="17" t="s">
        <v>343</v>
      </c>
      <c r="C190" s="57" t="s">
        <v>350</v>
      </c>
      <c r="D190" s="57" t="s">
        <v>351</v>
      </c>
      <c r="E190" s="59">
        <v>91.6</v>
      </c>
      <c r="F190" s="20">
        <v>98.8</v>
      </c>
      <c r="G190" s="20">
        <v>67.5</v>
      </c>
      <c r="H190" s="20">
        <v>95.3</v>
      </c>
      <c r="I190" s="20">
        <v>107.4</v>
      </c>
      <c r="J190" s="20">
        <v>88.6</v>
      </c>
      <c r="K190" s="20">
        <v>104.4</v>
      </c>
    </row>
    <row r="191" spans="1:11" x14ac:dyDescent="0.35">
      <c r="A191" s="58">
        <v>3922300425</v>
      </c>
      <c r="B191" s="17" t="s">
        <v>343</v>
      </c>
      <c r="C191" s="57" t="s">
        <v>352</v>
      </c>
      <c r="D191" s="57" t="s">
        <v>353</v>
      </c>
      <c r="E191" s="59">
        <v>96.7</v>
      </c>
      <c r="F191" s="20">
        <v>94.6</v>
      </c>
      <c r="G191" s="20">
        <v>91.5</v>
      </c>
      <c r="H191" s="20">
        <v>86.9</v>
      </c>
      <c r="I191" s="20">
        <v>97.3</v>
      </c>
      <c r="J191" s="20">
        <v>101</v>
      </c>
      <c r="K191" s="20">
        <v>103.8</v>
      </c>
    </row>
    <row r="192" spans="1:11" x14ac:dyDescent="0.35">
      <c r="A192" s="58">
        <v>3930620500</v>
      </c>
      <c r="B192" s="17" t="s">
        <v>343</v>
      </c>
      <c r="C192" s="57" t="s">
        <v>354</v>
      </c>
      <c r="D192" s="57" t="s">
        <v>355</v>
      </c>
      <c r="E192" s="59">
        <v>87.5</v>
      </c>
      <c r="F192" s="20">
        <v>94.1</v>
      </c>
      <c r="G192" s="20">
        <v>64</v>
      </c>
      <c r="H192" s="20">
        <v>89.5</v>
      </c>
      <c r="I192" s="20">
        <v>106.5</v>
      </c>
      <c r="J192" s="20">
        <v>112.6</v>
      </c>
      <c r="K192" s="20">
        <v>96.1</v>
      </c>
    </row>
    <row r="193" spans="1:11" x14ac:dyDescent="0.35">
      <c r="A193" s="58">
        <v>4011620100</v>
      </c>
      <c r="B193" s="17" t="s">
        <v>356</v>
      </c>
      <c r="C193" s="57" t="s">
        <v>838</v>
      </c>
      <c r="D193" s="57" t="s">
        <v>839</v>
      </c>
      <c r="E193" s="59">
        <v>92.1</v>
      </c>
      <c r="F193" s="20">
        <v>103.1</v>
      </c>
      <c r="G193" s="20">
        <v>78.7</v>
      </c>
      <c r="H193" s="20">
        <v>97.5</v>
      </c>
      <c r="I193" s="20">
        <v>91.3</v>
      </c>
      <c r="J193" s="20">
        <v>92.8</v>
      </c>
      <c r="K193" s="20">
        <v>97.8</v>
      </c>
    </row>
    <row r="194" spans="1:11" x14ac:dyDescent="0.35">
      <c r="A194" s="58">
        <v>4021420200</v>
      </c>
      <c r="B194" s="17" t="s">
        <v>356</v>
      </c>
      <c r="C194" s="17" t="s">
        <v>357</v>
      </c>
      <c r="D194" s="57" t="s">
        <v>358</v>
      </c>
      <c r="E194" s="59">
        <v>94.9</v>
      </c>
      <c r="F194" s="20">
        <v>96.5</v>
      </c>
      <c r="G194" s="20">
        <v>85.5</v>
      </c>
      <c r="H194" s="20">
        <v>99.1</v>
      </c>
      <c r="I194" s="20">
        <v>95.2</v>
      </c>
      <c r="J194" s="20">
        <v>94.6</v>
      </c>
      <c r="K194" s="20">
        <v>101.2</v>
      </c>
    </row>
    <row r="195" spans="1:11" x14ac:dyDescent="0.35">
      <c r="A195" s="58">
        <v>4030020400</v>
      </c>
      <c r="B195" s="17" t="s">
        <v>356</v>
      </c>
      <c r="C195" s="57" t="s">
        <v>592</v>
      </c>
      <c r="D195" s="57" t="s">
        <v>593</v>
      </c>
      <c r="E195" s="59">
        <v>90.7</v>
      </c>
      <c r="F195" s="20">
        <v>101.1</v>
      </c>
      <c r="G195" s="20">
        <v>77.599999999999994</v>
      </c>
      <c r="H195" s="20">
        <v>90.2</v>
      </c>
      <c r="I195" s="20">
        <v>99.4</v>
      </c>
      <c r="J195" s="20">
        <v>122.8</v>
      </c>
      <c r="K195" s="20">
        <v>91.6</v>
      </c>
    </row>
    <row r="196" spans="1:11" x14ac:dyDescent="0.35">
      <c r="A196" s="58">
        <v>4034780550</v>
      </c>
      <c r="B196" s="17" t="s">
        <v>356</v>
      </c>
      <c r="C196" s="57" t="s">
        <v>359</v>
      </c>
      <c r="D196" s="57" t="s">
        <v>360</v>
      </c>
      <c r="E196" s="59">
        <v>81.8</v>
      </c>
      <c r="F196" s="20">
        <v>96.6</v>
      </c>
      <c r="G196" s="20">
        <v>67.599999999999994</v>
      </c>
      <c r="H196" s="20">
        <v>96.7</v>
      </c>
      <c r="I196" s="20">
        <v>83.4</v>
      </c>
      <c r="J196" s="20">
        <v>87.2</v>
      </c>
      <c r="K196" s="20">
        <v>83.3</v>
      </c>
    </row>
    <row r="197" spans="1:11" x14ac:dyDescent="0.35">
      <c r="A197" s="58">
        <v>4036420150</v>
      </c>
      <c r="B197" s="17" t="s">
        <v>356</v>
      </c>
      <c r="C197" s="57" t="s">
        <v>361</v>
      </c>
      <c r="D197" s="57" t="s">
        <v>633</v>
      </c>
      <c r="E197" s="59">
        <v>88.8</v>
      </c>
      <c r="F197" s="20">
        <v>91.1</v>
      </c>
      <c r="G197" s="20">
        <v>85.3</v>
      </c>
      <c r="H197" s="20">
        <v>81.400000000000006</v>
      </c>
      <c r="I197" s="20">
        <v>98.8</v>
      </c>
      <c r="J197" s="20">
        <v>92.5</v>
      </c>
      <c r="K197" s="20">
        <v>89.6</v>
      </c>
    </row>
    <row r="198" spans="1:11" x14ac:dyDescent="0.35">
      <c r="A198" s="58">
        <v>4036420675</v>
      </c>
      <c r="B198" s="17" t="s">
        <v>356</v>
      </c>
      <c r="C198" s="57" t="s">
        <v>361</v>
      </c>
      <c r="D198" s="57" t="s">
        <v>648</v>
      </c>
      <c r="E198" s="59">
        <v>89.9</v>
      </c>
      <c r="F198" s="20">
        <v>92.3</v>
      </c>
      <c r="G198" s="20">
        <v>80.3</v>
      </c>
      <c r="H198" s="20">
        <v>95.6</v>
      </c>
      <c r="I198" s="20">
        <v>100</v>
      </c>
      <c r="J198" s="20">
        <v>94.3</v>
      </c>
      <c r="K198" s="20">
        <v>92.3</v>
      </c>
    </row>
    <row r="199" spans="1:11" x14ac:dyDescent="0.35">
      <c r="A199" s="58">
        <v>4036420700</v>
      </c>
      <c r="B199" s="17" t="s">
        <v>356</v>
      </c>
      <c r="C199" s="57" t="s">
        <v>361</v>
      </c>
      <c r="D199" s="57" t="s">
        <v>362</v>
      </c>
      <c r="E199" s="59">
        <v>84.7</v>
      </c>
      <c r="F199" s="20">
        <v>92.1</v>
      </c>
      <c r="G199" s="20">
        <v>72.099999999999994</v>
      </c>
      <c r="H199" s="20">
        <v>94.5</v>
      </c>
      <c r="I199" s="20">
        <v>85.6</v>
      </c>
      <c r="J199" s="20">
        <v>92.9</v>
      </c>
      <c r="K199" s="20">
        <v>88.8</v>
      </c>
    </row>
    <row r="200" spans="1:11" x14ac:dyDescent="0.35">
      <c r="A200" s="58">
        <v>4038620712</v>
      </c>
      <c r="B200" s="17" t="s">
        <v>356</v>
      </c>
      <c r="C200" s="57" t="s">
        <v>6</v>
      </c>
      <c r="D200" s="57" t="s">
        <v>7</v>
      </c>
      <c r="E200" s="59">
        <v>87.5</v>
      </c>
      <c r="F200" s="20">
        <v>95.9</v>
      </c>
      <c r="G200" s="20">
        <v>68.7</v>
      </c>
      <c r="H200" s="20">
        <v>99.7</v>
      </c>
      <c r="I200" s="20">
        <v>92.2</v>
      </c>
      <c r="J200" s="20">
        <v>88.8</v>
      </c>
      <c r="K200" s="20">
        <v>95.7</v>
      </c>
    </row>
    <row r="201" spans="1:11" x14ac:dyDescent="0.35">
      <c r="A201" s="58">
        <v>4046140800</v>
      </c>
      <c r="B201" s="17" t="s">
        <v>356</v>
      </c>
      <c r="C201" s="57" t="s">
        <v>63</v>
      </c>
      <c r="D201" s="57" t="s">
        <v>64</v>
      </c>
      <c r="E201" s="59">
        <v>87.5</v>
      </c>
      <c r="F201" s="20">
        <v>95.1</v>
      </c>
      <c r="G201" s="20">
        <v>64.7</v>
      </c>
      <c r="H201" s="20">
        <v>97.8</v>
      </c>
      <c r="I201" s="20">
        <v>95.9</v>
      </c>
      <c r="J201" s="20">
        <v>91.6</v>
      </c>
      <c r="K201" s="20">
        <v>98.5</v>
      </c>
    </row>
    <row r="202" spans="1:11" x14ac:dyDescent="0.35">
      <c r="A202" s="58">
        <v>4088888725</v>
      </c>
      <c r="B202" s="17" t="s">
        <v>356</v>
      </c>
      <c r="C202" s="57" t="s">
        <v>195</v>
      </c>
      <c r="D202" s="57" t="s">
        <v>857</v>
      </c>
      <c r="E202" s="59">
        <v>82.9</v>
      </c>
      <c r="F202" s="20">
        <v>90.9</v>
      </c>
      <c r="G202" s="20">
        <v>65.900000000000006</v>
      </c>
      <c r="H202" s="20">
        <v>104.2</v>
      </c>
      <c r="I202" s="20">
        <v>84.7</v>
      </c>
      <c r="J202" s="20">
        <v>96.7</v>
      </c>
      <c r="K202" s="20">
        <v>86.4</v>
      </c>
    </row>
    <row r="203" spans="1:11" x14ac:dyDescent="0.35">
      <c r="A203" s="58">
        <v>4138900600</v>
      </c>
      <c r="B203" s="17" t="s">
        <v>363</v>
      </c>
      <c r="C203" s="57" t="s">
        <v>753</v>
      </c>
      <c r="D203" s="57" t="s">
        <v>364</v>
      </c>
      <c r="E203" s="59">
        <v>131.19999999999999</v>
      </c>
      <c r="F203" s="20">
        <v>112.3</v>
      </c>
      <c r="G203" s="20">
        <v>182.2</v>
      </c>
      <c r="H203" s="20">
        <v>88.1</v>
      </c>
      <c r="I203" s="20">
        <v>116.8</v>
      </c>
      <c r="J203" s="20">
        <v>111.2</v>
      </c>
      <c r="K203" s="20">
        <v>112.9</v>
      </c>
    </row>
    <row r="204" spans="1:11" x14ac:dyDescent="0.35">
      <c r="A204" s="58">
        <v>4210900075</v>
      </c>
      <c r="B204" s="17" t="s">
        <v>365</v>
      </c>
      <c r="C204" s="57" t="s">
        <v>840</v>
      </c>
      <c r="D204" s="57" t="s">
        <v>841</v>
      </c>
      <c r="E204" s="59">
        <v>106.1</v>
      </c>
      <c r="F204" s="20">
        <v>98.6</v>
      </c>
      <c r="G204" s="20">
        <v>117.7</v>
      </c>
      <c r="H204" s="20">
        <v>104.6</v>
      </c>
      <c r="I204" s="20">
        <v>105.8</v>
      </c>
      <c r="J204" s="20">
        <v>100.8</v>
      </c>
      <c r="K204" s="20">
        <v>100.3</v>
      </c>
    </row>
    <row r="205" spans="1:11" x14ac:dyDescent="0.35">
      <c r="A205" s="58">
        <v>4221500200</v>
      </c>
      <c r="B205" s="17" t="s">
        <v>365</v>
      </c>
      <c r="C205" s="57" t="s">
        <v>886</v>
      </c>
      <c r="D205" s="57" t="s">
        <v>887</v>
      </c>
      <c r="E205" s="59">
        <v>90.1</v>
      </c>
      <c r="F205" s="20">
        <v>90.5</v>
      </c>
      <c r="G205" s="20">
        <v>68.7</v>
      </c>
      <c r="H205" s="20">
        <v>110.8</v>
      </c>
      <c r="I205" s="20">
        <v>101.6</v>
      </c>
      <c r="J205" s="20">
        <v>92.1</v>
      </c>
      <c r="K205" s="20">
        <v>99.4</v>
      </c>
    </row>
    <row r="206" spans="1:11" x14ac:dyDescent="0.35">
      <c r="A206" s="58">
        <v>4237964700</v>
      </c>
      <c r="B206" s="17" t="s">
        <v>365</v>
      </c>
      <c r="C206" s="57" t="s">
        <v>366</v>
      </c>
      <c r="D206" s="57" t="s">
        <v>367</v>
      </c>
      <c r="E206" s="59">
        <v>113.5</v>
      </c>
      <c r="F206" s="20">
        <v>116.7</v>
      </c>
      <c r="G206" s="20">
        <v>124.8</v>
      </c>
      <c r="H206" s="20">
        <v>107.4</v>
      </c>
      <c r="I206" s="20">
        <v>113.5</v>
      </c>
      <c r="J206" s="20">
        <v>103.3</v>
      </c>
      <c r="K206" s="20">
        <v>105.6</v>
      </c>
    </row>
    <row r="207" spans="1:11" x14ac:dyDescent="0.35">
      <c r="A207" s="58">
        <v>4238300750</v>
      </c>
      <c r="B207" s="17" t="s">
        <v>365</v>
      </c>
      <c r="C207" s="57" t="s">
        <v>368</v>
      </c>
      <c r="D207" s="57" t="s">
        <v>369</v>
      </c>
      <c r="E207" s="59">
        <v>99.2</v>
      </c>
      <c r="F207" s="20">
        <v>107.6</v>
      </c>
      <c r="G207" s="20">
        <v>95.6</v>
      </c>
      <c r="H207" s="20">
        <v>107.7</v>
      </c>
      <c r="I207" s="20">
        <v>108.9</v>
      </c>
      <c r="J207" s="20">
        <v>92.1</v>
      </c>
      <c r="K207" s="20">
        <v>95.1</v>
      </c>
    </row>
    <row r="208" spans="1:11" x14ac:dyDescent="0.35">
      <c r="A208" s="58">
        <v>4239740825</v>
      </c>
      <c r="B208" s="17" t="s">
        <v>365</v>
      </c>
      <c r="C208" s="17" t="s">
        <v>888</v>
      </c>
      <c r="D208" s="57" t="s">
        <v>889</v>
      </c>
      <c r="E208" s="59">
        <v>91.4</v>
      </c>
      <c r="F208" s="20">
        <v>90.5</v>
      </c>
      <c r="G208" s="20">
        <v>82.4</v>
      </c>
      <c r="H208" s="20">
        <v>102.2</v>
      </c>
      <c r="I208" s="20">
        <v>102</v>
      </c>
      <c r="J208" s="20">
        <v>90.2</v>
      </c>
      <c r="K208" s="20">
        <v>94</v>
      </c>
    </row>
    <row r="209" spans="1:11" x14ac:dyDescent="0.35">
      <c r="A209" s="58">
        <v>4242540815</v>
      </c>
      <c r="B209" s="17" t="s">
        <v>365</v>
      </c>
      <c r="C209" s="17" t="s">
        <v>807</v>
      </c>
      <c r="D209" s="57" t="s">
        <v>801</v>
      </c>
      <c r="E209" s="59">
        <v>96.2</v>
      </c>
      <c r="F209" s="20">
        <v>101.8</v>
      </c>
      <c r="G209" s="20">
        <v>84</v>
      </c>
      <c r="H209" s="20">
        <v>106.3</v>
      </c>
      <c r="I209" s="20">
        <v>107</v>
      </c>
      <c r="J209" s="20">
        <v>83.4</v>
      </c>
      <c r="K209" s="20">
        <v>100.3</v>
      </c>
    </row>
    <row r="210" spans="1:11" x14ac:dyDescent="0.35">
      <c r="A210" s="58">
        <v>4242540900</v>
      </c>
      <c r="B210" s="17" t="s">
        <v>365</v>
      </c>
      <c r="C210" s="57" t="s">
        <v>807</v>
      </c>
      <c r="D210" s="57" t="s">
        <v>802</v>
      </c>
      <c r="E210" s="59">
        <v>94.9</v>
      </c>
      <c r="F210" s="20">
        <v>104.2</v>
      </c>
      <c r="G210" s="20">
        <v>81.900000000000006</v>
      </c>
      <c r="H210" s="20">
        <v>106.3</v>
      </c>
      <c r="I210" s="20">
        <v>110.7</v>
      </c>
      <c r="J210" s="20">
        <v>85.8</v>
      </c>
      <c r="K210" s="20">
        <v>96.4</v>
      </c>
    </row>
    <row r="211" spans="1:11" x14ac:dyDescent="0.35">
      <c r="A211" s="58">
        <v>4249620950</v>
      </c>
      <c r="B211" s="17" t="s">
        <v>365</v>
      </c>
      <c r="C211" s="57" t="s">
        <v>370</v>
      </c>
      <c r="D211" s="57" t="s">
        <v>371</v>
      </c>
      <c r="E211" s="59">
        <v>97.1</v>
      </c>
      <c r="F211" s="20">
        <v>93.5</v>
      </c>
      <c r="G211" s="20">
        <v>89.4</v>
      </c>
      <c r="H211" s="20">
        <v>109.2</v>
      </c>
      <c r="I211" s="20">
        <v>107.4</v>
      </c>
      <c r="J211" s="20">
        <v>90.6</v>
      </c>
      <c r="K211" s="20">
        <v>99.9</v>
      </c>
    </row>
    <row r="212" spans="1:11" x14ac:dyDescent="0.35">
      <c r="A212" s="58">
        <v>4339300250</v>
      </c>
      <c r="B212" s="17" t="s">
        <v>372</v>
      </c>
      <c r="C212" s="17" t="s">
        <v>754</v>
      </c>
      <c r="D212" s="17" t="s">
        <v>373</v>
      </c>
      <c r="E212" s="59">
        <v>122.5</v>
      </c>
      <c r="F212" s="20">
        <v>109.4</v>
      </c>
      <c r="G212" s="20">
        <v>142.1</v>
      </c>
      <c r="H212" s="20">
        <v>121.2</v>
      </c>
      <c r="I212" s="20">
        <v>102.3</v>
      </c>
      <c r="J212" s="20">
        <v>111</v>
      </c>
      <c r="K212" s="20">
        <v>118.1</v>
      </c>
    </row>
    <row r="213" spans="1:11" x14ac:dyDescent="0.35">
      <c r="A213" s="58">
        <v>4516700200</v>
      </c>
      <c r="B213" s="17" t="s">
        <v>374</v>
      </c>
      <c r="C213" s="57" t="s">
        <v>376</v>
      </c>
      <c r="D213" s="57" t="s">
        <v>377</v>
      </c>
      <c r="E213" s="59">
        <v>100.8</v>
      </c>
      <c r="F213" s="20">
        <v>95.2</v>
      </c>
      <c r="G213" s="20">
        <v>94.8</v>
      </c>
      <c r="H213" s="20">
        <v>127.1</v>
      </c>
      <c r="I213" s="20">
        <v>90</v>
      </c>
      <c r="J213" s="20">
        <v>106.3</v>
      </c>
      <c r="K213" s="20">
        <v>103.5</v>
      </c>
    </row>
    <row r="214" spans="1:11" x14ac:dyDescent="0.35">
      <c r="A214" s="58">
        <v>4517900300</v>
      </c>
      <c r="B214" s="17" t="s">
        <v>374</v>
      </c>
      <c r="C214" s="57" t="s">
        <v>378</v>
      </c>
      <c r="D214" s="57" t="s">
        <v>379</v>
      </c>
      <c r="E214" s="59">
        <v>97.4</v>
      </c>
      <c r="F214" s="20">
        <v>109.2</v>
      </c>
      <c r="G214" s="20">
        <v>77</v>
      </c>
      <c r="H214" s="20">
        <v>124.1</v>
      </c>
      <c r="I214" s="20">
        <v>91.8</v>
      </c>
      <c r="J214" s="20">
        <v>91.4</v>
      </c>
      <c r="K214" s="20">
        <v>105.3</v>
      </c>
    </row>
    <row r="215" spans="1:11" x14ac:dyDescent="0.35">
      <c r="A215" s="58">
        <v>4524860150</v>
      </c>
      <c r="B215" s="17" t="s">
        <v>374</v>
      </c>
      <c r="C215" s="17" t="s">
        <v>755</v>
      </c>
      <c r="D215" s="57" t="s">
        <v>375</v>
      </c>
      <c r="E215" s="59">
        <v>90.4</v>
      </c>
      <c r="F215" s="20">
        <v>99.6</v>
      </c>
      <c r="G215" s="20">
        <v>73.400000000000006</v>
      </c>
      <c r="H215" s="20">
        <v>93.8</v>
      </c>
      <c r="I215" s="20">
        <v>86.3</v>
      </c>
      <c r="J215" s="20">
        <v>96.6</v>
      </c>
      <c r="K215" s="20">
        <v>100.5</v>
      </c>
    </row>
    <row r="216" spans="1:11" x14ac:dyDescent="0.35">
      <c r="A216" s="58">
        <v>4524860400</v>
      </c>
      <c r="B216" s="17" t="s">
        <v>374</v>
      </c>
      <c r="C216" s="57" t="s">
        <v>755</v>
      </c>
      <c r="D216" s="57" t="s">
        <v>634</v>
      </c>
      <c r="E216" s="59">
        <v>95.7</v>
      </c>
      <c r="F216" s="20">
        <v>101.3</v>
      </c>
      <c r="G216" s="20">
        <v>77.8</v>
      </c>
      <c r="H216" s="20">
        <v>93.3</v>
      </c>
      <c r="I216" s="20">
        <v>99.4</v>
      </c>
      <c r="J216" s="20">
        <v>109</v>
      </c>
      <c r="K216" s="20">
        <v>106.6</v>
      </c>
    </row>
    <row r="217" spans="1:11" x14ac:dyDescent="0.35">
      <c r="A217" s="58">
        <v>4525940500</v>
      </c>
      <c r="B217" s="17" t="s">
        <v>374</v>
      </c>
      <c r="C217" s="57" t="s">
        <v>756</v>
      </c>
      <c r="D217" s="57" t="s">
        <v>380</v>
      </c>
      <c r="E217" s="59">
        <v>107.3</v>
      </c>
      <c r="F217" s="20">
        <v>103.6</v>
      </c>
      <c r="G217" s="20">
        <v>113.9</v>
      </c>
      <c r="H217" s="20">
        <v>103.7</v>
      </c>
      <c r="I217" s="20">
        <v>96.2</v>
      </c>
      <c r="J217" s="20">
        <v>101.6</v>
      </c>
      <c r="K217" s="20">
        <v>107.7</v>
      </c>
    </row>
    <row r="218" spans="1:11" x14ac:dyDescent="0.35">
      <c r="A218" s="58">
        <v>4638180700</v>
      </c>
      <c r="B218" s="17" t="s">
        <v>381</v>
      </c>
      <c r="C218" s="17" t="s">
        <v>672</v>
      </c>
      <c r="D218" s="57" t="s">
        <v>673</v>
      </c>
      <c r="E218" s="59">
        <v>100</v>
      </c>
      <c r="F218" s="20">
        <v>100.8</v>
      </c>
      <c r="G218" s="20">
        <v>115.4</v>
      </c>
      <c r="H218" s="20">
        <v>91.5</v>
      </c>
      <c r="I218" s="20">
        <v>89.1</v>
      </c>
      <c r="J218" s="20">
        <v>98</v>
      </c>
      <c r="K218" s="20">
        <v>92.1</v>
      </c>
    </row>
    <row r="219" spans="1:11" x14ac:dyDescent="0.35">
      <c r="A219" s="58">
        <v>4643620800</v>
      </c>
      <c r="B219" s="17" t="s">
        <v>381</v>
      </c>
      <c r="C219" s="57" t="s">
        <v>65</v>
      </c>
      <c r="D219" s="57" t="s">
        <v>66</v>
      </c>
      <c r="E219" s="59">
        <v>97</v>
      </c>
      <c r="F219" s="20">
        <v>98</v>
      </c>
      <c r="G219" s="20">
        <v>85.5</v>
      </c>
      <c r="H219" s="20">
        <v>92.8</v>
      </c>
      <c r="I219" s="20">
        <v>95.4</v>
      </c>
      <c r="J219" s="20">
        <v>112.2</v>
      </c>
      <c r="K219" s="20">
        <v>105.9</v>
      </c>
    </row>
    <row r="220" spans="1:11" x14ac:dyDescent="0.35">
      <c r="A220" s="58">
        <v>4716860300</v>
      </c>
      <c r="B220" s="17" t="s">
        <v>382</v>
      </c>
      <c r="C220" s="57" t="s">
        <v>383</v>
      </c>
      <c r="D220" s="57" t="s">
        <v>384</v>
      </c>
      <c r="E220" s="59">
        <v>96.8</v>
      </c>
      <c r="F220" s="20">
        <v>96.9</v>
      </c>
      <c r="G220" s="20">
        <v>104</v>
      </c>
      <c r="H220" s="20">
        <v>90</v>
      </c>
      <c r="I220" s="20">
        <v>91.7</v>
      </c>
      <c r="J220" s="20">
        <v>100</v>
      </c>
      <c r="K220" s="20">
        <v>93.5</v>
      </c>
    </row>
    <row r="221" spans="1:11" x14ac:dyDescent="0.35">
      <c r="A221" s="58">
        <v>4717420315</v>
      </c>
      <c r="B221" s="17" t="s">
        <v>382</v>
      </c>
      <c r="C221" s="57" t="s">
        <v>385</v>
      </c>
      <c r="D221" s="57" t="s">
        <v>386</v>
      </c>
      <c r="E221" s="59">
        <v>89.3</v>
      </c>
      <c r="F221" s="20">
        <v>106.3</v>
      </c>
      <c r="G221" s="20">
        <v>71.599999999999994</v>
      </c>
      <c r="H221" s="20">
        <v>91.3</v>
      </c>
      <c r="I221" s="20">
        <v>108.6</v>
      </c>
      <c r="J221" s="20">
        <v>86.3</v>
      </c>
      <c r="K221" s="20">
        <v>92.5</v>
      </c>
    </row>
    <row r="222" spans="1:11" x14ac:dyDescent="0.35">
      <c r="A222" s="58">
        <v>4727180400</v>
      </c>
      <c r="B222" s="17" t="s">
        <v>382</v>
      </c>
      <c r="C222" s="57" t="s">
        <v>387</v>
      </c>
      <c r="D222" s="57" t="s">
        <v>388</v>
      </c>
      <c r="E222" s="59">
        <v>88.9</v>
      </c>
      <c r="F222" s="20">
        <v>92</v>
      </c>
      <c r="G222" s="20">
        <v>70.900000000000006</v>
      </c>
      <c r="H222" s="20">
        <v>96.9</v>
      </c>
      <c r="I222" s="20">
        <v>90.2</v>
      </c>
      <c r="J222" s="20">
        <v>99.1</v>
      </c>
      <c r="K222" s="20">
        <v>99.3</v>
      </c>
    </row>
    <row r="223" spans="1:11" x14ac:dyDescent="0.35">
      <c r="A223" s="58">
        <v>4728940500</v>
      </c>
      <c r="B223" s="17" t="s">
        <v>382</v>
      </c>
      <c r="C223" s="57" t="s">
        <v>389</v>
      </c>
      <c r="D223" s="57" t="s">
        <v>390</v>
      </c>
      <c r="E223" s="59">
        <v>81.8</v>
      </c>
      <c r="F223" s="20">
        <v>84.4</v>
      </c>
      <c r="G223" s="20">
        <v>70.5</v>
      </c>
      <c r="H223" s="20">
        <v>95</v>
      </c>
      <c r="I223" s="20">
        <v>85.6</v>
      </c>
      <c r="J223" s="20">
        <v>85.8</v>
      </c>
      <c r="K223" s="20">
        <v>85.5</v>
      </c>
    </row>
    <row r="224" spans="1:11" x14ac:dyDescent="0.35">
      <c r="A224" s="58">
        <v>4732820600</v>
      </c>
      <c r="B224" s="17" t="s">
        <v>382</v>
      </c>
      <c r="C224" s="57" t="s">
        <v>391</v>
      </c>
      <c r="D224" s="57" t="s">
        <v>392</v>
      </c>
      <c r="E224" s="59">
        <v>80.599999999999994</v>
      </c>
      <c r="F224" s="20">
        <v>89.3</v>
      </c>
      <c r="G224" s="20">
        <v>68.7</v>
      </c>
      <c r="H224" s="20">
        <v>96.3</v>
      </c>
      <c r="I224" s="20">
        <v>85.2</v>
      </c>
      <c r="J224" s="20">
        <v>77.900000000000006</v>
      </c>
      <c r="K224" s="20">
        <v>82.5</v>
      </c>
    </row>
    <row r="225" spans="1:11" x14ac:dyDescent="0.35">
      <c r="A225" s="58">
        <v>4734100640</v>
      </c>
      <c r="B225" s="17" t="s">
        <v>382</v>
      </c>
      <c r="C225" s="57" t="s">
        <v>393</v>
      </c>
      <c r="D225" s="57" t="s">
        <v>394</v>
      </c>
      <c r="E225" s="59">
        <v>87.1</v>
      </c>
      <c r="F225" s="20">
        <v>91.7</v>
      </c>
      <c r="G225" s="20">
        <v>71.7</v>
      </c>
      <c r="H225" s="20">
        <v>102</v>
      </c>
      <c r="I225" s="20">
        <v>79.599999999999994</v>
      </c>
      <c r="J225" s="20">
        <v>87.3</v>
      </c>
      <c r="K225" s="20">
        <v>96.5</v>
      </c>
    </row>
    <row r="226" spans="1:11" x14ac:dyDescent="0.35">
      <c r="A226" s="58">
        <v>4734980325</v>
      </c>
      <c r="B226" s="17" t="s">
        <v>382</v>
      </c>
      <c r="C226" s="17" t="s">
        <v>757</v>
      </c>
      <c r="D226" s="57" t="s">
        <v>803</v>
      </c>
      <c r="E226" s="59">
        <v>92.4</v>
      </c>
      <c r="F226" s="20">
        <v>95.1</v>
      </c>
      <c r="G226" s="20">
        <v>91.8</v>
      </c>
      <c r="H226" s="20">
        <v>93.3</v>
      </c>
      <c r="I226" s="20">
        <v>90.9</v>
      </c>
      <c r="J226" s="20">
        <v>83.5</v>
      </c>
      <c r="K226" s="20">
        <v>93</v>
      </c>
    </row>
    <row r="227" spans="1:11" x14ac:dyDescent="0.35">
      <c r="A227" s="58">
        <v>4734980700</v>
      </c>
      <c r="B227" s="17" t="s">
        <v>382</v>
      </c>
      <c r="C227" s="57" t="s">
        <v>757</v>
      </c>
      <c r="D227" s="57" t="s">
        <v>789</v>
      </c>
      <c r="E227" s="59">
        <v>99.3</v>
      </c>
      <c r="F227" s="20">
        <v>95.3</v>
      </c>
      <c r="G227" s="20">
        <v>93.4</v>
      </c>
      <c r="H227" s="20">
        <v>96.7</v>
      </c>
      <c r="I227" s="20">
        <v>94.7</v>
      </c>
      <c r="J227" s="20">
        <v>83.9</v>
      </c>
      <c r="K227" s="20">
        <v>109.6</v>
      </c>
    </row>
    <row r="228" spans="1:11" x14ac:dyDescent="0.35">
      <c r="A228" s="58">
        <v>4810180020</v>
      </c>
      <c r="B228" s="17" t="s">
        <v>395</v>
      </c>
      <c r="C228" s="57" t="s">
        <v>790</v>
      </c>
      <c r="D228" s="57" t="s">
        <v>791</v>
      </c>
      <c r="E228" s="59">
        <v>94.7</v>
      </c>
      <c r="F228" s="20">
        <v>97.5</v>
      </c>
      <c r="G228" s="20">
        <v>81.8</v>
      </c>
      <c r="H228" s="20">
        <v>115.2</v>
      </c>
      <c r="I228" s="20">
        <v>96.2</v>
      </c>
      <c r="J228" s="20">
        <v>101.5</v>
      </c>
      <c r="K228" s="20">
        <v>98</v>
      </c>
    </row>
    <row r="229" spans="1:11" x14ac:dyDescent="0.35">
      <c r="A229" s="58">
        <v>4811100040</v>
      </c>
      <c r="B229" s="17" t="s">
        <v>395</v>
      </c>
      <c r="C229" s="57" t="s">
        <v>396</v>
      </c>
      <c r="D229" s="57" t="s">
        <v>397</v>
      </c>
      <c r="E229" s="59">
        <v>84.9</v>
      </c>
      <c r="F229" s="20">
        <v>94.6</v>
      </c>
      <c r="G229" s="20">
        <v>69.5</v>
      </c>
      <c r="H229" s="20">
        <v>93.7</v>
      </c>
      <c r="I229" s="20">
        <v>80.7</v>
      </c>
      <c r="J229" s="20">
        <v>94.4</v>
      </c>
      <c r="K229" s="20">
        <v>91.8</v>
      </c>
    </row>
    <row r="230" spans="1:11" x14ac:dyDescent="0.35">
      <c r="A230" s="58">
        <v>4812420080</v>
      </c>
      <c r="B230" s="17" t="s">
        <v>395</v>
      </c>
      <c r="C230" s="57" t="s">
        <v>398</v>
      </c>
      <c r="D230" s="57" t="s">
        <v>399</v>
      </c>
      <c r="E230" s="59">
        <v>98.6</v>
      </c>
      <c r="F230" s="20">
        <v>88.8</v>
      </c>
      <c r="G230" s="20">
        <v>101</v>
      </c>
      <c r="H230" s="20">
        <v>96.6</v>
      </c>
      <c r="I230" s="20">
        <v>90.9</v>
      </c>
      <c r="J230" s="20">
        <v>104</v>
      </c>
      <c r="K230" s="20">
        <v>102.2</v>
      </c>
    </row>
    <row r="231" spans="1:11" x14ac:dyDescent="0.35">
      <c r="A231" s="58">
        <v>4812420780</v>
      </c>
      <c r="B231" s="17" t="s">
        <v>395</v>
      </c>
      <c r="C231" s="57" t="s">
        <v>398</v>
      </c>
      <c r="D231" s="57" t="s">
        <v>635</v>
      </c>
      <c r="E231" s="59">
        <v>94.4</v>
      </c>
      <c r="F231" s="20">
        <v>92.8</v>
      </c>
      <c r="G231" s="20">
        <v>94.1</v>
      </c>
      <c r="H231" s="20">
        <v>103.8</v>
      </c>
      <c r="I231" s="20">
        <v>89.8</v>
      </c>
      <c r="J231" s="20">
        <v>95.1</v>
      </c>
      <c r="K231" s="20">
        <v>93.9</v>
      </c>
    </row>
    <row r="232" spans="1:11" x14ac:dyDescent="0.35">
      <c r="A232" s="58">
        <v>4812420840</v>
      </c>
      <c r="B232" s="17" t="s">
        <v>395</v>
      </c>
      <c r="C232" s="17" t="s">
        <v>398</v>
      </c>
      <c r="D232" s="57" t="s">
        <v>842</v>
      </c>
      <c r="E232" s="59">
        <v>91.6</v>
      </c>
      <c r="F232" s="20">
        <v>83.2</v>
      </c>
      <c r="G232" s="20">
        <v>91.5</v>
      </c>
      <c r="H232" s="20">
        <v>98.1</v>
      </c>
      <c r="I232" s="20">
        <v>96.6</v>
      </c>
      <c r="J232" s="20">
        <v>114.1</v>
      </c>
      <c r="K232" s="20">
        <v>89.2</v>
      </c>
    </row>
    <row r="233" spans="1:11" x14ac:dyDescent="0.35">
      <c r="A233" s="58">
        <v>4813140120</v>
      </c>
      <c r="B233" s="17" t="s">
        <v>395</v>
      </c>
      <c r="C233" s="17" t="s">
        <v>400</v>
      </c>
      <c r="D233" s="57" t="s">
        <v>401</v>
      </c>
      <c r="E233" s="59">
        <v>94.6</v>
      </c>
      <c r="F233" s="20">
        <v>90.1</v>
      </c>
      <c r="G233" s="20">
        <v>92.1</v>
      </c>
      <c r="H233" s="20">
        <v>100.1</v>
      </c>
      <c r="I233" s="20">
        <v>102.1</v>
      </c>
      <c r="J233" s="20">
        <v>87.9</v>
      </c>
      <c r="K233" s="20">
        <v>96</v>
      </c>
    </row>
    <row r="234" spans="1:11" x14ac:dyDescent="0.35">
      <c r="A234" s="58">
        <v>4815180140</v>
      </c>
      <c r="B234" s="17" t="s">
        <v>395</v>
      </c>
      <c r="C234" s="57" t="s">
        <v>402</v>
      </c>
      <c r="D234" s="57" t="s">
        <v>809</v>
      </c>
      <c r="E234" s="59">
        <v>86.5</v>
      </c>
      <c r="F234" s="20">
        <v>86.3</v>
      </c>
      <c r="G234" s="20">
        <v>74.2</v>
      </c>
      <c r="H234" s="20">
        <v>80.599999999999994</v>
      </c>
      <c r="I234" s="20">
        <v>106.2</v>
      </c>
      <c r="J234" s="20">
        <v>90.9</v>
      </c>
      <c r="K234" s="20">
        <v>92.8</v>
      </c>
    </row>
    <row r="235" spans="1:11" x14ac:dyDescent="0.35">
      <c r="A235" s="58">
        <v>4815180435</v>
      </c>
      <c r="B235" s="17" t="s">
        <v>395</v>
      </c>
      <c r="C235" s="17" t="s">
        <v>402</v>
      </c>
      <c r="D235" s="57" t="s">
        <v>403</v>
      </c>
      <c r="E235" s="59">
        <v>75.900000000000006</v>
      </c>
      <c r="F235" s="20">
        <v>81.900000000000006</v>
      </c>
      <c r="G235" s="20">
        <v>62.2</v>
      </c>
      <c r="H235" s="20">
        <v>97.9</v>
      </c>
      <c r="I235" s="20">
        <v>83.4</v>
      </c>
      <c r="J235" s="20">
        <v>86.2</v>
      </c>
      <c r="K235" s="20">
        <v>76.099999999999994</v>
      </c>
    </row>
    <row r="236" spans="1:11" x14ac:dyDescent="0.35">
      <c r="A236" s="58">
        <v>4818580200</v>
      </c>
      <c r="B236" s="17" t="s">
        <v>395</v>
      </c>
      <c r="C236" s="57" t="s">
        <v>404</v>
      </c>
      <c r="D236" s="57" t="s">
        <v>405</v>
      </c>
      <c r="E236" s="59">
        <v>96</v>
      </c>
      <c r="F236" s="20">
        <v>85.5</v>
      </c>
      <c r="G236" s="20">
        <v>89.5</v>
      </c>
      <c r="H236" s="20">
        <v>136.9</v>
      </c>
      <c r="I236" s="20">
        <v>98.9</v>
      </c>
      <c r="J236" s="20">
        <v>84.3</v>
      </c>
      <c r="K236" s="20">
        <v>95.8</v>
      </c>
    </row>
    <row r="237" spans="1:11" x14ac:dyDescent="0.35">
      <c r="A237" s="58">
        <v>4819124124</v>
      </c>
      <c r="B237" s="17" t="s">
        <v>395</v>
      </c>
      <c r="C237" s="57" t="s">
        <v>758</v>
      </c>
      <c r="D237" s="57" t="s">
        <v>804</v>
      </c>
      <c r="E237" s="59">
        <v>90.9</v>
      </c>
      <c r="F237" s="20">
        <v>85.3</v>
      </c>
      <c r="G237" s="20">
        <v>93.1</v>
      </c>
      <c r="H237" s="20">
        <v>119.2</v>
      </c>
      <c r="I237" s="20">
        <v>99.7</v>
      </c>
      <c r="J237" s="20">
        <v>92.6</v>
      </c>
      <c r="K237" s="20">
        <v>81.400000000000006</v>
      </c>
    </row>
    <row r="238" spans="1:11" x14ac:dyDescent="0.35">
      <c r="A238" s="58">
        <v>4819124240</v>
      </c>
      <c r="B238" s="17" t="s">
        <v>395</v>
      </c>
      <c r="C238" s="57" t="s">
        <v>758</v>
      </c>
      <c r="D238" s="57" t="s">
        <v>406</v>
      </c>
      <c r="E238" s="59">
        <v>105.6</v>
      </c>
      <c r="F238" s="20">
        <v>107</v>
      </c>
      <c r="G238" s="20">
        <v>106.7</v>
      </c>
      <c r="H238" s="20">
        <v>105.8</v>
      </c>
      <c r="I238" s="20">
        <v>98.1</v>
      </c>
      <c r="J238" s="20">
        <v>105.2</v>
      </c>
      <c r="K238" s="20">
        <v>106</v>
      </c>
    </row>
    <row r="239" spans="1:11" x14ac:dyDescent="0.35">
      <c r="A239" s="58">
        <v>4819124770</v>
      </c>
      <c r="B239" s="17" t="s">
        <v>395</v>
      </c>
      <c r="C239" s="17" t="s">
        <v>758</v>
      </c>
      <c r="D239" s="57" t="s">
        <v>843</v>
      </c>
      <c r="E239" s="59">
        <v>104.5</v>
      </c>
      <c r="F239" s="20">
        <v>97.6</v>
      </c>
      <c r="G239" s="20">
        <v>117.2</v>
      </c>
      <c r="H239" s="20">
        <v>103.4</v>
      </c>
      <c r="I239" s="20">
        <v>100.2</v>
      </c>
      <c r="J239" s="20">
        <v>90.1</v>
      </c>
      <c r="K239" s="20">
        <v>99.5</v>
      </c>
    </row>
    <row r="240" spans="1:11" x14ac:dyDescent="0.35">
      <c r="A240" s="58">
        <v>4823104340</v>
      </c>
      <c r="B240" s="17" t="s">
        <v>395</v>
      </c>
      <c r="C240" s="17" t="s">
        <v>407</v>
      </c>
      <c r="D240" s="57" t="s">
        <v>408</v>
      </c>
      <c r="E240" s="59">
        <v>98.1</v>
      </c>
      <c r="F240" s="20">
        <v>94.7</v>
      </c>
      <c r="G240" s="20">
        <v>89.8</v>
      </c>
      <c r="H240" s="20">
        <v>105.2</v>
      </c>
      <c r="I240" s="20">
        <v>103.2</v>
      </c>
      <c r="J240" s="20">
        <v>104.5</v>
      </c>
      <c r="K240" s="20">
        <v>102.5</v>
      </c>
    </row>
    <row r="241" spans="1:11" x14ac:dyDescent="0.35">
      <c r="A241" s="58">
        <v>4826420133</v>
      </c>
      <c r="B241" s="50" t="s">
        <v>395</v>
      </c>
      <c r="C241" s="50" t="s">
        <v>759</v>
      </c>
      <c r="D241" s="57" t="s">
        <v>661</v>
      </c>
      <c r="E241" s="59">
        <v>91.7</v>
      </c>
      <c r="F241" s="20">
        <v>84.2</v>
      </c>
      <c r="G241" s="20">
        <v>88.7</v>
      </c>
      <c r="H241" s="20">
        <v>89.4</v>
      </c>
      <c r="I241" s="20">
        <v>95.8</v>
      </c>
      <c r="J241" s="20">
        <v>99.2</v>
      </c>
      <c r="K241" s="20">
        <v>95.6</v>
      </c>
    </row>
    <row r="242" spans="1:11" x14ac:dyDescent="0.35">
      <c r="A242" s="58">
        <v>4826420180</v>
      </c>
      <c r="B242" s="17" t="s">
        <v>395</v>
      </c>
      <c r="C242" s="57" t="s">
        <v>759</v>
      </c>
      <c r="D242" s="57" t="s">
        <v>409</v>
      </c>
      <c r="E242" s="59">
        <v>94.2</v>
      </c>
      <c r="F242" s="20">
        <v>93.2</v>
      </c>
      <c r="G242" s="20">
        <v>91.4</v>
      </c>
      <c r="H242" s="20">
        <v>94.4</v>
      </c>
      <c r="I242" s="20">
        <v>93.6</v>
      </c>
      <c r="J242" s="20">
        <v>103.7</v>
      </c>
      <c r="K242" s="20">
        <v>95.9</v>
      </c>
    </row>
    <row r="243" spans="1:11" x14ac:dyDescent="0.35">
      <c r="A243" s="58">
        <v>4826420500</v>
      </c>
      <c r="B243" s="17" t="s">
        <v>395</v>
      </c>
      <c r="C243" s="17" t="s">
        <v>759</v>
      </c>
      <c r="D243" s="57" t="s">
        <v>410</v>
      </c>
      <c r="E243" s="59">
        <v>96.3</v>
      </c>
      <c r="F243" s="20">
        <v>85.7</v>
      </c>
      <c r="G243" s="20">
        <v>97.3</v>
      </c>
      <c r="H243" s="20">
        <v>109.9</v>
      </c>
      <c r="I243" s="20">
        <v>98.6</v>
      </c>
      <c r="J243" s="20">
        <v>93.3</v>
      </c>
      <c r="K243" s="20">
        <v>95.9</v>
      </c>
    </row>
    <row r="244" spans="1:11" x14ac:dyDescent="0.35">
      <c r="A244" s="58">
        <v>4828660880</v>
      </c>
      <c r="B244" s="17" t="s">
        <v>395</v>
      </c>
      <c r="C244" s="57" t="s">
        <v>760</v>
      </c>
      <c r="D244" s="57" t="s">
        <v>67</v>
      </c>
      <c r="E244" s="59">
        <v>85.1</v>
      </c>
      <c r="F244" s="20">
        <v>78.099999999999994</v>
      </c>
      <c r="G244" s="20">
        <v>71.5</v>
      </c>
      <c r="H244" s="20">
        <v>102</v>
      </c>
      <c r="I244" s="20">
        <v>90.3</v>
      </c>
      <c r="J244" s="20">
        <v>109.1</v>
      </c>
      <c r="K244" s="20">
        <v>90.7</v>
      </c>
    </row>
    <row r="245" spans="1:11" x14ac:dyDescent="0.35">
      <c r="A245" s="58">
        <v>4830980620</v>
      </c>
      <c r="B245" s="17" t="s">
        <v>395</v>
      </c>
      <c r="C245" s="57" t="s">
        <v>844</v>
      </c>
      <c r="D245" s="57" t="s">
        <v>845</v>
      </c>
      <c r="E245" s="59">
        <v>92</v>
      </c>
      <c r="F245" s="20">
        <v>92.8</v>
      </c>
      <c r="G245" s="20">
        <v>85.4</v>
      </c>
      <c r="H245" s="20">
        <v>87.4</v>
      </c>
      <c r="I245" s="20">
        <v>98.8</v>
      </c>
      <c r="J245" s="20">
        <v>93.1</v>
      </c>
      <c r="K245" s="20">
        <v>96.6</v>
      </c>
    </row>
    <row r="246" spans="1:11" x14ac:dyDescent="0.35">
      <c r="A246" s="58">
        <v>4831180640</v>
      </c>
      <c r="B246" s="17" t="s">
        <v>395</v>
      </c>
      <c r="C246" s="57" t="s">
        <v>411</v>
      </c>
      <c r="D246" s="57" t="s">
        <v>412</v>
      </c>
      <c r="E246" s="59">
        <v>92.6</v>
      </c>
      <c r="F246" s="20">
        <v>98.6</v>
      </c>
      <c r="G246" s="20">
        <v>86.3</v>
      </c>
      <c r="H246" s="20">
        <v>93.2</v>
      </c>
      <c r="I246" s="20">
        <v>90.9</v>
      </c>
      <c r="J246" s="20">
        <v>100</v>
      </c>
      <c r="K246" s="20">
        <v>95</v>
      </c>
    </row>
    <row r="247" spans="1:11" x14ac:dyDescent="0.35">
      <c r="A247" s="58">
        <v>4832580670</v>
      </c>
      <c r="B247" s="17" t="s">
        <v>395</v>
      </c>
      <c r="C247" s="17" t="s">
        <v>72</v>
      </c>
      <c r="D247" s="57" t="s">
        <v>413</v>
      </c>
      <c r="E247" s="59">
        <v>77.5</v>
      </c>
      <c r="F247" s="20">
        <v>83.1</v>
      </c>
      <c r="G247" s="20">
        <v>62.7</v>
      </c>
      <c r="H247" s="20">
        <v>101.9</v>
      </c>
      <c r="I247" s="20">
        <v>89.1</v>
      </c>
      <c r="J247" s="20">
        <v>71.8</v>
      </c>
      <c r="K247" s="20">
        <v>79.099999999999994</v>
      </c>
    </row>
    <row r="248" spans="1:11" x14ac:dyDescent="0.35">
      <c r="A248" s="58">
        <v>4833260700</v>
      </c>
      <c r="B248" s="17" t="s">
        <v>395</v>
      </c>
      <c r="C248" s="17" t="s">
        <v>414</v>
      </c>
      <c r="D248" s="57" t="s">
        <v>415</v>
      </c>
      <c r="E248" s="59">
        <v>96.3</v>
      </c>
      <c r="F248" s="20">
        <v>89.7</v>
      </c>
      <c r="G248" s="20">
        <v>82.3</v>
      </c>
      <c r="H248" s="20">
        <v>105.3</v>
      </c>
      <c r="I248" s="20">
        <v>105.8</v>
      </c>
      <c r="J248" s="20">
        <v>92.3</v>
      </c>
      <c r="K248" s="20">
        <v>106.2</v>
      </c>
    </row>
    <row r="249" spans="1:11" x14ac:dyDescent="0.35">
      <c r="A249" s="58">
        <v>4834860710</v>
      </c>
      <c r="B249" s="17" t="s">
        <v>395</v>
      </c>
      <c r="C249" s="57" t="s">
        <v>662</v>
      </c>
      <c r="D249" s="57" t="s">
        <v>663</v>
      </c>
      <c r="E249" s="59">
        <v>94.1</v>
      </c>
      <c r="F249" s="20">
        <v>89.6</v>
      </c>
      <c r="G249" s="20">
        <v>79.3</v>
      </c>
      <c r="H249" s="20">
        <v>104.9</v>
      </c>
      <c r="I249" s="20">
        <v>90.8</v>
      </c>
      <c r="J249" s="20">
        <v>94.4</v>
      </c>
      <c r="K249" s="20">
        <v>106.5</v>
      </c>
    </row>
    <row r="250" spans="1:11" x14ac:dyDescent="0.35">
      <c r="A250" s="58">
        <v>4836220720</v>
      </c>
      <c r="B250" s="17" t="s">
        <v>395</v>
      </c>
      <c r="C250" s="57" t="s">
        <v>416</v>
      </c>
      <c r="D250" s="57" t="s">
        <v>417</v>
      </c>
      <c r="E250" s="59">
        <v>94.4</v>
      </c>
      <c r="F250" s="20">
        <v>92.1</v>
      </c>
      <c r="G250" s="20">
        <v>92.3</v>
      </c>
      <c r="H250" s="20">
        <v>97</v>
      </c>
      <c r="I250" s="20">
        <v>102.2</v>
      </c>
      <c r="J250" s="20">
        <v>101.7</v>
      </c>
      <c r="K250" s="20">
        <v>93.5</v>
      </c>
    </row>
    <row r="251" spans="1:11" x14ac:dyDescent="0.35">
      <c r="A251" s="58">
        <v>4841700810</v>
      </c>
      <c r="B251" s="17" t="s">
        <v>395</v>
      </c>
      <c r="C251" s="57" t="s">
        <v>761</v>
      </c>
      <c r="D251" s="57" t="s">
        <v>418</v>
      </c>
      <c r="E251" s="59">
        <v>86.9</v>
      </c>
      <c r="F251" s="20">
        <v>86.9</v>
      </c>
      <c r="G251" s="20">
        <v>76.400000000000006</v>
      </c>
      <c r="H251" s="20">
        <v>88.9</v>
      </c>
      <c r="I251" s="20">
        <v>87.3</v>
      </c>
      <c r="J251" s="20">
        <v>84.7</v>
      </c>
      <c r="K251" s="20">
        <v>95.5</v>
      </c>
    </row>
    <row r="252" spans="1:11" x14ac:dyDescent="0.35">
      <c r="A252" s="58">
        <v>4841700850</v>
      </c>
      <c r="B252" s="17" t="s">
        <v>395</v>
      </c>
      <c r="C252" s="57" t="s">
        <v>761</v>
      </c>
      <c r="D252" s="57" t="s">
        <v>649</v>
      </c>
      <c r="E252" s="59">
        <v>87.9</v>
      </c>
      <c r="F252" s="20">
        <v>87.3</v>
      </c>
      <c r="G252" s="20">
        <v>76.2</v>
      </c>
      <c r="H252" s="20">
        <v>96.3</v>
      </c>
      <c r="I252" s="20">
        <v>88.1</v>
      </c>
      <c r="J252" s="20">
        <v>91.9</v>
      </c>
      <c r="K252" s="20">
        <v>95.2</v>
      </c>
    </row>
    <row r="253" spans="1:11" x14ac:dyDescent="0.35">
      <c r="A253" s="58">
        <v>4843300860</v>
      </c>
      <c r="B253" s="17" t="s">
        <v>395</v>
      </c>
      <c r="C253" s="57" t="s">
        <v>678</v>
      </c>
      <c r="D253" s="57" t="s">
        <v>679</v>
      </c>
      <c r="E253" s="59">
        <v>83.5</v>
      </c>
      <c r="F253" s="20">
        <v>94.6</v>
      </c>
      <c r="G253" s="20">
        <v>72.5</v>
      </c>
      <c r="H253" s="20">
        <v>100</v>
      </c>
      <c r="I253" s="20">
        <v>89.9</v>
      </c>
      <c r="J253" s="20">
        <v>94.5</v>
      </c>
      <c r="K253" s="20">
        <v>81.099999999999994</v>
      </c>
    </row>
    <row r="254" spans="1:11" x14ac:dyDescent="0.35">
      <c r="A254" s="58">
        <v>4845500900</v>
      </c>
      <c r="B254" s="17" t="s">
        <v>395</v>
      </c>
      <c r="C254" s="57" t="s">
        <v>762</v>
      </c>
      <c r="D254" s="57" t="s">
        <v>675</v>
      </c>
      <c r="E254" s="59">
        <v>86.6</v>
      </c>
      <c r="F254" s="20">
        <v>95.9</v>
      </c>
      <c r="G254" s="20">
        <v>71.400000000000006</v>
      </c>
      <c r="H254" s="20">
        <v>90.2</v>
      </c>
      <c r="I254" s="20">
        <v>89.1</v>
      </c>
      <c r="J254" s="20">
        <v>96.9</v>
      </c>
      <c r="K254" s="20">
        <v>93.1</v>
      </c>
    </row>
    <row r="255" spans="1:11" x14ac:dyDescent="0.35">
      <c r="A255" s="58">
        <v>4846340940</v>
      </c>
      <c r="B255" s="17" t="s">
        <v>395</v>
      </c>
      <c r="C255" s="57" t="s">
        <v>419</v>
      </c>
      <c r="D255" s="57" t="s">
        <v>420</v>
      </c>
      <c r="E255" s="59">
        <v>91</v>
      </c>
      <c r="F255" s="20">
        <v>92.6</v>
      </c>
      <c r="G255" s="20">
        <v>78</v>
      </c>
      <c r="H255" s="20">
        <v>107.4</v>
      </c>
      <c r="I255" s="20">
        <v>94.7</v>
      </c>
      <c r="J255" s="20">
        <v>95.3</v>
      </c>
      <c r="K255" s="20">
        <v>95.5</v>
      </c>
    </row>
    <row r="256" spans="1:11" x14ac:dyDescent="0.35">
      <c r="A256" s="58">
        <v>4847380970</v>
      </c>
      <c r="B256" s="17" t="s">
        <v>395</v>
      </c>
      <c r="C256" s="57" t="s">
        <v>68</v>
      </c>
      <c r="D256" s="57" t="s">
        <v>73</v>
      </c>
      <c r="E256" s="59">
        <v>90.7</v>
      </c>
      <c r="F256" s="20">
        <v>80.400000000000006</v>
      </c>
      <c r="G256" s="20">
        <v>85.3</v>
      </c>
      <c r="H256" s="20">
        <v>100.6</v>
      </c>
      <c r="I256" s="20">
        <v>97.5</v>
      </c>
      <c r="J256" s="20">
        <v>96.4</v>
      </c>
      <c r="K256" s="20">
        <v>94.3</v>
      </c>
    </row>
    <row r="257" spans="1:11" x14ac:dyDescent="0.35">
      <c r="A257" s="58">
        <v>4848660990</v>
      </c>
      <c r="B257" s="17" t="s">
        <v>395</v>
      </c>
      <c r="C257" s="57" t="s">
        <v>650</v>
      </c>
      <c r="D257" s="57" t="s">
        <v>651</v>
      </c>
      <c r="E257" s="59">
        <v>82.4</v>
      </c>
      <c r="F257" s="20">
        <v>87.4</v>
      </c>
      <c r="G257" s="20">
        <v>67.900000000000006</v>
      </c>
      <c r="H257" s="20">
        <v>103.6</v>
      </c>
      <c r="I257" s="20">
        <v>84.9</v>
      </c>
      <c r="J257" s="20">
        <v>86.1</v>
      </c>
      <c r="K257" s="20">
        <v>86.1</v>
      </c>
    </row>
    <row r="258" spans="1:11" x14ac:dyDescent="0.35">
      <c r="A258" s="58">
        <v>4916260300</v>
      </c>
      <c r="B258" s="17" t="s">
        <v>421</v>
      </c>
      <c r="C258" s="57" t="s">
        <v>422</v>
      </c>
      <c r="D258" s="57" t="s">
        <v>423</v>
      </c>
      <c r="E258" s="59">
        <v>88.3</v>
      </c>
      <c r="F258" s="20">
        <v>93.7</v>
      </c>
      <c r="G258" s="20">
        <v>74.5</v>
      </c>
      <c r="H258" s="20">
        <v>99.3</v>
      </c>
      <c r="I258" s="20">
        <v>104.4</v>
      </c>
      <c r="J258" s="20">
        <v>84.5</v>
      </c>
      <c r="K258" s="20">
        <v>91.2</v>
      </c>
    </row>
    <row r="259" spans="1:11" x14ac:dyDescent="0.35">
      <c r="A259" s="58">
        <v>4936260500</v>
      </c>
      <c r="B259" s="17" t="s">
        <v>421</v>
      </c>
      <c r="C259" s="57" t="s">
        <v>846</v>
      </c>
      <c r="D259" s="57" t="s">
        <v>847</v>
      </c>
      <c r="E259" s="59">
        <v>100.9</v>
      </c>
      <c r="F259" s="20">
        <v>97.9</v>
      </c>
      <c r="G259" s="20">
        <v>104</v>
      </c>
      <c r="H259" s="20">
        <v>89.3</v>
      </c>
      <c r="I259" s="20">
        <v>103</v>
      </c>
      <c r="J259" s="20">
        <v>106.8</v>
      </c>
      <c r="K259" s="20">
        <v>101.1</v>
      </c>
    </row>
    <row r="260" spans="1:11" x14ac:dyDescent="0.35">
      <c r="A260" s="58">
        <v>4939340800</v>
      </c>
      <c r="B260" s="17" t="s">
        <v>421</v>
      </c>
      <c r="C260" s="57" t="s">
        <v>848</v>
      </c>
      <c r="D260" s="57" t="s">
        <v>849</v>
      </c>
      <c r="E260" s="59">
        <v>99.2</v>
      </c>
      <c r="F260" s="20">
        <v>94.2</v>
      </c>
      <c r="G260" s="20">
        <v>99.9</v>
      </c>
      <c r="H260" s="20">
        <v>87.1</v>
      </c>
      <c r="I260" s="20">
        <v>106.8</v>
      </c>
      <c r="J260" s="20">
        <v>102.6</v>
      </c>
      <c r="K260" s="20">
        <v>101.1</v>
      </c>
    </row>
    <row r="261" spans="1:11" x14ac:dyDescent="0.35">
      <c r="A261" s="58">
        <v>4941100850</v>
      </c>
      <c r="B261" s="17" t="s">
        <v>421</v>
      </c>
      <c r="C261" s="57" t="s">
        <v>424</v>
      </c>
      <c r="D261" s="57" t="s">
        <v>425</v>
      </c>
      <c r="E261" s="59">
        <v>99.8</v>
      </c>
      <c r="F261" s="20">
        <v>109.7</v>
      </c>
      <c r="G261" s="20">
        <v>94.8</v>
      </c>
      <c r="H261" s="20">
        <v>102.2</v>
      </c>
      <c r="I261" s="20">
        <v>97.6</v>
      </c>
      <c r="J261" s="20">
        <v>91.3</v>
      </c>
      <c r="K261" s="20">
        <v>101.2</v>
      </c>
    </row>
    <row r="262" spans="1:11" x14ac:dyDescent="0.35">
      <c r="A262" s="58">
        <v>4941620900</v>
      </c>
      <c r="B262" s="17" t="s">
        <v>421</v>
      </c>
      <c r="C262" s="57" t="s">
        <v>426</v>
      </c>
      <c r="D262" s="57" t="s">
        <v>427</v>
      </c>
      <c r="E262" s="59">
        <v>102.8</v>
      </c>
      <c r="F262" s="20">
        <v>109.7</v>
      </c>
      <c r="G262" s="20">
        <v>102</v>
      </c>
      <c r="H262" s="20">
        <v>89.8</v>
      </c>
      <c r="I262" s="20">
        <v>104.5</v>
      </c>
      <c r="J262" s="20">
        <v>99</v>
      </c>
      <c r="K262" s="20">
        <v>104.3</v>
      </c>
    </row>
    <row r="263" spans="1:11" x14ac:dyDescent="0.35">
      <c r="A263" s="58">
        <v>5015540200</v>
      </c>
      <c r="B263" s="17" t="s">
        <v>428</v>
      </c>
      <c r="C263" s="17" t="s">
        <v>429</v>
      </c>
      <c r="D263" s="57" t="s">
        <v>776</v>
      </c>
      <c r="E263" s="59">
        <v>118.7</v>
      </c>
      <c r="F263" s="20">
        <v>108.1</v>
      </c>
      <c r="G263" s="20">
        <v>144.1</v>
      </c>
      <c r="H263" s="20">
        <v>117.6</v>
      </c>
      <c r="I263" s="20">
        <v>110.8</v>
      </c>
      <c r="J263" s="20">
        <v>102.7</v>
      </c>
      <c r="K263" s="20">
        <v>105.8</v>
      </c>
    </row>
    <row r="264" spans="1:11" x14ac:dyDescent="0.35">
      <c r="A264" s="58">
        <v>5116820175</v>
      </c>
      <c r="B264" s="17" t="s">
        <v>430</v>
      </c>
      <c r="C264" s="57" t="s">
        <v>431</v>
      </c>
      <c r="D264" s="57" t="s">
        <v>432</v>
      </c>
      <c r="E264" s="59">
        <v>102</v>
      </c>
      <c r="F264" s="20">
        <v>99.9</v>
      </c>
      <c r="G264" s="20">
        <v>104.3</v>
      </c>
      <c r="H264" s="20">
        <v>97.6</v>
      </c>
      <c r="I264" s="20">
        <v>83.8</v>
      </c>
      <c r="J264" s="20">
        <v>107.2</v>
      </c>
      <c r="K264" s="20">
        <v>106.3</v>
      </c>
    </row>
    <row r="265" spans="1:11" x14ac:dyDescent="0.35">
      <c r="A265" s="58">
        <v>5119260225</v>
      </c>
      <c r="B265" s="17" t="s">
        <v>430</v>
      </c>
      <c r="C265" s="57" t="s">
        <v>763</v>
      </c>
      <c r="D265" s="57" t="s">
        <v>674</v>
      </c>
      <c r="E265" s="59">
        <v>85.9</v>
      </c>
      <c r="F265" s="20">
        <v>91.7</v>
      </c>
      <c r="G265" s="20">
        <v>81.7</v>
      </c>
      <c r="H265" s="20">
        <v>102.9</v>
      </c>
      <c r="I265" s="20">
        <v>81.7</v>
      </c>
      <c r="J265" s="20">
        <v>95.2</v>
      </c>
      <c r="K265" s="20">
        <v>82.7</v>
      </c>
    </row>
    <row r="266" spans="1:11" x14ac:dyDescent="0.35">
      <c r="A266" s="58">
        <v>5125500425</v>
      </c>
      <c r="B266" s="17" t="s">
        <v>430</v>
      </c>
      <c r="C266" s="57" t="s">
        <v>433</v>
      </c>
      <c r="D266" s="57" t="s">
        <v>434</v>
      </c>
      <c r="E266" s="59">
        <v>99.2</v>
      </c>
      <c r="F266" s="20">
        <v>95.9</v>
      </c>
      <c r="G266" s="20">
        <v>95.2</v>
      </c>
      <c r="H266" s="20">
        <v>99.9</v>
      </c>
      <c r="I266" s="20">
        <v>86.3</v>
      </c>
      <c r="J266" s="20">
        <v>104.8</v>
      </c>
      <c r="K266" s="20">
        <v>106.4</v>
      </c>
    </row>
    <row r="267" spans="1:11" x14ac:dyDescent="0.35">
      <c r="A267" s="58">
        <v>5131340450</v>
      </c>
      <c r="B267" s="17" t="s">
        <v>430</v>
      </c>
      <c r="C267" s="17" t="s">
        <v>652</v>
      </c>
      <c r="D267" s="57" t="s">
        <v>653</v>
      </c>
      <c r="E267" s="59">
        <v>87.1</v>
      </c>
      <c r="F267" s="20">
        <v>84.6</v>
      </c>
      <c r="G267" s="20">
        <v>76.7</v>
      </c>
      <c r="H267" s="20">
        <v>103</v>
      </c>
      <c r="I267" s="20">
        <v>84.4</v>
      </c>
      <c r="J267" s="20">
        <v>94.2</v>
      </c>
      <c r="K267" s="20">
        <v>92.6</v>
      </c>
    </row>
    <row r="268" spans="1:11" x14ac:dyDescent="0.35">
      <c r="A268" s="58">
        <v>5132300500</v>
      </c>
      <c r="B268" s="17" t="s">
        <v>430</v>
      </c>
      <c r="C268" s="57" t="s">
        <v>580</v>
      </c>
      <c r="D268" s="57" t="s">
        <v>636</v>
      </c>
      <c r="E268" s="59">
        <v>83.4</v>
      </c>
      <c r="F268" s="20">
        <v>90</v>
      </c>
      <c r="G268" s="20">
        <v>68.900000000000006</v>
      </c>
      <c r="H268" s="20">
        <v>91.1</v>
      </c>
      <c r="I268" s="20">
        <v>85.3</v>
      </c>
      <c r="J268" s="20">
        <v>87.4</v>
      </c>
      <c r="K268" s="20">
        <v>90</v>
      </c>
    </row>
    <row r="269" spans="1:11" x14ac:dyDescent="0.35">
      <c r="A269" s="58">
        <v>5140060800</v>
      </c>
      <c r="B269" s="17" t="s">
        <v>430</v>
      </c>
      <c r="C269" s="57" t="s">
        <v>435</v>
      </c>
      <c r="D269" s="57" t="s">
        <v>436</v>
      </c>
      <c r="E269" s="59">
        <v>95</v>
      </c>
      <c r="F269" s="20">
        <v>86.6</v>
      </c>
      <c r="G269" s="20">
        <v>88.6</v>
      </c>
      <c r="H269" s="20">
        <v>96.5</v>
      </c>
      <c r="I269" s="20">
        <v>92.5</v>
      </c>
      <c r="J269" s="20">
        <v>115.4</v>
      </c>
      <c r="K269" s="20">
        <v>101.3</v>
      </c>
    </row>
    <row r="270" spans="1:11" x14ac:dyDescent="0.35">
      <c r="A270" s="58">
        <v>5140220830</v>
      </c>
      <c r="B270" s="17" t="s">
        <v>430</v>
      </c>
      <c r="C270" s="57" t="s">
        <v>437</v>
      </c>
      <c r="D270" s="57" t="s">
        <v>438</v>
      </c>
      <c r="E270" s="59">
        <v>88.7</v>
      </c>
      <c r="F270" s="20">
        <v>86.6</v>
      </c>
      <c r="G270" s="20">
        <v>79</v>
      </c>
      <c r="H270" s="20">
        <v>101.6</v>
      </c>
      <c r="I270" s="20">
        <v>87.4</v>
      </c>
      <c r="J270" s="20">
        <v>102.5</v>
      </c>
      <c r="K270" s="20">
        <v>93.1</v>
      </c>
    </row>
    <row r="271" spans="1:11" x14ac:dyDescent="0.35">
      <c r="A271" s="58">
        <v>5144420900</v>
      </c>
      <c r="B271" s="17" t="s">
        <v>430</v>
      </c>
      <c r="C271" s="17" t="s">
        <v>764</v>
      </c>
      <c r="D271" s="57" t="s">
        <v>8</v>
      </c>
      <c r="E271" s="59">
        <v>95.7</v>
      </c>
      <c r="F271" s="20">
        <v>96.2</v>
      </c>
      <c r="G271" s="20">
        <v>92.7</v>
      </c>
      <c r="H271" s="20">
        <v>100.9</v>
      </c>
      <c r="I271" s="20">
        <v>87.4</v>
      </c>
      <c r="J271" s="20">
        <v>92.9</v>
      </c>
      <c r="K271" s="20">
        <v>99.2</v>
      </c>
    </row>
    <row r="272" spans="1:11" x14ac:dyDescent="0.35">
      <c r="A272" s="58">
        <v>5147260400</v>
      </c>
      <c r="B272" s="17" t="s">
        <v>430</v>
      </c>
      <c r="C272" s="17" t="s">
        <v>439</v>
      </c>
      <c r="D272" s="57" t="s">
        <v>440</v>
      </c>
      <c r="E272" s="59">
        <v>96.6</v>
      </c>
      <c r="F272" s="20">
        <v>96.8</v>
      </c>
      <c r="G272" s="20">
        <v>92.7</v>
      </c>
      <c r="H272" s="20">
        <v>96</v>
      </c>
      <c r="I272" s="20">
        <v>91.3</v>
      </c>
      <c r="J272" s="20">
        <v>96.7</v>
      </c>
      <c r="K272" s="20">
        <v>101.3</v>
      </c>
    </row>
    <row r="273" spans="1:11" x14ac:dyDescent="0.35">
      <c r="A273" s="58">
        <v>5147894170</v>
      </c>
      <c r="B273" s="17" t="s">
        <v>430</v>
      </c>
      <c r="C273" s="57" t="s">
        <v>208</v>
      </c>
      <c r="D273" s="57" t="s">
        <v>818</v>
      </c>
      <c r="E273" s="59">
        <v>145.30000000000001</v>
      </c>
      <c r="F273" s="20">
        <v>116.3</v>
      </c>
      <c r="G273" s="20">
        <v>238.6</v>
      </c>
      <c r="H273" s="20">
        <v>92.7</v>
      </c>
      <c r="I273" s="20">
        <v>102.4</v>
      </c>
      <c r="J273" s="20">
        <v>105.4</v>
      </c>
      <c r="K273" s="20">
        <v>107.6</v>
      </c>
    </row>
    <row r="274" spans="1:11" x14ac:dyDescent="0.35">
      <c r="A274" s="58">
        <v>5147894173</v>
      </c>
      <c r="B274" s="17" t="s">
        <v>430</v>
      </c>
      <c r="C274" s="57" t="s">
        <v>208</v>
      </c>
      <c r="D274" s="57" t="s">
        <v>819</v>
      </c>
      <c r="E274" s="59">
        <v>153.30000000000001</v>
      </c>
      <c r="F274" s="20">
        <v>124.4</v>
      </c>
      <c r="G274" s="20">
        <v>250.9</v>
      </c>
      <c r="H274" s="20">
        <v>92.4</v>
      </c>
      <c r="I274" s="20">
        <v>100.8</v>
      </c>
      <c r="J274" s="20">
        <v>99.6</v>
      </c>
      <c r="K274" s="20">
        <v>118.4</v>
      </c>
    </row>
    <row r="275" spans="1:11" x14ac:dyDescent="0.35">
      <c r="A275" s="58">
        <v>5149020950</v>
      </c>
      <c r="B275" s="17" t="s">
        <v>430</v>
      </c>
      <c r="C275" s="57" t="s">
        <v>624</v>
      </c>
      <c r="D275" s="57" t="s">
        <v>625</v>
      </c>
      <c r="E275" s="59">
        <v>97.6</v>
      </c>
      <c r="F275" s="20">
        <v>97.8</v>
      </c>
      <c r="G275" s="20">
        <v>97.2</v>
      </c>
      <c r="H275" s="20">
        <v>94.8</v>
      </c>
      <c r="I275" s="20">
        <v>88.4</v>
      </c>
      <c r="J275" s="20">
        <v>104.3</v>
      </c>
      <c r="K275" s="20">
        <v>100.1</v>
      </c>
    </row>
    <row r="276" spans="1:11" x14ac:dyDescent="0.35">
      <c r="A276" s="58">
        <v>5199999440</v>
      </c>
      <c r="B276" s="17" t="s">
        <v>430</v>
      </c>
      <c r="C276" s="57" t="s">
        <v>195</v>
      </c>
      <c r="D276" s="57" t="s">
        <v>610</v>
      </c>
      <c r="E276" s="59">
        <v>95.7</v>
      </c>
      <c r="F276" s="20">
        <v>88.6</v>
      </c>
      <c r="G276" s="20">
        <v>87.9</v>
      </c>
      <c r="H276" s="20">
        <v>101</v>
      </c>
      <c r="I276" s="20">
        <v>90.7</v>
      </c>
      <c r="J276" s="20">
        <v>99.7</v>
      </c>
      <c r="K276" s="20">
        <v>104.5</v>
      </c>
    </row>
    <row r="277" spans="1:11" x14ac:dyDescent="0.35">
      <c r="A277" s="58">
        <v>5313380050</v>
      </c>
      <c r="B277" s="17" t="s">
        <v>441</v>
      </c>
      <c r="C277" s="57" t="s">
        <v>765</v>
      </c>
      <c r="D277" s="57" t="s">
        <v>766</v>
      </c>
      <c r="E277" s="59">
        <v>115.8</v>
      </c>
      <c r="F277" s="20">
        <v>108.1</v>
      </c>
      <c r="G277" s="20">
        <v>127.3</v>
      </c>
      <c r="H277" s="20">
        <v>87.1</v>
      </c>
      <c r="I277" s="20">
        <v>120.6</v>
      </c>
      <c r="J277" s="20">
        <v>120.5</v>
      </c>
      <c r="K277" s="20">
        <v>114.6</v>
      </c>
    </row>
    <row r="278" spans="1:11" x14ac:dyDescent="0.35">
      <c r="A278" s="58">
        <v>5328420740</v>
      </c>
      <c r="B278" s="17" t="s">
        <v>441</v>
      </c>
      <c r="C278" s="57" t="s">
        <v>767</v>
      </c>
      <c r="D278" s="57" t="s">
        <v>9</v>
      </c>
      <c r="E278" s="59">
        <v>98.9</v>
      </c>
      <c r="F278" s="20">
        <v>99.2</v>
      </c>
      <c r="G278" s="20">
        <v>100.9</v>
      </c>
      <c r="H278" s="20">
        <v>95.1</v>
      </c>
      <c r="I278" s="20">
        <v>115</v>
      </c>
      <c r="J278" s="20">
        <v>112.7</v>
      </c>
      <c r="K278" s="20">
        <v>92</v>
      </c>
    </row>
    <row r="279" spans="1:11" x14ac:dyDescent="0.35">
      <c r="A279" s="58">
        <v>5334180690</v>
      </c>
      <c r="B279" s="17" t="s">
        <v>441</v>
      </c>
      <c r="C279" s="57" t="s">
        <v>682</v>
      </c>
      <c r="D279" s="57" t="s">
        <v>683</v>
      </c>
      <c r="E279" s="59">
        <v>91.6</v>
      </c>
      <c r="F279" s="20">
        <v>98</v>
      </c>
      <c r="G279" s="20">
        <v>80</v>
      </c>
      <c r="H279" s="20">
        <v>87.6</v>
      </c>
      <c r="I279" s="20">
        <v>102</v>
      </c>
      <c r="J279" s="20">
        <v>119.9</v>
      </c>
      <c r="K279" s="20">
        <v>93.7</v>
      </c>
    </row>
    <row r="280" spans="1:11" x14ac:dyDescent="0.35">
      <c r="A280" s="58">
        <v>5334580720</v>
      </c>
      <c r="B280" s="17" t="s">
        <v>441</v>
      </c>
      <c r="C280" s="57" t="s">
        <v>795</v>
      </c>
      <c r="D280" s="57" t="s">
        <v>796</v>
      </c>
      <c r="E280" s="59">
        <v>113.6</v>
      </c>
      <c r="F280" s="20">
        <v>120.8</v>
      </c>
      <c r="G280" s="20">
        <v>114.8</v>
      </c>
      <c r="H280" s="20">
        <v>86.9</v>
      </c>
      <c r="I280" s="20">
        <v>113.5</v>
      </c>
      <c r="J280" s="20">
        <v>119.4</v>
      </c>
      <c r="K280" s="20">
        <v>115.9</v>
      </c>
    </row>
    <row r="281" spans="1:11" x14ac:dyDescent="0.35">
      <c r="A281" s="58">
        <v>5336500700</v>
      </c>
      <c r="B281" s="17" t="s">
        <v>441</v>
      </c>
      <c r="C281" s="57" t="s">
        <v>768</v>
      </c>
      <c r="D281" s="57" t="s">
        <v>442</v>
      </c>
      <c r="E281" s="59">
        <v>105.8</v>
      </c>
      <c r="F281" s="20">
        <v>109.8</v>
      </c>
      <c r="G281" s="20">
        <v>100.9</v>
      </c>
      <c r="H281" s="20">
        <v>93.4</v>
      </c>
      <c r="I281" s="20">
        <v>126.8</v>
      </c>
      <c r="J281" s="20">
        <v>121.4</v>
      </c>
      <c r="K281" s="20">
        <v>104</v>
      </c>
    </row>
    <row r="282" spans="1:11" x14ac:dyDescent="0.35">
      <c r="A282" s="58">
        <v>5342644800</v>
      </c>
      <c r="B282" s="17" t="s">
        <v>441</v>
      </c>
      <c r="C282" s="57" t="s">
        <v>443</v>
      </c>
      <c r="D282" s="57" t="s">
        <v>444</v>
      </c>
      <c r="E282" s="59">
        <v>155</v>
      </c>
      <c r="F282" s="20">
        <v>127</v>
      </c>
      <c r="G282" s="20">
        <v>213.2</v>
      </c>
      <c r="H282" s="20">
        <v>111.1</v>
      </c>
      <c r="I282" s="20">
        <v>135</v>
      </c>
      <c r="J282" s="20">
        <v>123.2</v>
      </c>
      <c r="K282" s="20">
        <v>137.1</v>
      </c>
    </row>
    <row r="283" spans="1:11" x14ac:dyDescent="0.35">
      <c r="A283" s="58">
        <v>5344060840</v>
      </c>
      <c r="B283" s="17" t="s">
        <v>441</v>
      </c>
      <c r="C283" s="57" t="s">
        <v>769</v>
      </c>
      <c r="D283" s="57" t="s">
        <v>585</v>
      </c>
      <c r="E283" s="59">
        <v>99.1</v>
      </c>
      <c r="F283" s="20">
        <v>96.5</v>
      </c>
      <c r="G283" s="20">
        <v>96.7</v>
      </c>
      <c r="H283" s="20">
        <v>91.1</v>
      </c>
      <c r="I283" s="20">
        <v>106.6</v>
      </c>
      <c r="J283" s="20">
        <v>114.5</v>
      </c>
      <c r="K283" s="20">
        <v>100.3</v>
      </c>
    </row>
    <row r="284" spans="1:11" x14ac:dyDescent="0.35">
      <c r="A284" s="58">
        <v>5345104880</v>
      </c>
      <c r="B284" s="17" t="s">
        <v>441</v>
      </c>
      <c r="C284" s="57" t="s">
        <v>770</v>
      </c>
      <c r="D284" s="57" t="s">
        <v>445</v>
      </c>
      <c r="E284" s="59">
        <v>111.7</v>
      </c>
      <c r="F284" s="20">
        <v>112</v>
      </c>
      <c r="G284" s="20">
        <v>111.6</v>
      </c>
      <c r="H284" s="20">
        <v>91.4</v>
      </c>
      <c r="I284" s="20">
        <v>96</v>
      </c>
      <c r="J284" s="20">
        <v>123.9</v>
      </c>
      <c r="K284" s="20">
        <v>119.6</v>
      </c>
    </row>
    <row r="285" spans="1:11" x14ac:dyDescent="0.35">
      <c r="A285" s="58">
        <v>5348300915</v>
      </c>
      <c r="B285" s="17" t="s">
        <v>441</v>
      </c>
      <c r="C285" s="57" t="s">
        <v>880</v>
      </c>
      <c r="D285" s="57" t="s">
        <v>881</v>
      </c>
      <c r="E285" s="59">
        <v>109.8</v>
      </c>
      <c r="F285" s="20">
        <v>108.3</v>
      </c>
      <c r="G285" s="20">
        <v>121.7</v>
      </c>
      <c r="H285" s="20">
        <v>77.5</v>
      </c>
      <c r="I285" s="20">
        <v>115.5</v>
      </c>
      <c r="J285" s="20">
        <v>120.1</v>
      </c>
      <c r="K285" s="20">
        <v>105.8</v>
      </c>
    </row>
    <row r="286" spans="1:11" x14ac:dyDescent="0.35">
      <c r="A286" s="58">
        <v>5349420950</v>
      </c>
      <c r="B286" s="17" t="s">
        <v>441</v>
      </c>
      <c r="C286" s="57" t="s">
        <v>626</v>
      </c>
      <c r="D286" s="57" t="s">
        <v>627</v>
      </c>
      <c r="E286" s="59">
        <v>93.7</v>
      </c>
      <c r="F286" s="20">
        <v>101.1</v>
      </c>
      <c r="G286" s="20">
        <v>76.900000000000006</v>
      </c>
      <c r="H286" s="20">
        <v>84.9</v>
      </c>
      <c r="I286" s="20">
        <v>109.5</v>
      </c>
      <c r="J286" s="20">
        <v>114.1</v>
      </c>
      <c r="K286" s="20">
        <v>100.6</v>
      </c>
    </row>
    <row r="287" spans="1:11" x14ac:dyDescent="0.35">
      <c r="A287" s="58">
        <v>5434060550</v>
      </c>
      <c r="B287" s="17" t="s">
        <v>446</v>
      </c>
      <c r="C287" s="57" t="s">
        <v>771</v>
      </c>
      <c r="D287" s="57" t="s">
        <v>772</v>
      </c>
      <c r="E287" s="59">
        <v>94.7</v>
      </c>
      <c r="F287" s="20">
        <v>96</v>
      </c>
      <c r="G287" s="20">
        <v>88.6</v>
      </c>
      <c r="H287" s="20">
        <v>89.3</v>
      </c>
      <c r="I287" s="20">
        <v>87.1</v>
      </c>
      <c r="J287" s="20">
        <v>91.6</v>
      </c>
      <c r="K287" s="20">
        <v>103.1</v>
      </c>
    </row>
    <row r="288" spans="1:11" x14ac:dyDescent="0.35">
      <c r="A288" s="58">
        <v>5520740250</v>
      </c>
      <c r="B288" s="17" t="s">
        <v>447</v>
      </c>
      <c r="C288" s="57" t="s">
        <v>448</v>
      </c>
      <c r="D288" s="57" t="s">
        <v>449</v>
      </c>
      <c r="E288" s="59">
        <v>93.5</v>
      </c>
      <c r="F288" s="20">
        <v>92.6</v>
      </c>
      <c r="G288" s="20">
        <v>76.7</v>
      </c>
      <c r="H288" s="20">
        <v>103.8</v>
      </c>
      <c r="I288" s="20">
        <v>105.8</v>
      </c>
      <c r="J288" s="20">
        <v>111.8</v>
      </c>
      <c r="K288" s="20">
        <v>100</v>
      </c>
    </row>
    <row r="289" spans="1:11" x14ac:dyDescent="0.35">
      <c r="A289" s="58">
        <v>5522540275</v>
      </c>
      <c r="B289" s="17" t="s">
        <v>447</v>
      </c>
      <c r="C289" s="57" t="s">
        <v>792</v>
      </c>
      <c r="D289" s="57" t="s">
        <v>793</v>
      </c>
      <c r="E289" s="59">
        <v>95.8</v>
      </c>
      <c r="F289" s="20">
        <v>100.5</v>
      </c>
      <c r="G289" s="20">
        <v>87</v>
      </c>
      <c r="H289" s="20">
        <v>97.1</v>
      </c>
      <c r="I289" s="20">
        <v>101.5</v>
      </c>
      <c r="J289" s="20">
        <v>114.6</v>
      </c>
      <c r="K289" s="20">
        <v>97.4</v>
      </c>
    </row>
    <row r="290" spans="1:11" x14ac:dyDescent="0.35">
      <c r="A290" s="58">
        <v>5524580300</v>
      </c>
      <c r="B290" s="17" t="s">
        <v>447</v>
      </c>
      <c r="C290" s="57" t="s">
        <v>450</v>
      </c>
      <c r="D290" s="57" t="s">
        <v>451</v>
      </c>
      <c r="E290" s="59">
        <v>89.6</v>
      </c>
      <c r="F290" s="20">
        <v>87.9</v>
      </c>
      <c r="G290" s="20">
        <v>81.099999999999994</v>
      </c>
      <c r="H290" s="20">
        <v>93.4</v>
      </c>
      <c r="I290" s="20">
        <v>93.4</v>
      </c>
      <c r="J290" s="20">
        <v>102.6</v>
      </c>
      <c r="K290" s="20">
        <v>93.9</v>
      </c>
    </row>
    <row r="291" spans="1:11" x14ac:dyDescent="0.35">
      <c r="A291" s="58">
        <v>5531540500</v>
      </c>
      <c r="B291" s="17" t="s">
        <v>447</v>
      </c>
      <c r="C291" s="57" t="s">
        <v>676</v>
      </c>
      <c r="D291" s="57" t="s">
        <v>677</v>
      </c>
      <c r="E291" s="59">
        <v>106.1</v>
      </c>
      <c r="F291" s="20">
        <v>105.4</v>
      </c>
      <c r="G291" s="20">
        <v>109.4</v>
      </c>
      <c r="H291" s="20">
        <v>99.4</v>
      </c>
      <c r="I291" s="20">
        <v>103.3</v>
      </c>
      <c r="J291" s="20">
        <v>118.5</v>
      </c>
      <c r="K291" s="20">
        <v>104.4</v>
      </c>
    </row>
    <row r="292" spans="1:11" x14ac:dyDescent="0.35">
      <c r="A292" s="58">
        <v>5533340580</v>
      </c>
      <c r="B292" s="17" t="s">
        <v>447</v>
      </c>
      <c r="C292" s="57" t="s">
        <v>69</v>
      </c>
      <c r="D292" s="57" t="s">
        <v>586</v>
      </c>
      <c r="E292" s="59">
        <v>97</v>
      </c>
      <c r="F292" s="20">
        <v>96.8</v>
      </c>
      <c r="G292" s="20">
        <v>95.9</v>
      </c>
      <c r="H292" s="20">
        <v>96.8</v>
      </c>
      <c r="I292" s="20">
        <v>96.5</v>
      </c>
      <c r="J292" s="20">
        <v>113.4</v>
      </c>
      <c r="K292" s="20">
        <v>96.2</v>
      </c>
    </row>
    <row r="293" spans="1:11" x14ac:dyDescent="0.35">
      <c r="A293" s="58">
        <v>5549220550</v>
      </c>
      <c r="B293" s="17" t="s">
        <v>447</v>
      </c>
      <c r="C293" s="57" t="s">
        <v>452</v>
      </c>
      <c r="D293" s="57" t="s">
        <v>453</v>
      </c>
      <c r="E293" s="59">
        <v>92.9</v>
      </c>
      <c r="F293" s="20">
        <v>95.3</v>
      </c>
      <c r="G293" s="20">
        <v>82.9</v>
      </c>
      <c r="H293" s="20">
        <v>89.1</v>
      </c>
      <c r="I293" s="20">
        <v>109.9</v>
      </c>
      <c r="J293" s="20">
        <v>116.3</v>
      </c>
      <c r="K293" s="20">
        <v>94.1</v>
      </c>
    </row>
    <row r="294" spans="1:11" x14ac:dyDescent="0.35">
      <c r="A294" s="58">
        <v>5616940300</v>
      </c>
      <c r="B294" s="17" t="s">
        <v>454</v>
      </c>
      <c r="C294" s="17" t="s">
        <v>890</v>
      </c>
      <c r="D294" s="57" t="s">
        <v>891</v>
      </c>
      <c r="E294" s="59">
        <v>90.4</v>
      </c>
      <c r="F294" s="20">
        <v>102.5</v>
      </c>
      <c r="G294" s="20">
        <v>80.2</v>
      </c>
      <c r="H294" s="20">
        <v>98.6</v>
      </c>
      <c r="I294" s="20">
        <v>105.2</v>
      </c>
      <c r="J294" s="20">
        <v>91.7</v>
      </c>
      <c r="K294" s="20">
        <v>88.2</v>
      </c>
    </row>
    <row r="295" spans="1:11" x14ac:dyDescent="0.35">
      <c r="A295" s="58">
        <v>5629660500</v>
      </c>
      <c r="B295" s="17" t="s">
        <v>454</v>
      </c>
      <c r="C295" s="17" t="s">
        <v>455</v>
      </c>
      <c r="D295" s="57" t="s">
        <v>456</v>
      </c>
      <c r="E295" s="59">
        <v>90.6</v>
      </c>
      <c r="F295" s="20">
        <v>101.9</v>
      </c>
      <c r="G295" s="20">
        <v>79.400000000000006</v>
      </c>
      <c r="H295" s="20">
        <v>86.9</v>
      </c>
      <c r="I295" s="20">
        <v>85.8</v>
      </c>
      <c r="J295" s="20">
        <v>97.2</v>
      </c>
      <c r="K295" s="20">
        <v>97</v>
      </c>
    </row>
    <row r="296" spans="1:11" x14ac:dyDescent="0.35">
      <c r="A296" s="58">
        <v>7241980700</v>
      </c>
      <c r="B296" s="17" t="s">
        <v>820</v>
      </c>
      <c r="C296" s="17" t="s">
        <v>821</v>
      </c>
      <c r="D296" s="57" t="s">
        <v>822</v>
      </c>
      <c r="E296" s="59">
        <v>100.1</v>
      </c>
      <c r="F296" s="20">
        <v>120.6</v>
      </c>
      <c r="G296" s="20">
        <v>85.6</v>
      </c>
      <c r="H296" s="20">
        <v>156.80000000000001</v>
      </c>
      <c r="I296" s="20">
        <v>95</v>
      </c>
      <c r="J296" s="20">
        <v>69.3</v>
      </c>
      <c r="K296" s="20">
        <v>95.1</v>
      </c>
    </row>
  </sheetData>
  <phoneticPr fontId="0" type="noConversion"/>
  <pageMargins left="0.75" right="0.75" top="1" bottom="1" header="0.5" footer="0.5"/>
  <pageSetup scale="5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rgb="FFFFC000"/>
  </sheetPr>
  <dimension ref="A1:BM308"/>
  <sheetViews>
    <sheetView workbookViewId="0"/>
  </sheetViews>
  <sheetFormatPr defaultRowHeight="12.75" x14ac:dyDescent="0.35"/>
  <cols>
    <col min="1" max="1" width="12.1328125" bestFit="1" customWidth="1"/>
    <col min="3" max="3" width="37.3984375" customWidth="1"/>
    <col min="4" max="4" width="35.265625" bestFit="1" customWidth="1"/>
    <col min="5" max="30" width="9.265625" bestFit="1" customWidth="1"/>
    <col min="31" max="31" width="9.59765625" bestFit="1" customWidth="1"/>
    <col min="32" max="32" width="12.59765625" customWidth="1"/>
    <col min="33" max="33" width="9.265625" bestFit="1" customWidth="1"/>
    <col min="34" max="34" width="10.265625" bestFit="1" customWidth="1"/>
    <col min="35" max="65" width="9.265625" bestFit="1" customWidth="1"/>
  </cols>
  <sheetData>
    <row r="1" spans="1:65" ht="13.15" x14ac:dyDescent="0.4">
      <c r="A1" s="31"/>
      <c r="B1" s="31"/>
      <c r="C1" s="32" t="s">
        <v>706</v>
      </c>
      <c r="D1" s="33" t="s">
        <v>892</v>
      </c>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row>
    <row r="2" spans="1:65" ht="13.15" x14ac:dyDescent="0.4">
      <c r="A2" s="33"/>
      <c r="B2" s="33"/>
      <c r="C2" s="31"/>
      <c r="D2" s="32"/>
      <c r="E2" s="33">
        <v>1</v>
      </c>
      <c r="F2" s="33">
        <v>2</v>
      </c>
      <c r="G2" s="33">
        <v>3</v>
      </c>
      <c r="H2" s="33">
        <v>4</v>
      </c>
      <c r="I2" s="33">
        <v>5</v>
      </c>
      <c r="J2" s="33">
        <v>6</v>
      </c>
      <c r="K2" s="33">
        <v>7</v>
      </c>
      <c r="L2" s="33">
        <v>8</v>
      </c>
      <c r="M2" s="33">
        <v>9</v>
      </c>
      <c r="N2" s="33">
        <v>10</v>
      </c>
      <c r="O2" s="33">
        <v>11</v>
      </c>
      <c r="P2" s="33">
        <v>12</v>
      </c>
      <c r="Q2" s="33">
        <v>13</v>
      </c>
      <c r="R2" s="33">
        <v>14</v>
      </c>
      <c r="S2" s="33">
        <v>15</v>
      </c>
      <c r="T2" s="33">
        <v>16</v>
      </c>
      <c r="U2" s="33">
        <v>17</v>
      </c>
      <c r="V2" s="33">
        <v>18</v>
      </c>
      <c r="W2" s="33">
        <v>19</v>
      </c>
      <c r="X2" s="33">
        <v>20</v>
      </c>
      <c r="Y2" s="33">
        <v>21</v>
      </c>
      <c r="Z2" s="33">
        <v>22</v>
      </c>
      <c r="AA2" s="33">
        <v>23</v>
      </c>
      <c r="AB2" s="33">
        <v>24</v>
      </c>
      <c r="AC2" s="33">
        <v>25</v>
      </c>
      <c r="AD2" s="33">
        <v>26</v>
      </c>
      <c r="AE2" s="33">
        <v>27</v>
      </c>
      <c r="AF2" s="33" t="s">
        <v>90</v>
      </c>
      <c r="AG2" s="33" t="s">
        <v>91</v>
      </c>
      <c r="AH2" s="33" t="s">
        <v>92</v>
      </c>
      <c r="AI2" s="33" t="s">
        <v>457</v>
      </c>
      <c r="AJ2" s="33" t="s">
        <v>458</v>
      </c>
      <c r="AK2" s="33">
        <v>30</v>
      </c>
      <c r="AL2" s="33" t="s">
        <v>93</v>
      </c>
      <c r="AM2" s="33">
        <v>31</v>
      </c>
      <c r="AN2" s="33">
        <v>32</v>
      </c>
      <c r="AO2" s="33">
        <v>33</v>
      </c>
      <c r="AP2" s="33">
        <v>34</v>
      </c>
      <c r="AQ2" s="33">
        <v>35</v>
      </c>
      <c r="AR2" s="33">
        <v>36</v>
      </c>
      <c r="AS2" s="33">
        <v>37</v>
      </c>
      <c r="AT2" s="33">
        <v>38</v>
      </c>
      <c r="AU2" s="33">
        <v>39</v>
      </c>
      <c r="AV2" s="33">
        <v>40</v>
      </c>
      <c r="AW2" s="33">
        <v>41</v>
      </c>
      <c r="AX2" s="33">
        <v>42</v>
      </c>
      <c r="AY2" s="33">
        <v>43</v>
      </c>
      <c r="AZ2" s="33">
        <v>44</v>
      </c>
      <c r="BA2" s="33">
        <v>45</v>
      </c>
      <c r="BB2" s="33">
        <v>46</v>
      </c>
      <c r="BC2" s="33">
        <v>47</v>
      </c>
      <c r="BD2" s="33">
        <v>48</v>
      </c>
      <c r="BE2" s="33">
        <v>49</v>
      </c>
      <c r="BF2" s="33">
        <v>50</v>
      </c>
      <c r="BG2" s="33">
        <v>51</v>
      </c>
      <c r="BH2" s="33">
        <v>52</v>
      </c>
      <c r="BI2" s="33">
        <v>53</v>
      </c>
      <c r="BJ2" s="33">
        <v>54</v>
      </c>
      <c r="BK2" s="33">
        <v>55</v>
      </c>
      <c r="BL2" s="33">
        <v>56</v>
      </c>
      <c r="BM2" s="33">
        <v>57</v>
      </c>
    </row>
    <row r="3" spans="1:65" ht="13.15" x14ac:dyDescent="0.4">
      <c r="A3" s="33"/>
      <c r="B3" s="33"/>
      <c r="C3" s="31"/>
      <c r="D3" s="33"/>
      <c r="E3" s="33"/>
      <c r="F3" s="33" t="s">
        <v>459</v>
      </c>
      <c r="G3" s="33" t="s">
        <v>460</v>
      </c>
      <c r="H3" s="33" t="s">
        <v>461</v>
      </c>
      <c r="I3" s="33"/>
      <c r="J3" s="33" t="s">
        <v>462</v>
      </c>
      <c r="K3" s="33" t="s">
        <v>463</v>
      </c>
      <c r="L3" s="33" t="s">
        <v>464</v>
      </c>
      <c r="M3" s="33" t="s">
        <v>465</v>
      </c>
      <c r="N3" s="33" t="s">
        <v>466</v>
      </c>
      <c r="O3" s="33" t="s">
        <v>467</v>
      </c>
      <c r="P3" s="33" t="s">
        <v>468</v>
      </c>
      <c r="Q3" s="33"/>
      <c r="R3" s="33" t="s">
        <v>469</v>
      </c>
      <c r="S3" s="33" t="s">
        <v>470</v>
      </c>
      <c r="T3" s="33"/>
      <c r="U3" s="33"/>
      <c r="V3" s="33" t="s">
        <v>471</v>
      </c>
      <c r="W3" s="33" t="s">
        <v>472</v>
      </c>
      <c r="X3" s="33"/>
      <c r="Y3" s="33" t="s">
        <v>473</v>
      </c>
      <c r="Z3" s="33" t="s">
        <v>823</v>
      </c>
      <c r="AA3" s="33" t="s">
        <v>474</v>
      </c>
      <c r="AB3" s="33" t="s">
        <v>474</v>
      </c>
      <c r="AC3" s="33" t="s">
        <v>475</v>
      </c>
      <c r="AD3" s="33"/>
      <c r="AE3" s="33" t="s">
        <v>476</v>
      </c>
      <c r="AF3" s="33" t="s">
        <v>477</v>
      </c>
      <c r="AG3" s="33" t="s">
        <v>478</v>
      </c>
      <c r="AH3" s="33" t="s">
        <v>477</v>
      </c>
      <c r="AI3" s="33" t="s">
        <v>479</v>
      </c>
      <c r="AJ3" s="33" t="s">
        <v>480</v>
      </c>
      <c r="AK3" s="33" t="s">
        <v>481</v>
      </c>
      <c r="AL3" s="33" t="s">
        <v>482</v>
      </c>
      <c r="AM3" s="33"/>
      <c r="AN3" s="33" t="s">
        <v>483</v>
      </c>
      <c r="AO3" s="33" t="s">
        <v>484</v>
      </c>
      <c r="AP3" s="33" t="s">
        <v>485</v>
      </c>
      <c r="AQ3" s="33"/>
      <c r="AR3" s="33" t="s">
        <v>486</v>
      </c>
      <c r="AS3" s="33" t="s">
        <v>74</v>
      </c>
      <c r="AT3" s="33" t="s">
        <v>824</v>
      </c>
      <c r="AU3" s="33" t="s">
        <v>487</v>
      </c>
      <c r="AV3" s="33"/>
      <c r="AW3" s="33" t="s">
        <v>488</v>
      </c>
      <c r="AX3" s="33" t="s">
        <v>489</v>
      </c>
      <c r="AY3" s="33" t="s">
        <v>490</v>
      </c>
      <c r="AZ3" s="33" t="s">
        <v>491</v>
      </c>
      <c r="BA3" s="33" t="s">
        <v>492</v>
      </c>
      <c r="BB3" s="33" t="s">
        <v>493</v>
      </c>
      <c r="BC3" s="33" t="s">
        <v>75</v>
      </c>
      <c r="BD3" s="33" t="s">
        <v>76</v>
      </c>
      <c r="BE3" s="33" t="s">
        <v>77</v>
      </c>
      <c r="BF3" s="33" t="s">
        <v>494</v>
      </c>
      <c r="BG3" s="33" t="s">
        <v>495</v>
      </c>
      <c r="BH3" s="33"/>
      <c r="BI3" s="33"/>
      <c r="BJ3" s="33" t="s">
        <v>496</v>
      </c>
      <c r="BK3" s="33" t="s">
        <v>497</v>
      </c>
      <c r="BL3" s="33"/>
      <c r="BM3" s="33"/>
    </row>
    <row r="4" spans="1:65" ht="13.15" x14ac:dyDescent="0.4">
      <c r="A4" s="32" t="s">
        <v>130</v>
      </c>
      <c r="B4" s="32" t="s">
        <v>131</v>
      </c>
      <c r="C4" s="32" t="s">
        <v>132</v>
      </c>
      <c r="D4" s="32" t="s">
        <v>133</v>
      </c>
      <c r="E4" s="33" t="s">
        <v>498</v>
      </c>
      <c r="F4" s="33" t="s">
        <v>499</v>
      </c>
      <c r="G4" s="33" t="s">
        <v>500</v>
      </c>
      <c r="H4" s="33" t="s">
        <v>501</v>
      </c>
      <c r="I4" s="33" t="s">
        <v>502</v>
      </c>
      <c r="J4" s="33" t="s">
        <v>503</v>
      </c>
      <c r="K4" s="33" t="s">
        <v>504</v>
      </c>
      <c r="L4" s="33" t="s">
        <v>505</v>
      </c>
      <c r="M4" s="33" t="s">
        <v>506</v>
      </c>
      <c r="N4" s="33" t="s">
        <v>507</v>
      </c>
      <c r="O4" s="33" t="s">
        <v>508</v>
      </c>
      <c r="P4" s="33" t="s">
        <v>509</v>
      </c>
      <c r="Q4" s="33" t="s">
        <v>510</v>
      </c>
      <c r="R4" s="33" t="s">
        <v>511</v>
      </c>
      <c r="S4" s="33" t="s">
        <v>512</v>
      </c>
      <c r="T4" s="33" t="s">
        <v>513</v>
      </c>
      <c r="U4" s="33" t="s">
        <v>514</v>
      </c>
      <c r="V4" s="33" t="s">
        <v>515</v>
      </c>
      <c r="W4" s="33" t="s">
        <v>516</v>
      </c>
      <c r="X4" s="33" t="s">
        <v>517</v>
      </c>
      <c r="Y4" s="33" t="s">
        <v>518</v>
      </c>
      <c r="Z4" s="33" t="s">
        <v>664</v>
      </c>
      <c r="AA4" s="33" t="s">
        <v>519</v>
      </c>
      <c r="AB4" s="33" t="s">
        <v>520</v>
      </c>
      <c r="AC4" s="33" t="s">
        <v>521</v>
      </c>
      <c r="AD4" s="33" t="s">
        <v>522</v>
      </c>
      <c r="AE4" s="33" t="s">
        <v>523</v>
      </c>
      <c r="AF4" s="33" t="s">
        <v>524</v>
      </c>
      <c r="AG4" s="33" t="s">
        <v>525</v>
      </c>
      <c r="AH4" s="33" t="s">
        <v>526</v>
      </c>
      <c r="AI4" s="33" t="s">
        <v>527</v>
      </c>
      <c r="AJ4" s="33" t="s">
        <v>527</v>
      </c>
      <c r="AK4" s="33" t="s">
        <v>528</v>
      </c>
      <c r="AL4" s="33" t="s">
        <v>528</v>
      </c>
      <c r="AM4" s="33" t="s">
        <v>529</v>
      </c>
      <c r="AN4" s="33" t="s">
        <v>530</v>
      </c>
      <c r="AO4" s="33" t="s">
        <v>531</v>
      </c>
      <c r="AP4" s="33" t="s">
        <v>532</v>
      </c>
      <c r="AQ4" s="33" t="s">
        <v>533</v>
      </c>
      <c r="AR4" s="33" t="s">
        <v>534</v>
      </c>
      <c r="AS4" s="33" t="s">
        <v>78</v>
      </c>
      <c r="AT4" s="33" t="s">
        <v>825</v>
      </c>
      <c r="AU4" s="33" t="s">
        <v>535</v>
      </c>
      <c r="AV4" s="33" t="s">
        <v>536</v>
      </c>
      <c r="AW4" s="33" t="s">
        <v>501</v>
      </c>
      <c r="AX4" s="33" t="s">
        <v>537</v>
      </c>
      <c r="AY4" s="33" t="s">
        <v>538</v>
      </c>
      <c r="AZ4" s="33" t="s">
        <v>539</v>
      </c>
      <c r="BA4" s="33" t="s">
        <v>540</v>
      </c>
      <c r="BB4" s="33" t="s">
        <v>541</v>
      </c>
      <c r="BC4" s="33" t="s">
        <v>542</v>
      </c>
      <c r="BD4" s="33" t="s">
        <v>79</v>
      </c>
      <c r="BE4" s="33" t="s">
        <v>543</v>
      </c>
      <c r="BF4" s="33" t="s">
        <v>544</v>
      </c>
      <c r="BG4" s="33" t="s">
        <v>545</v>
      </c>
      <c r="BH4" s="33" t="s">
        <v>546</v>
      </c>
      <c r="BI4" s="33" t="s">
        <v>859</v>
      </c>
      <c r="BJ4" s="33" t="s">
        <v>547</v>
      </c>
      <c r="BK4" s="33" t="s">
        <v>548</v>
      </c>
      <c r="BL4" s="33" t="s">
        <v>549</v>
      </c>
      <c r="BM4" s="33" t="s">
        <v>550</v>
      </c>
    </row>
    <row r="5" spans="1:65" ht="13.15" x14ac:dyDescent="0.4">
      <c r="A5" s="18"/>
      <c r="B5" s="21"/>
      <c r="C5" s="21"/>
      <c r="D5" s="21"/>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4"/>
      <c r="BH5" s="34"/>
      <c r="BI5" s="34"/>
      <c r="BJ5" s="34"/>
      <c r="BK5" s="34"/>
      <c r="BL5" s="34"/>
      <c r="BM5" s="34"/>
    </row>
    <row r="6" spans="1:65" x14ac:dyDescent="0.35">
      <c r="A6" s="35">
        <v>111500100</v>
      </c>
      <c r="B6" s="17" t="s">
        <v>141</v>
      </c>
      <c r="C6" s="17" t="s">
        <v>715</v>
      </c>
      <c r="D6" s="17" t="s">
        <v>142</v>
      </c>
      <c r="E6" s="22">
        <v>9.4466666666666654</v>
      </c>
      <c r="F6" s="22">
        <v>3.186666666666667</v>
      </c>
      <c r="G6" s="22">
        <v>3.9633333333333334</v>
      </c>
      <c r="H6" s="22">
        <v>1.3100000000000003</v>
      </c>
      <c r="I6" s="22">
        <v>0.92666666666666675</v>
      </c>
      <c r="J6" s="22">
        <v>1.9266666666666665</v>
      </c>
      <c r="K6" s="22">
        <v>1.3766666666666667</v>
      </c>
      <c r="L6" s="22">
        <v>1.0033333333333332</v>
      </c>
      <c r="M6" s="22">
        <v>4.0766666666666671</v>
      </c>
      <c r="N6" s="22">
        <v>3.1733333333333333</v>
      </c>
      <c r="O6" s="22">
        <v>0.52333333333333332</v>
      </c>
      <c r="P6" s="22">
        <v>1.406666666666667</v>
      </c>
      <c r="Q6" s="22">
        <v>2.65</v>
      </c>
      <c r="R6" s="22">
        <v>3.0399999999999996</v>
      </c>
      <c r="S6" s="22">
        <v>3.6966666666666668</v>
      </c>
      <c r="T6" s="22">
        <v>1.9433333333333334</v>
      </c>
      <c r="U6" s="22">
        <v>3.1333333333333333</v>
      </c>
      <c r="V6" s="22">
        <v>0.94333333333333336</v>
      </c>
      <c r="W6" s="22">
        <v>1.6533333333333333</v>
      </c>
      <c r="X6" s="22">
        <v>1.66</v>
      </c>
      <c r="Y6" s="22">
        <v>5.8500000000000005</v>
      </c>
      <c r="Z6" s="22">
        <v>4.1100000000000003</v>
      </c>
      <c r="AA6" s="22">
        <v>2.5400000000000005</v>
      </c>
      <c r="AB6" s="22">
        <v>1.0433333333333332</v>
      </c>
      <c r="AC6" s="22">
        <v>2.6166666666666667</v>
      </c>
      <c r="AD6" s="22">
        <v>1.1833333333333333</v>
      </c>
      <c r="AE6" s="23">
        <v>610</v>
      </c>
      <c r="AF6" s="23">
        <v>233075</v>
      </c>
      <c r="AG6" s="45">
        <v>4.442514958657287</v>
      </c>
      <c r="AH6" s="23">
        <v>879.9871743993491</v>
      </c>
      <c r="AI6" s="22" t="s">
        <v>783</v>
      </c>
      <c r="AJ6" s="22">
        <v>184.41666666666666</v>
      </c>
      <c r="AK6" s="22">
        <v>79.816666666666663</v>
      </c>
      <c r="AL6" s="22">
        <v>264.23333333333335</v>
      </c>
      <c r="AM6" s="22">
        <v>175.87406666666666</v>
      </c>
      <c r="AN6" s="22">
        <v>40.99</v>
      </c>
      <c r="AO6" s="36">
        <v>2.3833333333333333</v>
      </c>
      <c r="AP6" s="22">
        <v>79.899999999999991</v>
      </c>
      <c r="AQ6" s="22">
        <v>75</v>
      </c>
      <c r="AR6" s="22">
        <v>69.666666666666671</v>
      </c>
      <c r="AS6" s="22">
        <v>9.2466666666666679</v>
      </c>
      <c r="AT6" s="22">
        <v>424.12999999999994</v>
      </c>
      <c r="AU6" s="22">
        <v>3.7900000000000005</v>
      </c>
      <c r="AV6" s="22">
        <v>9.1566666666666663</v>
      </c>
      <c r="AW6" s="22">
        <v>4.0466666666666669</v>
      </c>
      <c r="AX6" s="22">
        <v>14.166666666666666</v>
      </c>
      <c r="AY6" s="22">
        <v>31</v>
      </c>
      <c r="AZ6" s="22">
        <v>1.9766666666666666</v>
      </c>
      <c r="BA6" s="22">
        <v>0.92333333333333334</v>
      </c>
      <c r="BB6" s="22">
        <v>10.326666666666666</v>
      </c>
      <c r="BC6" s="22">
        <v>33.443333333333335</v>
      </c>
      <c r="BD6" s="22">
        <v>17.933333333333334</v>
      </c>
      <c r="BE6" s="22">
        <v>28.906666666666666</v>
      </c>
      <c r="BF6" s="22">
        <v>69.75</v>
      </c>
      <c r="BG6" s="22">
        <v>15.111111111111112</v>
      </c>
      <c r="BH6" s="22">
        <v>9.25</v>
      </c>
      <c r="BI6" s="22">
        <v>10</v>
      </c>
      <c r="BJ6" s="22">
        <v>2.4433333333333334</v>
      </c>
      <c r="BK6" s="22">
        <v>46</v>
      </c>
      <c r="BL6" s="22">
        <v>8.65</v>
      </c>
      <c r="BM6" s="22">
        <v>8.2000000000000011</v>
      </c>
    </row>
    <row r="7" spans="1:65" x14ac:dyDescent="0.35">
      <c r="A7" s="35">
        <v>112220125</v>
      </c>
      <c r="B7" s="17" t="s">
        <v>141</v>
      </c>
      <c r="C7" s="17" t="s">
        <v>143</v>
      </c>
      <c r="D7" s="17" t="s">
        <v>628</v>
      </c>
      <c r="E7" s="22">
        <v>11.106666666666667</v>
      </c>
      <c r="F7" s="22">
        <v>4.2533333333333339</v>
      </c>
      <c r="G7" s="22">
        <v>3.7900000000000005</v>
      </c>
      <c r="H7" s="22">
        <v>1.7999999999999998</v>
      </c>
      <c r="I7" s="22">
        <v>1.8833333333333335</v>
      </c>
      <c r="J7" s="22">
        <v>1.9333333333333333</v>
      </c>
      <c r="K7" s="22">
        <v>2.5399999999999996</v>
      </c>
      <c r="L7" s="22">
        <v>1.0866666666666667</v>
      </c>
      <c r="M7" s="22">
        <v>3.39</v>
      </c>
      <c r="N7" s="22">
        <v>3.3866666666666667</v>
      </c>
      <c r="O7" s="22">
        <v>0.60333333333333339</v>
      </c>
      <c r="P7" s="22">
        <v>1.3699999999999999</v>
      </c>
      <c r="Q7" s="22">
        <v>3.0366666666666666</v>
      </c>
      <c r="R7" s="22">
        <v>3.7066666666666666</v>
      </c>
      <c r="S7" s="22">
        <v>4.8633333333333333</v>
      </c>
      <c r="T7" s="22">
        <v>2.4066666666666667</v>
      </c>
      <c r="U7" s="22">
        <v>2.8233333333333328</v>
      </c>
      <c r="V7" s="22">
        <v>1.21</v>
      </c>
      <c r="W7" s="22">
        <v>1.54</v>
      </c>
      <c r="X7" s="22">
        <v>1.7533333333333332</v>
      </c>
      <c r="Y7" s="22">
        <v>6.5466666666666669</v>
      </c>
      <c r="Z7" s="22">
        <v>4.1733333333333329</v>
      </c>
      <c r="AA7" s="22">
        <v>2.8000000000000003</v>
      </c>
      <c r="AB7" s="22">
        <v>1.8133333333333335</v>
      </c>
      <c r="AC7" s="22">
        <v>3.1500000000000004</v>
      </c>
      <c r="AD7" s="22">
        <v>1.8099999999999998</v>
      </c>
      <c r="AE7" s="23">
        <v>780.75</v>
      </c>
      <c r="AF7" s="23">
        <v>262873</v>
      </c>
      <c r="AG7" s="45">
        <v>4.4293105132077839</v>
      </c>
      <c r="AH7" s="23">
        <v>990.98692605974486</v>
      </c>
      <c r="AI7" s="22" t="s">
        <v>783</v>
      </c>
      <c r="AJ7" s="22">
        <v>116.13</v>
      </c>
      <c r="AK7" s="22">
        <v>80.819999999999993</v>
      </c>
      <c r="AL7" s="22">
        <v>196.95</v>
      </c>
      <c r="AM7" s="22">
        <v>175.87406666666666</v>
      </c>
      <c r="AN7" s="22">
        <v>47.49666666666667</v>
      </c>
      <c r="AO7" s="36">
        <v>2.4910000000000001</v>
      </c>
      <c r="AP7" s="22">
        <v>80.166666666666671</v>
      </c>
      <c r="AQ7" s="22">
        <v>96.556666666666672</v>
      </c>
      <c r="AR7" s="22">
        <v>85.276666666666657</v>
      </c>
      <c r="AS7" s="22">
        <v>9.7333333333333343</v>
      </c>
      <c r="AT7" s="22">
        <v>417.87333333333339</v>
      </c>
      <c r="AU7" s="22">
        <v>4.4633333333333338</v>
      </c>
      <c r="AV7" s="22">
        <v>11.256666666666666</v>
      </c>
      <c r="AW7" s="22">
        <v>4.96</v>
      </c>
      <c r="AX7" s="22">
        <v>15</v>
      </c>
      <c r="AY7" s="22">
        <v>37.443333333333335</v>
      </c>
      <c r="AZ7" s="22">
        <v>3.1566666666666667</v>
      </c>
      <c r="BA7" s="22">
        <v>1.3066666666666669</v>
      </c>
      <c r="BB7" s="22">
        <v>10.053333333333333</v>
      </c>
      <c r="BC7" s="22">
        <v>47.943333333333328</v>
      </c>
      <c r="BD7" s="22">
        <v>23.75</v>
      </c>
      <c r="BE7" s="22">
        <v>35.433333333333337</v>
      </c>
      <c r="BF7" s="22">
        <v>87.666666666666671</v>
      </c>
      <c r="BG7" s="22">
        <v>15.99</v>
      </c>
      <c r="BH7" s="22">
        <v>11.626666666666665</v>
      </c>
      <c r="BI7" s="22">
        <v>15.333333333333334</v>
      </c>
      <c r="BJ7" s="22">
        <v>2.37</v>
      </c>
      <c r="BK7" s="22">
        <v>58.166666666666664</v>
      </c>
      <c r="BL7" s="22">
        <v>8.6466666666666683</v>
      </c>
      <c r="BM7" s="22">
        <v>9.9799999999999986</v>
      </c>
    </row>
    <row r="8" spans="1:65" x14ac:dyDescent="0.35">
      <c r="A8" s="35">
        <v>113820200</v>
      </c>
      <c r="B8" s="17" t="s">
        <v>141</v>
      </c>
      <c r="C8" s="17" t="s">
        <v>144</v>
      </c>
      <c r="D8" s="17" t="s">
        <v>576</v>
      </c>
      <c r="E8" s="22">
        <v>9.6533333333333324</v>
      </c>
      <c r="F8" s="22">
        <v>3.8733333333333335</v>
      </c>
      <c r="G8" s="22">
        <v>3.7766666666666668</v>
      </c>
      <c r="H8" s="22">
        <v>1.0366666666666668</v>
      </c>
      <c r="I8" s="22">
        <v>1.1500000000000001</v>
      </c>
      <c r="J8" s="22">
        <v>2.1066666666666669</v>
      </c>
      <c r="K8" s="22">
        <v>1.5333333333333334</v>
      </c>
      <c r="L8" s="22">
        <v>1.04</v>
      </c>
      <c r="M8" s="22">
        <v>3.9066666666666667</v>
      </c>
      <c r="N8" s="22">
        <v>3.6566666666666667</v>
      </c>
      <c r="O8" s="22">
        <v>0.46666666666666662</v>
      </c>
      <c r="P8" s="22">
        <v>1.1500000000000001</v>
      </c>
      <c r="Q8" s="22">
        <v>2.91</v>
      </c>
      <c r="R8" s="22">
        <v>3.3366666666666664</v>
      </c>
      <c r="S8" s="22">
        <v>3.9733333333333332</v>
      </c>
      <c r="T8" s="22">
        <v>2.2133333333333334</v>
      </c>
      <c r="U8" s="22">
        <v>3.08</v>
      </c>
      <c r="V8" s="22">
        <v>0.95666666666666667</v>
      </c>
      <c r="W8" s="22">
        <v>1.6466666666666665</v>
      </c>
      <c r="X8" s="22">
        <v>1.5733333333333333</v>
      </c>
      <c r="Y8" s="22">
        <v>5.98</v>
      </c>
      <c r="Z8" s="22">
        <v>4.626666666666666</v>
      </c>
      <c r="AA8" s="22">
        <v>2.6566666666666667</v>
      </c>
      <c r="AB8" s="22">
        <v>1.343333333333333</v>
      </c>
      <c r="AC8" s="22">
        <v>2.5633333333333335</v>
      </c>
      <c r="AD8" s="22">
        <v>1.7633333333333334</v>
      </c>
      <c r="AE8" s="23">
        <v>1011.8366666666666</v>
      </c>
      <c r="AF8" s="23">
        <v>278534.66666666669</v>
      </c>
      <c r="AG8" s="45">
        <v>4.4081579575024685</v>
      </c>
      <c r="AH8" s="23">
        <v>1046.8276082284567</v>
      </c>
      <c r="AI8" s="22" t="s">
        <v>783</v>
      </c>
      <c r="AJ8" s="22">
        <v>111.00666666666666</v>
      </c>
      <c r="AK8" s="22">
        <v>78.756666666666661</v>
      </c>
      <c r="AL8" s="22">
        <v>189.76333333333332</v>
      </c>
      <c r="AM8" s="22">
        <v>175.87406666666666</v>
      </c>
      <c r="AN8" s="22">
        <v>45.236666666666672</v>
      </c>
      <c r="AO8" s="36">
        <v>2.3446666666666665</v>
      </c>
      <c r="AP8" s="22">
        <v>110.08333333333333</v>
      </c>
      <c r="AQ8" s="22">
        <v>79.11</v>
      </c>
      <c r="AR8" s="22">
        <v>70.72</v>
      </c>
      <c r="AS8" s="22">
        <v>8.086666666666666</v>
      </c>
      <c r="AT8" s="22">
        <v>432.58</v>
      </c>
      <c r="AU8" s="22">
        <v>4.206666666666667</v>
      </c>
      <c r="AV8" s="22">
        <v>9.5399999999999991</v>
      </c>
      <c r="AW8" s="22">
        <v>1.3166666666666667</v>
      </c>
      <c r="AX8" s="22">
        <v>15.39</v>
      </c>
      <c r="AY8" s="22">
        <v>37.443333333333335</v>
      </c>
      <c r="AZ8" s="22">
        <v>2.1466666666666665</v>
      </c>
      <c r="BA8" s="22">
        <v>1.01</v>
      </c>
      <c r="BB8" s="22">
        <v>13.396666666666667</v>
      </c>
      <c r="BC8" s="22">
        <v>38.636666666666663</v>
      </c>
      <c r="BD8" s="22">
        <v>21.766666666666666</v>
      </c>
      <c r="BE8" s="22">
        <v>31.49666666666667</v>
      </c>
      <c r="BF8" s="22">
        <v>82.33</v>
      </c>
      <c r="BG8" s="22">
        <v>22</v>
      </c>
      <c r="BH8" s="22">
        <v>12.463333333333333</v>
      </c>
      <c r="BI8" s="22">
        <v>15</v>
      </c>
      <c r="BJ8" s="22">
        <v>2.3466666666666667</v>
      </c>
      <c r="BK8" s="22">
        <v>45.056666666666672</v>
      </c>
      <c r="BL8" s="22">
        <v>8.41</v>
      </c>
      <c r="BM8" s="22">
        <v>7.416666666666667</v>
      </c>
    </row>
    <row r="9" spans="1:65" x14ac:dyDescent="0.35">
      <c r="A9" s="35">
        <v>119460235</v>
      </c>
      <c r="B9" s="17" t="s">
        <v>141</v>
      </c>
      <c r="C9" s="17" t="s">
        <v>145</v>
      </c>
      <c r="D9" s="17" t="s">
        <v>146</v>
      </c>
      <c r="E9" s="22">
        <v>11.316666666666665</v>
      </c>
      <c r="F9" s="22">
        <v>3.6966666666666668</v>
      </c>
      <c r="G9" s="22">
        <v>3.6666666666666665</v>
      </c>
      <c r="H9" s="22">
        <v>1.4933333333333334</v>
      </c>
      <c r="I9" s="22">
        <v>1.0266666666666666</v>
      </c>
      <c r="J9" s="22">
        <v>1.7333333333333334</v>
      </c>
      <c r="K9" s="22">
        <v>1.6966666666666665</v>
      </c>
      <c r="L9" s="22">
        <v>0.98</v>
      </c>
      <c r="M9" s="22">
        <v>3.98</v>
      </c>
      <c r="N9" s="22">
        <v>2.7833333333333332</v>
      </c>
      <c r="O9" s="22">
        <v>0.59333333333333327</v>
      </c>
      <c r="P9" s="22">
        <v>1.2166666666666666</v>
      </c>
      <c r="Q9" s="22">
        <v>3.1033333333333335</v>
      </c>
      <c r="R9" s="22">
        <v>3.6133333333333333</v>
      </c>
      <c r="S9" s="22">
        <v>3.9800000000000004</v>
      </c>
      <c r="T9" s="22">
        <v>2</v>
      </c>
      <c r="U9" s="22">
        <v>3.33</v>
      </c>
      <c r="V9" s="22">
        <v>1.1000000000000001</v>
      </c>
      <c r="W9" s="22">
        <v>1.7133333333333336</v>
      </c>
      <c r="X9" s="22">
        <v>2.0466666666666669</v>
      </c>
      <c r="Y9" s="22">
        <v>6.1533333333333333</v>
      </c>
      <c r="Z9" s="22">
        <v>4.6833333333333336</v>
      </c>
      <c r="AA9" s="22">
        <v>2.3033333333333332</v>
      </c>
      <c r="AB9" s="22">
        <v>1.3699999999999999</v>
      </c>
      <c r="AC9" s="22">
        <v>2.85</v>
      </c>
      <c r="AD9" s="22">
        <v>1.6933333333333334</v>
      </c>
      <c r="AE9" s="23">
        <v>510.83333333333331</v>
      </c>
      <c r="AF9" s="23">
        <v>232036.33333333334</v>
      </c>
      <c r="AG9" s="45">
        <v>4.3409324184589364</v>
      </c>
      <c r="AH9" s="23">
        <v>864.97996926294581</v>
      </c>
      <c r="AI9" s="22">
        <v>167.21666666666667</v>
      </c>
      <c r="AJ9" s="22" t="s">
        <v>783</v>
      </c>
      <c r="AK9" s="22" t="s">
        <v>783</v>
      </c>
      <c r="AL9" s="22">
        <v>167.21666666666667</v>
      </c>
      <c r="AM9" s="22">
        <v>175.87406666666666</v>
      </c>
      <c r="AN9" s="22">
        <v>39.113333333333337</v>
      </c>
      <c r="AO9" s="36">
        <v>2.3373333333333335</v>
      </c>
      <c r="AP9" s="22">
        <v>94.33</v>
      </c>
      <c r="AQ9" s="22">
        <v>88.223333333333343</v>
      </c>
      <c r="AR9" s="22">
        <v>76.666666666666671</v>
      </c>
      <c r="AS9" s="22">
        <v>8.7999999999999989</v>
      </c>
      <c r="AT9" s="22">
        <v>462.44666666666672</v>
      </c>
      <c r="AU9" s="22">
        <v>4.2033333333333331</v>
      </c>
      <c r="AV9" s="22">
        <v>9.4566666666666688</v>
      </c>
      <c r="AW9" s="22">
        <v>4.29</v>
      </c>
      <c r="AX9" s="22">
        <v>11.33</v>
      </c>
      <c r="AY9" s="22">
        <v>42.22</v>
      </c>
      <c r="AZ9" s="22">
        <v>1.7766666666666666</v>
      </c>
      <c r="BA9" s="22">
        <v>0.92</v>
      </c>
      <c r="BB9" s="22">
        <v>10.383333333333333</v>
      </c>
      <c r="BC9" s="22">
        <v>38.826666666666661</v>
      </c>
      <c r="BD9" s="22">
        <v>23.47666666666667</v>
      </c>
      <c r="BE9" s="22">
        <v>34.229999999999997</v>
      </c>
      <c r="BF9" s="22">
        <v>70</v>
      </c>
      <c r="BG9" s="22">
        <v>16.683333333333334</v>
      </c>
      <c r="BH9" s="22">
        <v>11.456666666666665</v>
      </c>
      <c r="BI9" s="22">
        <v>18.333333333333332</v>
      </c>
      <c r="BJ9" s="22">
        <v>2.2866666666666666</v>
      </c>
      <c r="BK9" s="22">
        <v>46</v>
      </c>
      <c r="BL9" s="22">
        <v>8.9533333333333331</v>
      </c>
      <c r="BM9" s="22">
        <v>9.7100000000000009</v>
      </c>
    </row>
    <row r="10" spans="1:65" x14ac:dyDescent="0.35">
      <c r="A10" s="35">
        <v>120020250</v>
      </c>
      <c r="B10" s="17" t="s">
        <v>141</v>
      </c>
      <c r="C10" s="17" t="s">
        <v>147</v>
      </c>
      <c r="D10" s="17" t="s">
        <v>148</v>
      </c>
      <c r="E10" s="22">
        <v>9.1166016709410815</v>
      </c>
      <c r="F10" s="22">
        <v>4.1529700161429437</v>
      </c>
      <c r="G10" s="22">
        <v>4.1175938227876188</v>
      </c>
      <c r="H10" s="22">
        <v>1.5228992781012962</v>
      </c>
      <c r="I10" s="22">
        <v>0.99050745955634845</v>
      </c>
      <c r="J10" s="22">
        <v>2.2673651806459674</v>
      </c>
      <c r="K10" s="22">
        <v>2.1458220861926973</v>
      </c>
      <c r="L10" s="22">
        <v>1.0174581823474458</v>
      </c>
      <c r="M10" s="22">
        <v>4.1489674627742943</v>
      </c>
      <c r="N10" s="22">
        <v>3.8869954667142488</v>
      </c>
      <c r="O10" s="22">
        <v>0.63185400706555928</v>
      </c>
      <c r="P10" s="22">
        <v>1.8043052710189096</v>
      </c>
      <c r="Q10" s="22">
        <v>2.9678085129422271</v>
      </c>
      <c r="R10" s="22">
        <v>3.1078776603808032</v>
      </c>
      <c r="S10" s="22">
        <v>3.5540092796611016</v>
      </c>
      <c r="T10" s="22">
        <v>2.3114121010050224</v>
      </c>
      <c r="U10" s="22">
        <v>3.7795208314333184</v>
      </c>
      <c r="V10" s="22">
        <v>1.1095786825410798</v>
      </c>
      <c r="W10" s="22">
        <v>1.7250842263899202</v>
      </c>
      <c r="X10" s="22">
        <v>1.6923058425472945</v>
      </c>
      <c r="Y10" s="22">
        <v>6.0851079947696896</v>
      </c>
      <c r="Z10" s="22">
        <v>5.2674610581908476</v>
      </c>
      <c r="AA10" s="22">
        <v>2.6157991526950961</v>
      </c>
      <c r="AB10" s="22">
        <v>1.2387362758388116</v>
      </c>
      <c r="AC10" s="22">
        <v>2.5796408536866053</v>
      </c>
      <c r="AD10" s="22">
        <v>1.6232498811410272</v>
      </c>
      <c r="AE10" s="23">
        <v>717.92392506969509</v>
      </c>
      <c r="AF10" s="23">
        <v>248949.03791356576</v>
      </c>
      <c r="AG10" s="45">
        <v>4.4667571769684891</v>
      </c>
      <c r="AH10" s="23">
        <v>943.06183550718868</v>
      </c>
      <c r="AI10" s="22">
        <v>141.63389646234364</v>
      </c>
      <c r="AJ10" s="22" t="s">
        <v>783</v>
      </c>
      <c r="AK10" s="22" t="s">
        <v>783</v>
      </c>
      <c r="AL10" s="22">
        <v>141.63389646234364</v>
      </c>
      <c r="AM10" s="22">
        <v>175.9499884793747</v>
      </c>
      <c r="AN10" s="22">
        <v>40.05705795147707</v>
      </c>
      <c r="AO10" s="36">
        <v>2.312203548728974</v>
      </c>
      <c r="AP10" s="22">
        <v>75.298733108437972</v>
      </c>
      <c r="AQ10" s="22">
        <v>86.562465411453488</v>
      </c>
      <c r="AR10" s="22">
        <v>77.449196308829826</v>
      </c>
      <c r="AS10" s="22">
        <v>10.617219107142178</v>
      </c>
      <c r="AT10" s="22">
        <v>456.54513761816929</v>
      </c>
      <c r="AU10" s="22">
        <v>3.9766279884003688</v>
      </c>
      <c r="AV10" s="22">
        <v>10.475793822749035</v>
      </c>
      <c r="AW10" s="22">
        <v>3.6429600904601753</v>
      </c>
      <c r="AX10" s="22">
        <v>11.389780609715645</v>
      </c>
      <c r="AY10" s="22">
        <v>21.275437052593848</v>
      </c>
      <c r="AZ10" s="22">
        <v>2.3157876756838989</v>
      </c>
      <c r="BA10" s="22">
        <v>0.90563349622705147</v>
      </c>
      <c r="BB10" s="22">
        <v>11.532212472368387</v>
      </c>
      <c r="BC10" s="22">
        <v>29.634268232034035</v>
      </c>
      <c r="BD10" s="22">
        <v>21.733896148029846</v>
      </c>
      <c r="BE10" s="22">
        <v>22.276690682131928</v>
      </c>
      <c r="BF10" s="22">
        <v>76.85222518592586</v>
      </c>
      <c r="BG10" s="22">
        <v>21.852567089786422</v>
      </c>
      <c r="BH10" s="22">
        <v>10.510656299366707</v>
      </c>
      <c r="BI10" s="22">
        <v>13.808187362979124</v>
      </c>
      <c r="BJ10" s="22">
        <v>1.9798526718692318</v>
      </c>
      <c r="BK10" s="22">
        <v>46.991119826264558</v>
      </c>
      <c r="BL10" s="22">
        <v>8.942061177415157</v>
      </c>
      <c r="BM10" s="22">
        <v>6.8063111849465798</v>
      </c>
    </row>
    <row r="11" spans="1:65" x14ac:dyDescent="0.35">
      <c r="A11" s="35">
        <v>122520300</v>
      </c>
      <c r="B11" s="17" t="s">
        <v>141</v>
      </c>
      <c r="C11" s="17" t="s">
        <v>149</v>
      </c>
      <c r="D11" s="17" t="s">
        <v>150</v>
      </c>
      <c r="E11" s="22">
        <v>9.8966666666666665</v>
      </c>
      <c r="F11" s="22">
        <v>3.5166666666666662</v>
      </c>
      <c r="G11" s="22">
        <v>3.7233333333333332</v>
      </c>
      <c r="H11" s="22">
        <v>1.2433333333333334</v>
      </c>
      <c r="I11" s="22">
        <v>0.89333333333333342</v>
      </c>
      <c r="J11" s="22">
        <v>1.5899999999999999</v>
      </c>
      <c r="K11" s="22">
        <v>1.7433333333333332</v>
      </c>
      <c r="L11" s="22">
        <v>0.96333333333333337</v>
      </c>
      <c r="M11" s="22">
        <v>4.2399999999999993</v>
      </c>
      <c r="N11" s="22">
        <v>2.8800000000000003</v>
      </c>
      <c r="O11" s="22">
        <v>0.54</v>
      </c>
      <c r="P11" s="22">
        <v>1.1500000000000001</v>
      </c>
      <c r="Q11" s="22">
        <v>2.9733333333333332</v>
      </c>
      <c r="R11" s="22">
        <v>3.3233333333333328</v>
      </c>
      <c r="S11" s="22">
        <v>3.65</v>
      </c>
      <c r="T11" s="22">
        <v>1.9266666666666665</v>
      </c>
      <c r="U11" s="22">
        <v>3.4033333333333338</v>
      </c>
      <c r="V11" s="22">
        <v>1.0733333333333333</v>
      </c>
      <c r="W11" s="22">
        <v>1.7933333333333332</v>
      </c>
      <c r="X11" s="22">
        <v>1.9766666666666666</v>
      </c>
      <c r="Y11" s="22">
        <v>6.7733333333333334</v>
      </c>
      <c r="Z11" s="22">
        <v>4.8933333333333335</v>
      </c>
      <c r="AA11" s="22">
        <v>2.3299999999999996</v>
      </c>
      <c r="AB11" s="22">
        <v>1.58</v>
      </c>
      <c r="AC11" s="22">
        <v>2.8933333333333331</v>
      </c>
      <c r="AD11" s="22">
        <v>1.4166666666666667</v>
      </c>
      <c r="AE11" s="23">
        <v>595.4666666666667</v>
      </c>
      <c r="AF11" s="23">
        <v>270190.66666666669</v>
      </c>
      <c r="AG11" s="45">
        <v>4.417527744425505</v>
      </c>
      <c r="AH11" s="23">
        <v>1017.3703511545676</v>
      </c>
      <c r="AI11" s="22">
        <v>157.98666666666668</v>
      </c>
      <c r="AJ11" s="22" t="s">
        <v>783</v>
      </c>
      <c r="AK11" s="22" t="s">
        <v>783</v>
      </c>
      <c r="AL11" s="22">
        <v>157.98666666666668</v>
      </c>
      <c r="AM11" s="22">
        <v>175.87406666666666</v>
      </c>
      <c r="AN11" s="22">
        <v>43.63</v>
      </c>
      <c r="AO11" s="36">
        <v>2.4226666666666667</v>
      </c>
      <c r="AP11" s="22">
        <v>74.133333333333326</v>
      </c>
      <c r="AQ11" s="22">
        <v>72.416666666666671</v>
      </c>
      <c r="AR11" s="22">
        <v>71.13333333333334</v>
      </c>
      <c r="AS11" s="22">
        <v>8.923333333333332</v>
      </c>
      <c r="AT11" s="22">
        <v>445.73</v>
      </c>
      <c r="AU11" s="22">
        <v>4.0066666666666668</v>
      </c>
      <c r="AV11" s="22">
        <v>9.5400000000000009</v>
      </c>
      <c r="AW11" s="22">
        <v>4.4066666666666663</v>
      </c>
      <c r="AX11" s="22">
        <v>13.813333333333333</v>
      </c>
      <c r="AY11" s="22">
        <v>27.666666666666668</v>
      </c>
      <c r="AZ11" s="22">
        <v>1.95</v>
      </c>
      <c r="BA11" s="22">
        <v>0.97000000000000008</v>
      </c>
      <c r="BB11" s="22">
        <v>11.166666666666666</v>
      </c>
      <c r="BC11" s="22">
        <v>23.146666666666665</v>
      </c>
      <c r="BD11" s="22">
        <v>21.216666666666665</v>
      </c>
      <c r="BE11" s="22">
        <v>25.746666666666666</v>
      </c>
      <c r="BF11" s="22">
        <v>79.133333333333326</v>
      </c>
      <c r="BG11" s="22">
        <v>17.333333333333332</v>
      </c>
      <c r="BH11" s="22">
        <v>12.33</v>
      </c>
      <c r="BI11" s="22">
        <v>11.25</v>
      </c>
      <c r="BJ11" s="22">
        <v>2.46</v>
      </c>
      <c r="BK11" s="22">
        <v>43.866666666666667</v>
      </c>
      <c r="BL11" s="22">
        <v>8.5733333333333324</v>
      </c>
      <c r="BM11" s="22">
        <v>8.5200000000000014</v>
      </c>
    </row>
    <row r="12" spans="1:65" x14ac:dyDescent="0.35">
      <c r="A12" s="35">
        <v>126620500</v>
      </c>
      <c r="B12" s="17" t="s">
        <v>141</v>
      </c>
      <c r="C12" s="17" t="s">
        <v>151</v>
      </c>
      <c r="D12" s="17" t="s">
        <v>152</v>
      </c>
      <c r="E12" s="22">
        <v>11.915036269856403</v>
      </c>
      <c r="F12" s="22">
        <v>4.2996447270061315</v>
      </c>
      <c r="G12" s="22">
        <v>3.6205361860564373</v>
      </c>
      <c r="H12" s="22">
        <v>1.4230866935990629</v>
      </c>
      <c r="I12" s="22">
        <v>1.0693647100670418</v>
      </c>
      <c r="J12" s="22">
        <v>1.7334243261046127</v>
      </c>
      <c r="K12" s="22">
        <v>1.1717385180365065</v>
      </c>
      <c r="L12" s="22">
        <v>0.98170356827119376</v>
      </c>
      <c r="M12" s="22">
        <v>4.0535203783144098</v>
      </c>
      <c r="N12" s="22">
        <v>2.8763061721394751</v>
      </c>
      <c r="O12" s="22">
        <v>0.54752072872222068</v>
      </c>
      <c r="P12" s="22">
        <v>0.99388827482536002</v>
      </c>
      <c r="Q12" s="22">
        <v>3.1632656200848275</v>
      </c>
      <c r="R12" s="22">
        <v>3.3041924998831806</v>
      </c>
      <c r="S12" s="22">
        <v>4.0285236286039305</v>
      </c>
      <c r="T12" s="22">
        <v>1.9382740369345395</v>
      </c>
      <c r="U12" s="22">
        <v>3.1589542664583283</v>
      </c>
      <c r="V12" s="22">
        <v>1.077603859520013</v>
      </c>
      <c r="W12" s="22">
        <v>1.6587515530707193</v>
      </c>
      <c r="X12" s="22">
        <v>1.7248315042350937</v>
      </c>
      <c r="Y12" s="22">
        <v>6.6593047582238638</v>
      </c>
      <c r="Z12" s="22">
        <v>3.9994402263062008</v>
      </c>
      <c r="AA12" s="22">
        <v>2.1803136732838504</v>
      </c>
      <c r="AB12" s="22">
        <v>1.2570281513917607</v>
      </c>
      <c r="AC12" s="22">
        <v>3.0629841782555438</v>
      </c>
      <c r="AD12" s="22">
        <v>1.7214601102815157</v>
      </c>
      <c r="AE12" s="23">
        <v>985.04216954772266</v>
      </c>
      <c r="AF12" s="23">
        <v>237349.89277728472</v>
      </c>
      <c r="AG12" s="45">
        <v>4.3422645305768475</v>
      </c>
      <c r="AH12" s="23">
        <v>885.67313366296946</v>
      </c>
      <c r="AI12" s="22">
        <v>158.50405926697886</v>
      </c>
      <c r="AJ12" s="22" t="s">
        <v>783</v>
      </c>
      <c r="AK12" s="22" t="s">
        <v>783</v>
      </c>
      <c r="AL12" s="22">
        <v>158.50405926697886</v>
      </c>
      <c r="AM12" s="22">
        <v>175.76478509308598</v>
      </c>
      <c r="AN12" s="22">
        <v>44.150724251942513</v>
      </c>
      <c r="AO12" s="36">
        <v>2.427765429014114</v>
      </c>
      <c r="AP12" s="22">
        <v>125.86647816552413</v>
      </c>
      <c r="AQ12" s="22">
        <v>107.25595723680449</v>
      </c>
      <c r="AR12" s="22">
        <v>96.191440320199249</v>
      </c>
      <c r="AS12" s="22">
        <v>8.3425238467398142</v>
      </c>
      <c r="AT12" s="22">
        <v>451.44469642508557</v>
      </c>
      <c r="AU12" s="22">
        <v>4.1765976990302001</v>
      </c>
      <c r="AV12" s="22">
        <v>11.178137195816673</v>
      </c>
      <c r="AW12" s="22">
        <v>4.5235359748486603</v>
      </c>
      <c r="AX12" s="22">
        <v>20.236931400316681</v>
      </c>
      <c r="AY12" s="22">
        <v>41.424083685876475</v>
      </c>
      <c r="AZ12" s="22">
        <v>2.7192414455476666</v>
      </c>
      <c r="BA12" s="22">
        <v>0.85816361655962714</v>
      </c>
      <c r="BB12" s="22">
        <v>11.051318674279429</v>
      </c>
      <c r="BC12" s="22">
        <v>44.35325359775441</v>
      </c>
      <c r="BD12" s="22">
        <v>37.652480205761371</v>
      </c>
      <c r="BE12" s="22">
        <v>41.78442934810834</v>
      </c>
      <c r="BF12" s="22">
        <v>78.074849279382477</v>
      </c>
      <c r="BG12" s="22">
        <v>9.5088444736819984</v>
      </c>
      <c r="BH12" s="22">
        <v>11.357805432189165</v>
      </c>
      <c r="BI12" s="22">
        <v>17.862207344862401</v>
      </c>
      <c r="BJ12" s="22">
        <v>2.5885582282286141</v>
      </c>
      <c r="BK12" s="22">
        <v>55.567338013393595</v>
      </c>
      <c r="BL12" s="22">
        <v>8.7021787497683949</v>
      </c>
      <c r="BM12" s="22">
        <v>8.7553629035130811</v>
      </c>
    </row>
    <row r="13" spans="1:65" x14ac:dyDescent="0.35">
      <c r="A13" s="35">
        <v>133660600</v>
      </c>
      <c r="B13" s="17" t="s">
        <v>141</v>
      </c>
      <c r="C13" s="17" t="s">
        <v>153</v>
      </c>
      <c r="D13" s="17" t="s">
        <v>154</v>
      </c>
      <c r="E13" s="22">
        <v>9.9599999999999991</v>
      </c>
      <c r="F13" s="22">
        <v>3.77</v>
      </c>
      <c r="G13" s="22">
        <v>4.043333333333333</v>
      </c>
      <c r="H13" s="22">
        <v>1.39</v>
      </c>
      <c r="I13" s="22">
        <v>1.0333333333333332</v>
      </c>
      <c r="J13" s="22">
        <v>2.3199999999999998</v>
      </c>
      <c r="K13" s="22">
        <v>1.8766666666666667</v>
      </c>
      <c r="L13" s="22">
        <v>1.0966666666666667</v>
      </c>
      <c r="M13" s="22">
        <v>3.74</v>
      </c>
      <c r="N13" s="22">
        <v>3.7900000000000005</v>
      </c>
      <c r="O13" s="22">
        <v>0.62</v>
      </c>
      <c r="P13" s="22">
        <v>1.7866666666666668</v>
      </c>
      <c r="Q13" s="22">
        <v>3.41</v>
      </c>
      <c r="R13" s="22">
        <v>3.5933333333333333</v>
      </c>
      <c r="S13" s="22">
        <v>3.9533333333333331</v>
      </c>
      <c r="T13" s="22">
        <v>2.0966666666666671</v>
      </c>
      <c r="U13" s="22">
        <v>3.4233333333333333</v>
      </c>
      <c r="V13" s="22">
        <v>1.1666666666666667</v>
      </c>
      <c r="W13" s="22">
        <v>1.6833333333333333</v>
      </c>
      <c r="X13" s="22">
        <v>1.6566666666666665</v>
      </c>
      <c r="Y13" s="22">
        <v>6.1466666666666674</v>
      </c>
      <c r="Z13" s="22">
        <v>4.1866666666666665</v>
      </c>
      <c r="AA13" s="22">
        <v>2.6466666666666665</v>
      </c>
      <c r="AB13" s="22">
        <v>1.4033333333333333</v>
      </c>
      <c r="AC13" s="22">
        <v>3.16</v>
      </c>
      <c r="AD13" s="22">
        <v>1.64</v>
      </c>
      <c r="AE13" s="23">
        <v>883.57333333333338</v>
      </c>
      <c r="AF13" s="23">
        <v>241782.66666666666</v>
      </c>
      <c r="AG13" s="45">
        <v>4.5659512872989394</v>
      </c>
      <c r="AH13" s="23">
        <v>926.54661149225183</v>
      </c>
      <c r="AI13" s="22" t="s">
        <v>783</v>
      </c>
      <c r="AJ13" s="22">
        <v>121.21666666666668</v>
      </c>
      <c r="AK13" s="22">
        <v>71.763333333333335</v>
      </c>
      <c r="AL13" s="22">
        <v>192.98000000000002</v>
      </c>
      <c r="AM13" s="22">
        <v>175.87406666666666</v>
      </c>
      <c r="AN13" s="22">
        <v>48.693333333333328</v>
      </c>
      <c r="AO13" s="36">
        <v>2.4353333333333333</v>
      </c>
      <c r="AP13" s="22">
        <v>130.09</v>
      </c>
      <c r="AQ13" s="22">
        <v>116.24333333333334</v>
      </c>
      <c r="AR13" s="22">
        <v>89.5</v>
      </c>
      <c r="AS13" s="22">
        <v>9.1266666666666669</v>
      </c>
      <c r="AT13" s="22">
        <v>456.58333333333331</v>
      </c>
      <c r="AU13" s="22">
        <v>3.9599999999999995</v>
      </c>
      <c r="AV13" s="22">
        <v>9.9500000000000011</v>
      </c>
      <c r="AW13" s="22">
        <v>3.6166666666666667</v>
      </c>
      <c r="AX13" s="22">
        <v>14.666666666666666</v>
      </c>
      <c r="AY13" s="22">
        <v>41.85</v>
      </c>
      <c r="AZ13" s="22">
        <v>2.3066666666666666</v>
      </c>
      <c r="BA13" s="22">
        <v>0.98999999999999988</v>
      </c>
      <c r="BB13" s="22">
        <v>12.100000000000001</v>
      </c>
      <c r="BC13" s="22">
        <v>41.956666666666671</v>
      </c>
      <c r="BD13" s="22">
        <v>29.91333333333333</v>
      </c>
      <c r="BE13" s="22">
        <v>38.18</v>
      </c>
      <c r="BF13" s="22">
        <v>78.833333333333329</v>
      </c>
      <c r="BG13" s="22">
        <v>30.12</v>
      </c>
      <c r="BH13" s="22">
        <v>12.089999999999998</v>
      </c>
      <c r="BI13" s="22">
        <v>16.5</v>
      </c>
      <c r="BJ13" s="22">
        <v>2.2466666666666666</v>
      </c>
      <c r="BK13" s="22">
        <v>47.016666666666673</v>
      </c>
      <c r="BL13" s="22">
        <v>8.82</v>
      </c>
      <c r="BM13" s="22">
        <v>7.8900000000000006</v>
      </c>
    </row>
    <row r="14" spans="1:65" x14ac:dyDescent="0.35">
      <c r="A14" s="35">
        <v>133860700</v>
      </c>
      <c r="B14" s="17" t="s">
        <v>141</v>
      </c>
      <c r="C14" s="17" t="s">
        <v>155</v>
      </c>
      <c r="D14" s="17" t="s">
        <v>156</v>
      </c>
      <c r="E14" s="22">
        <v>10.546666666666667</v>
      </c>
      <c r="F14" s="22">
        <v>3.7233333333333332</v>
      </c>
      <c r="G14" s="22">
        <v>4.1966666666666663</v>
      </c>
      <c r="H14" s="22">
        <v>1.3033333333333335</v>
      </c>
      <c r="I14" s="22">
        <v>0.97000000000000008</v>
      </c>
      <c r="J14" s="22">
        <v>2.1766666666666663</v>
      </c>
      <c r="K14" s="22">
        <v>2.15</v>
      </c>
      <c r="L14" s="22">
        <v>1.0066666666666666</v>
      </c>
      <c r="M14" s="22">
        <v>4.0666666666666664</v>
      </c>
      <c r="N14" s="22">
        <v>3.6033333333333335</v>
      </c>
      <c r="O14" s="22">
        <v>0.62333333333333341</v>
      </c>
      <c r="P14" s="22">
        <v>1.8066666666666666</v>
      </c>
      <c r="Q14" s="22">
        <v>2.75</v>
      </c>
      <c r="R14" s="22">
        <v>3.1999999999999997</v>
      </c>
      <c r="S14" s="22">
        <v>3.7033333333333331</v>
      </c>
      <c r="T14" s="22">
        <v>2.0133333333333332</v>
      </c>
      <c r="U14" s="22">
        <v>3.4733333333333332</v>
      </c>
      <c r="V14" s="22">
        <v>0.97000000000000008</v>
      </c>
      <c r="W14" s="22">
        <v>1.7333333333333334</v>
      </c>
      <c r="X14" s="22">
        <v>1.6733333333333331</v>
      </c>
      <c r="Y14" s="22">
        <v>5.8966666666666656</v>
      </c>
      <c r="Z14" s="22">
        <v>4.6533333333333333</v>
      </c>
      <c r="AA14" s="22">
        <v>2.6066666666666669</v>
      </c>
      <c r="AB14" s="22">
        <v>1.1300000000000001</v>
      </c>
      <c r="AC14" s="22">
        <v>3.8033333333333332</v>
      </c>
      <c r="AD14" s="22">
        <v>1.63</v>
      </c>
      <c r="AE14" s="23">
        <v>809.13333333333333</v>
      </c>
      <c r="AF14" s="23">
        <v>290953.66666666669</v>
      </c>
      <c r="AG14" s="45">
        <v>4.5499999999999714</v>
      </c>
      <c r="AH14" s="23">
        <v>1112.2013803861414</v>
      </c>
      <c r="AI14" s="22">
        <v>181.42333333333332</v>
      </c>
      <c r="AJ14" s="22" t="s">
        <v>783</v>
      </c>
      <c r="AK14" s="22" t="s">
        <v>783</v>
      </c>
      <c r="AL14" s="22">
        <v>181.42333333333332</v>
      </c>
      <c r="AM14" s="22">
        <v>175.87406666666666</v>
      </c>
      <c r="AN14" s="22">
        <v>47.483333333333327</v>
      </c>
      <c r="AO14" s="36">
        <v>2.3540000000000001</v>
      </c>
      <c r="AP14" s="22">
        <v>78.25</v>
      </c>
      <c r="AQ14" s="22">
        <v>90.833333333333329</v>
      </c>
      <c r="AR14" s="22">
        <v>66.45</v>
      </c>
      <c r="AS14" s="22">
        <v>10.426666666666668</v>
      </c>
      <c r="AT14" s="22">
        <v>454.53000000000003</v>
      </c>
      <c r="AU14" s="22">
        <v>3.8566666666666669</v>
      </c>
      <c r="AV14" s="22">
        <v>9.4233333333333338</v>
      </c>
      <c r="AW14" s="22">
        <v>3.6533333333333338</v>
      </c>
      <c r="AX14" s="22">
        <v>15.333333333333334</v>
      </c>
      <c r="AY14" s="22">
        <v>33.800000000000004</v>
      </c>
      <c r="AZ14" s="22">
        <v>2.1300000000000003</v>
      </c>
      <c r="BA14" s="22">
        <v>0.98999999999999988</v>
      </c>
      <c r="BB14" s="22">
        <v>12.486666666666666</v>
      </c>
      <c r="BC14" s="22">
        <v>31.08666666666667</v>
      </c>
      <c r="BD14" s="22">
        <v>22.633333333333336</v>
      </c>
      <c r="BE14" s="22">
        <v>28.320000000000004</v>
      </c>
      <c r="BF14" s="22">
        <v>64</v>
      </c>
      <c r="BG14" s="22">
        <v>26.599999999999998</v>
      </c>
      <c r="BH14" s="22">
        <v>8.42</v>
      </c>
      <c r="BI14" s="22">
        <v>14.523333333333333</v>
      </c>
      <c r="BJ14" s="22">
        <v>2.0933333333333333</v>
      </c>
      <c r="BK14" s="22">
        <v>55.449999999999996</v>
      </c>
      <c r="BL14" s="22">
        <v>9.1466666666666665</v>
      </c>
      <c r="BM14" s="22">
        <v>8.0933333333333337</v>
      </c>
    </row>
    <row r="15" spans="1:65" x14ac:dyDescent="0.35">
      <c r="A15" s="35">
        <v>211260100</v>
      </c>
      <c r="B15" s="17" t="s">
        <v>157</v>
      </c>
      <c r="C15" s="17" t="s">
        <v>158</v>
      </c>
      <c r="D15" s="17" t="s">
        <v>159</v>
      </c>
      <c r="E15" s="22">
        <v>12.903333333333334</v>
      </c>
      <c r="F15" s="22">
        <v>5.7433333333333323</v>
      </c>
      <c r="G15" s="22">
        <v>4.97</v>
      </c>
      <c r="H15" s="22">
        <v>1.6666666666666667</v>
      </c>
      <c r="I15" s="22">
        <v>1.6133333333333333</v>
      </c>
      <c r="J15" s="22">
        <v>2.6066666666666669</v>
      </c>
      <c r="K15" s="22">
        <v>2.31</v>
      </c>
      <c r="L15" s="22">
        <v>1.79</v>
      </c>
      <c r="M15" s="22">
        <v>4.6566666666666663</v>
      </c>
      <c r="N15" s="22">
        <v>4.2300000000000004</v>
      </c>
      <c r="O15" s="22">
        <v>0.90333333333333332</v>
      </c>
      <c r="P15" s="22">
        <v>2.0366666666666666</v>
      </c>
      <c r="Q15" s="22">
        <v>4.4666666666666668</v>
      </c>
      <c r="R15" s="22">
        <v>4.2399999999999993</v>
      </c>
      <c r="S15" s="22">
        <v>5.5966666666666667</v>
      </c>
      <c r="T15" s="22">
        <v>3.0266666666666668</v>
      </c>
      <c r="U15" s="22">
        <v>4.6066666666666665</v>
      </c>
      <c r="V15" s="22">
        <v>1.4333333333333333</v>
      </c>
      <c r="W15" s="22">
        <v>2.1166666666666667</v>
      </c>
      <c r="X15" s="22">
        <v>2.6366666666666663</v>
      </c>
      <c r="Y15" s="22">
        <v>7.4233333333333329</v>
      </c>
      <c r="Z15" s="22">
        <v>7.0333333333333341</v>
      </c>
      <c r="AA15" s="22">
        <v>3.4</v>
      </c>
      <c r="AB15" s="22">
        <v>1.6966666666666665</v>
      </c>
      <c r="AC15" s="22">
        <v>4.6533333333333333</v>
      </c>
      <c r="AD15" s="22">
        <v>2.5266666666666668</v>
      </c>
      <c r="AE15" s="23">
        <v>1191.8866666666665</v>
      </c>
      <c r="AF15" s="23">
        <v>569476.66666666663</v>
      </c>
      <c r="AG15" s="45">
        <v>4.1042449413385169</v>
      </c>
      <c r="AH15" s="23">
        <v>2066.2852573426321</v>
      </c>
      <c r="AI15" s="22" t="s">
        <v>783</v>
      </c>
      <c r="AJ15" s="22">
        <v>103.72666666666667</v>
      </c>
      <c r="AK15" s="22">
        <v>126.80666666666666</v>
      </c>
      <c r="AL15" s="22">
        <v>230.53333333333333</v>
      </c>
      <c r="AM15" s="22">
        <v>186.99341666666666</v>
      </c>
      <c r="AN15" s="22">
        <v>44</v>
      </c>
      <c r="AO15" s="36">
        <v>3.1053333333333328</v>
      </c>
      <c r="AP15" s="22">
        <v>200.28666666666666</v>
      </c>
      <c r="AQ15" s="22">
        <v>190.5</v>
      </c>
      <c r="AR15" s="22">
        <v>142.69333333333336</v>
      </c>
      <c r="AS15" s="22">
        <v>9.31</v>
      </c>
      <c r="AT15" s="22">
        <v>435</v>
      </c>
      <c r="AU15" s="22">
        <v>4.9733333333333327</v>
      </c>
      <c r="AV15" s="22">
        <v>10.99</v>
      </c>
      <c r="AW15" s="22">
        <v>6.2700000000000005</v>
      </c>
      <c r="AX15" s="22">
        <v>22.756666666666671</v>
      </c>
      <c r="AY15" s="22">
        <v>52.5</v>
      </c>
      <c r="AZ15" s="22">
        <v>3.1366666666666667</v>
      </c>
      <c r="BA15" s="22">
        <v>1.1133333333333333</v>
      </c>
      <c r="BB15" s="22">
        <v>13.770000000000001</v>
      </c>
      <c r="BC15" s="22">
        <v>37.946666666666665</v>
      </c>
      <c r="BD15" s="22">
        <v>24.50333333333333</v>
      </c>
      <c r="BE15" s="22">
        <v>24.22666666666667</v>
      </c>
      <c r="BF15" s="22">
        <v>84.49666666666667</v>
      </c>
      <c r="BG15" s="22">
        <v>18.966666666666669</v>
      </c>
      <c r="BH15" s="22">
        <v>11.843333333333334</v>
      </c>
      <c r="BI15" s="22">
        <v>17.3</v>
      </c>
      <c r="BJ15" s="22">
        <v>3.3933333333333331</v>
      </c>
      <c r="BK15" s="22">
        <v>67.899999999999991</v>
      </c>
      <c r="BL15" s="22">
        <v>10.566666666666665</v>
      </c>
      <c r="BM15" s="22">
        <v>11.873333333333335</v>
      </c>
    </row>
    <row r="16" spans="1:65" x14ac:dyDescent="0.35">
      <c r="A16" s="35">
        <v>221820300</v>
      </c>
      <c r="B16" s="17" t="s">
        <v>157</v>
      </c>
      <c r="C16" s="17" t="s">
        <v>160</v>
      </c>
      <c r="D16" s="17" t="s">
        <v>161</v>
      </c>
      <c r="E16" s="22">
        <v>14.56</v>
      </c>
      <c r="F16" s="22">
        <v>5.1100000000000003</v>
      </c>
      <c r="G16" s="22">
        <v>4.956666666666667</v>
      </c>
      <c r="H16" s="22">
        <v>1.7633333333333334</v>
      </c>
      <c r="I16" s="22">
        <v>1.1599999999999999</v>
      </c>
      <c r="J16" s="22">
        <v>2.4300000000000002</v>
      </c>
      <c r="K16" s="22">
        <v>2.1466666666666665</v>
      </c>
      <c r="L16" s="22">
        <v>1.47</v>
      </c>
      <c r="M16" s="22">
        <v>5.0966666666666667</v>
      </c>
      <c r="N16" s="22">
        <v>3.5333333333333332</v>
      </c>
      <c r="O16" s="22">
        <v>0.90333333333333332</v>
      </c>
      <c r="P16" s="22">
        <v>2.1633333333333336</v>
      </c>
      <c r="Q16" s="22">
        <v>4.1233333333333322</v>
      </c>
      <c r="R16" s="22">
        <v>3.8566666666666669</v>
      </c>
      <c r="S16" s="22">
        <v>5.3066666666666658</v>
      </c>
      <c r="T16" s="22">
        <v>2.5566666666666666</v>
      </c>
      <c r="U16" s="22">
        <v>4.6033333333333326</v>
      </c>
      <c r="V16" s="22">
        <v>1.4433333333333334</v>
      </c>
      <c r="W16" s="22">
        <v>2.1966666666666668</v>
      </c>
      <c r="X16" s="22">
        <v>2.1433333333333331</v>
      </c>
      <c r="Y16" s="22">
        <v>7.1466666666666674</v>
      </c>
      <c r="Z16" s="22">
        <v>6.8633333333333324</v>
      </c>
      <c r="AA16" s="22">
        <v>3.17</v>
      </c>
      <c r="AB16" s="22">
        <v>1.3733333333333333</v>
      </c>
      <c r="AC16" s="22">
        <v>3.9933333333333336</v>
      </c>
      <c r="AD16" s="22">
        <v>2.1766666666666667</v>
      </c>
      <c r="AE16" s="23">
        <v>1132.7766666666666</v>
      </c>
      <c r="AF16" s="23">
        <v>433200</v>
      </c>
      <c r="AG16" s="45">
        <v>4.4770227191162695</v>
      </c>
      <c r="AH16" s="23">
        <v>1642.0382798093312</v>
      </c>
      <c r="AI16" s="22" t="s">
        <v>783</v>
      </c>
      <c r="AJ16" s="22">
        <v>169.53666666666666</v>
      </c>
      <c r="AK16" s="22">
        <v>332.81333333333333</v>
      </c>
      <c r="AL16" s="22">
        <v>502.35</v>
      </c>
      <c r="AM16" s="22">
        <v>183.99341666666666</v>
      </c>
      <c r="AN16" s="22">
        <v>46.243333333333332</v>
      </c>
      <c r="AO16" s="36">
        <v>3.3736666666666668</v>
      </c>
      <c r="AP16" s="22">
        <v>225</v>
      </c>
      <c r="AQ16" s="22">
        <v>191.5</v>
      </c>
      <c r="AR16" s="22">
        <v>150.53</v>
      </c>
      <c r="AS16" s="22">
        <v>9.15</v>
      </c>
      <c r="AT16" s="22">
        <v>471.87999999999994</v>
      </c>
      <c r="AU16" s="22">
        <v>5.29</v>
      </c>
      <c r="AV16" s="22">
        <v>11.326666666666668</v>
      </c>
      <c r="AW16" s="22">
        <v>5.9899999999999993</v>
      </c>
      <c r="AX16" s="22">
        <v>15.706666666666669</v>
      </c>
      <c r="AY16" s="22">
        <v>47.376666666666665</v>
      </c>
      <c r="AZ16" s="22">
        <v>3.06</v>
      </c>
      <c r="BA16" s="22">
        <v>0.97000000000000008</v>
      </c>
      <c r="BB16" s="22">
        <v>16.666666666666668</v>
      </c>
      <c r="BC16" s="22">
        <v>27.693333333333332</v>
      </c>
      <c r="BD16" s="22">
        <v>23.546666666666667</v>
      </c>
      <c r="BE16" s="22">
        <v>28.036666666666665</v>
      </c>
      <c r="BF16" s="22">
        <v>100</v>
      </c>
      <c r="BG16" s="22">
        <v>19.829166666666666</v>
      </c>
      <c r="BH16" s="22">
        <v>13.283333333333331</v>
      </c>
      <c r="BI16" s="22">
        <v>14.666666666666666</v>
      </c>
      <c r="BJ16" s="22">
        <v>3.41</v>
      </c>
      <c r="BK16" s="22">
        <v>46.196666666666665</v>
      </c>
      <c r="BL16" s="22">
        <v>10.136666666666668</v>
      </c>
      <c r="BM16" s="22">
        <v>10.056666666666667</v>
      </c>
    </row>
    <row r="17" spans="1:65" x14ac:dyDescent="0.35">
      <c r="A17" s="35">
        <v>227940400</v>
      </c>
      <c r="B17" s="17" t="s">
        <v>157</v>
      </c>
      <c r="C17" s="17" t="s">
        <v>656</v>
      </c>
      <c r="D17" s="17" t="s">
        <v>657</v>
      </c>
      <c r="E17" s="22">
        <v>14.31</v>
      </c>
      <c r="F17" s="22">
        <v>5.1466666666666665</v>
      </c>
      <c r="G17" s="22">
        <v>5.123333333333334</v>
      </c>
      <c r="H17" s="22">
        <v>2.1999999999999997</v>
      </c>
      <c r="I17" s="22">
        <v>1.5166666666666666</v>
      </c>
      <c r="J17" s="22">
        <v>2.5333333333333332</v>
      </c>
      <c r="K17" s="22">
        <v>2.64</v>
      </c>
      <c r="L17" s="22">
        <v>1.2466666666666668</v>
      </c>
      <c r="M17" s="22">
        <v>5.5633333333333326</v>
      </c>
      <c r="N17" s="22">
        <v>4.2833333333333332</v>
      </c>
      <c r="O17" s="22">
        <v>1.0333333333333334</v>
      </c>
      <c r="P17" s="22">
        <v>2.2666666666666662</v>
      </c>
      <c r="Q17" s="22">
        <v>5.31</v>
      </c>
      <c r="R17" s="22">
        <v>4.6766666666666667</v>
      </c>
      <c r="S17" s="22">
        <v>5.9866666666666672</v>
      </c>
      <c r="T17" s="22">
        <v>3.4599999999999995</v>
      </c>
      <c r="U17" s="22">
        <v>4.6399999999999997</v>
      </c>
      <c r="V17" s="22">
        <v>1.7033333333333331</v>
      </c>
      <c r="W17" s="22">
        <v>2.2799999999999998</v>
      </c>
      <c r="X17" s="22">
        <v>2.7233333333333327</v>
      </c>
      <c r="Y17" s="22">
        <v>7.4833333333333343</v>
      </c>
      <c r="Z17" s="22">
        <v>8.3733333333333331</v>
      </c>
      <c r="AA17" s="22">
        <v>3.4233333333333333</v>
      </c>
      <c r="AB17" s="22">
        <v>2.2233333333333332</v>
      </c>
      <c r="AC17" s="22">
        <v>5.2833333333333323</v>
      </c>
      <c r="AD17" s="22">
        <v>2.7133333333333334</v>
      </c>
      <c r="AE17" s="23">
        <v>1502.5</v>
      </c>
      <c r="AF17" s="23">
        <v>542436.33333333337</v>
      </c>
      <c r="AG17" s="45">
        <v>4.5406744499728964</v>
      </c>
      <c r="AH17" s="23">
        <v>2071.5383369866963</v>
      </c>
      <c r="AI17" s="22" t="s">
        <v>783</v>
      </c>
      <c r="AJ17" s="22">
        <v>86.543333333333337</v>
      </c>
      <c r="AK17" s="22">
        <v>171.42999999999998</v>
      </c>
      <c r="AL17" s="22">
        <v>257.9733333333333</v>
      </c>
      <c r="AM17" s="22">
        <v>194.19341666666665</v>
      </c>
      <c r="AN17" s="22">
        <v>54.9</v>
      </c>
      <c r="AO17" s="36">
        <v>3.5876666666666668</v>
      </c>
      <c r="AP17" s="22">
        <v>225.79333333333332</v>
      </c>
      <c r="AQ17" s="22">
        <v>195.97333333333333</v>
      </c>
      <c r="AR17" s="22">
        <v>149.6</v>
      </c>
      <c r="AS17" s="22">
        <v>9.92</v>
      </c>
      <c r="AT17" s="22">
        <v>489.19000000000005</v>
      </c>
      <c r="AU17" s="22">
        <v>5.3566666666666665</v>
      </c>
      <c r="AV17" s="22">
        <v>12.99</v>
      </c>
      <c r="AW17" s="22">
        <v>3.41</v>
      </c>
      <c r="AX17" s="22">
        <v>20.166666666666668</v>
      </c>
      <c r="AY17" s="22">
        <v>39.743333333333332</v>
      </c>
      <c r="AZ17" s="22">
        <v>3.4766666666666666</v>
      </c>
      <c r="BA17" s="22">
        <v>1.37</v>
      </c>
      <c r="BB17" s="22">
        <v>14</v>
      </c>
      <c r="BC17" s="22">
        <v>44.330000000000005</v>
      </c>
      <c r="BD17" s="22">
        <v>30.33</v>
      </c>
      <c r="BE17" s="22">
        <v>40.33</v>
      </c>
      <c r="BF17" s="22">
        <v>55</v>
      </c>
      <c r="BG17" s="22">
        <v>15.772499999999999</v>
      </c>
      <c r="BH17" s="22">
        <v>11.75</v>
      </c>
      <c r="BI17" s="22">
        <v>13</v>
      </c>
      <c r="BJ17" s="22">
        <v>3.99</v>
      </c>
      <c r="BK17" s="22">
        <v>56.603333333333332</v>
      </c>
      <c r="BL17" s="22">
        <v>10.613333333333333</v>
      </c>
      <c r="BM17" s="22">
        <v>13.476666666666667</v>
      </c>
    </row>
    <row r="18" spans="1:65" x14ac:dyDescent="0.35">
      <c r="A18" s="35">
        <v>288888550</v>
      </c>
      <c r="B18" s="17" t="s">
        <v>157</v>
      </c>
      <c r="C18" s="17" t="s">
        <v>195</v>
      </c>
      <c r="D18" s="17" t="s">
        <v>162</v>
      </c>
      <c r="E18" s="22">
        <v>7.8152207108885401</v>
      </c>
      <c r="F18" s="22">
        <v>4.2334704149482381</v>
      </c>
      <c r="G18" s="22">
        <v>5.9968789504677114</v>
      </c>
      <c r="H18" s="22">
        <v>2.4868770066525219</v>
      </c>
      <c r="I18" s="22">
        <v>2.3132630109743113</v>
      </c>
      <c r="J18" s="22">
        <v>2.3575248703742169</v>
      </c>
      <c r="K18" s="22">
        <v>2.607894576452285</v>
      </c>
      <c r="L18" s="22">
        <v>1.4812581874149993</v>
      </c>
      <c r="M18" s="22">
        <v>5.782208084125064</v>
      </c>
      <c r="N18" s="22">
        <v>5.0834080976982046</v>
      </c>
      <c r="O18" s="22">
        <v>1.3114430386534321</v>
      </c>
      <c r="P18" s="22">
        <v>2.0307917357941272</v>
      </c>
      <c r="Q18" s="22">
        <v>4.503231555019096</v>
      </c>
      <c r="R18" s="22">
        <v>4.5077994017885592</v>
      </c>
      <c r="S18" s="22">
        <v>5.9557608202401395</v>
      </c>
      <c r="T18" s="22">
        <v>2.6861744292586409</v>
      </c>
      <c r="U18" s="22">
        <v>4.3119614778129183</v>
      </c>
      <c r="V18" s="22">
        <v>1.7158548827387341</v>
      </c>
      <c r="W18" s="22">
        <v>2.4282091739715788</v>
      </c>
      <c r="X18" s="22">
        <v>2.2603730066951098</v>
      </c>
      <c r="Y18" s="22">
        <v>8.043891805684888</v>
      </c>
      <c r="Z18" s="22">
        <v>8.066064806842002</v>
      </c>
      <c r="AA18" s="22">
        <v>3.9870912484255374</v>
      </c>
      <c r="AB18" s="22">
        <v>1.8218885189871532</v>
      </c>
      <c r="AC18" s="22">
        <v>5.1932266051447256</v>
      </c>
      <c r="AD18" s="22">
        <v>2.667083126358992</v>
      </c>
      <c r="AE18" s="23">
        <v>1515.618616008197</v>
      </c>
      <c r="AF18" s="23">
        <v>477676.84437097661</v>
      </c>
      <c r="AG18" s="45">
        <v>4.5354997615536954</v>
      </c>
      <c r="AH18" s="23">
        <v>1825.1514724111821</v>
      </c>
      <c r="AI18" s="22" t="s">
        <v>783</v>
      </c>
      <c r="AJ18" s="22">
        <v>86.217355198191356</v>
      </c>
      <c r="AK18" s="22">
        <v>170.76754424722199</v>
      </c>
      <c r="AL18" s="22">
        <v>256.98489944541336</v>
      </c>
      <c r="AM18" s="22">
        <v>192.99399871916944</v>
      </c>
      <c r="AN18" s="22">
        <v>56.608200006720608</v>
      </c>
      <c r="AO18" s="36">
        <v>3.2588153085795568</v>
      </c>
      <c r="AP18" s="22">
        <v>198.39153514102273</v>
      </c>
      <c r="AQ18" s="22">
        <v>174.09899897487358</v>
      </c>
      <c r="AR18" s="22">
        <v>129.34264397668289</v>
      </c>
      <c r="AS18" s="22">
        <v>9.3098422468132682</v>
      </c>
      <c r="AT18" s="22">
        <v>501.53021932838482</v>
      </c>
      <c r="AU18" s="22">
        <v>5.6510553013072711</v>
      </c>
      <c r="AV18" s="22">
        <v>9.0206248406885479</v>
      </c>
      <c r="AW18" s="22">
        <v>5.7440407435171705</v>
      </c>
      <c r="AX18" s="22">
        <v>27.053720515787461</v>
      </c>
      <c r="AY18" s="22">
        <v>43.135431333429835</v>
      </c>
      <c r="AZ18" s="22">
        <v>5.0084857860925425</v>
      </c>
      <c r="BA18" s="22">
        <v>1.6360932500213741</v>
      </c>
      <c r="BB18" s="22">
        <v>12.771197561646888</v>
      </c>
      <c r="BC18" s="22">
        <v>34.533538945323357</v>
      </c>
      <c r="BD18" s="22">
        <v>35.031613962828828</v>
      </c>
      <c r="BE18" s="22">
        <v>35.607061205624241</v>
      </c>
      <c r="BF18" s="22">
        <v>95.248301801163009</v>
      </c>
      <c r="BG18" s="22">
        <v>9.9573159847256179</v>
      </c>
      <c r="BH18" s="22">
        <v>10.452509739606722</v>
      </c>
      <c r="BI18" s="22">
        <v>9.9440985673960238</v>
      </c>
      <c r="BJ18" s="22">
        <v>2.1778169134913195</v>
      </c>
      <c r="BK18" s="22">
        <v>75.988877183228979</v>
      </c>
      <c r="BL18" s="22">
        <v>8.0084811672891334</v>
      </c>
      <c r="BM18" s="22">
        <v>14.984880612895202</v>
      </c>
    </row>
    <row r="19" spans="1:65" x14ac:dyDescent="0.35">
      <c r="A19" s="35">
        <v>422380300</v>
      </c>
      <c r="B19" s="17" t="s">
        <v>163</v>
      </c>
      <c r="C19" s="17" t="s">
        <v>164</v>
      </c>
      <c r="D19" s="17" t="s">
        <v>165</v>
      </c>
      <c r="E19" s="22">
        <v>12.456141721887269</v>
      </c>
      <c r="F19" s="22">
        <v>3.4834003540544942</v>
      </c>
      <c r="G19" s="22">
        <v>4.7281103036330965</v>
      </c>
      <c r="H19" s="22">
        <v>1.3398895379245115</v>
      </c>
      <c r="I19" s="22">
        <v>1.0235007067915418</v>
      </c>
      <c r="J19" s="22">
        <v>1.5187034158751436</v>
      </c>
      <c r="K19" s="22">
        <v>1.9627391493769757</v>
      </c>
      <c r="L19" s="22">
        <v>1.1987526686313938</v>
      </c>
      <c r="M19" s="22">
        <v>4.4943819691834568</v>
      </c>
      <c r="N19" s="22">
        <v>2.6950154204424375</v>
      </c>
      <c r="O19" s="22">
        <v>0.58756731392525074</v>
      </c>
      <c r="P19" s="22">
        <v>1.2416153800807612</v>
      </c>
      <c r="Q19" s="22">
        <v>3.4121096267354241</v>
      </c>
      <c r="R19" s="22">
        <v>3.2126597674494146</v>
      </c>
      <c r="S19" s="22">
        <v>4.9230400439474735</v>
      </c>
      <c r="T19" s="22">
        <v>2.6221269242938514</v>
      </c>
      <c r="U19" s="22">
        <v>3.4676263231883389</v>
      </c>
      <c r="V19" s="22">
        <v>1.0273473649781264</v>
      </c>
      <c r="W19" s="22">
        <v>1.6254880086961654</v>
      </c>
      <c r="X19" s="22">
        <v>1.9917319894818037</v>
      </c>
      <c r="Y19" s="22">
        <v>5.939361731976379</v>
      </c>
      <c r="Z19" s="22">
        <v>6.0769012434624186</v>
      </c>
      <c r="AA19" s="22">
        <v>2.6543896097745292</v>
      </c>
      <c r="AB19" s="22">
        <v>1.479219322281109</v>
      </c>
      <c r="AC19" s="22">
        <v>3.0749887911169669</v>
      </c>
      <c r="AD19" s="22">
        <v>1.5639107853592462</v>
      </c>
      <c r="AE19" s="23">
        <v>1549.0631161659992</v>
      </c>
      <c r="AF19" s="23">
        <v>499712.42904480174</v>
      </c>
      <c r="AG19" s="45">
        <v>4.5643726490708341</v>
      </c>
      <c r="AH19" s="23">
        <v>1915.2019641445575</v>
      </c>
      <c r="AI19" s="22" t="s">
        <v>783</v>
      </c>
      <c r="AJ19" s="22">
        <v>93.186142237984811</v>
      </c>
      <c r="AK19" s="22">
        <v>74.300449935857344</v>
      </c>
      <c r="AL19" s="22">
        <v>167.48659217384215</v>
      </c>
      <c r="AM19" s="22">
        <v>173.18070847305049</v>
      </c>
      <c r="AN19" s="22">
        <v>65.416831988826303</v>
      </c>
      <c r="AO19" s="36">
        <v>2.8049135667670542</v>
      </c>
      <c r="AP19" s="22">
        <v>104.88633080288365</v>
      </c>
      <c r="AQ19" s="22">
        <v>127.99373202206827</v>
      </c>
      <c r="AR19" s="22">
        <v>105.19405779408559</v>
      </c>
      <c r="AS19" s="22">
        <v>9.2129869191029439</v>
      </c>
      <c r="AT19" s="22">
        <v>451.76661624261124</v>
      </c>
      <c r="AU19" s="22">
        <v>5.0737189231655639</v>
      </c>
      <c r="AV19" s="22">
        <v>9.3790144152338932</v>
      </c>
      <c r="AW19" s="22">
        <v>4.6608492671753163</v>
      </c>
      <c r="AX19" s="22">
        <v>16.548442558678506</v>
      </c>
      <c r="AY19" s="22">
        <v>43.121734714040038</v>
      </c>
      <c r="AZ19" s="22">
        <v>2.4866567856893131</v>
      </c>
      <c r="BA19" s="22">
        <v>0.86141285158436709</v>
      </c>
      <c r="BB19" s="22">
        <v>13.178224110188525</v>
      </c>
      <c r="BC19" s="22">
        <v>30.160386987530377</v>
      </c>
      <c r="BD19" s="22">
        <v>25.317672951234602</v>
      </c>
      <c r="BE19" s="22">
        <v>30.220413476461498</v>
      </c>
      <c r="BF19" s="22">
        <v>82.680161940071599</v>
      </c>
      <c r="BG19" s="22">
        <v>27.575959243931063</v>
      </c>
      <c r="BH19" s="22">
        <v>9.9743469579196518</v>
      </c>
      <c r="BI19" s="22">
        <v>14.309774836615402</v>
      </c>
      <c r="BJ19" s="22">
        <v>2.1873539084832481</v>
      </c>
      <c r="BK19" s="22">
        <v>54.734990114402613</v>
      </c>
      <c r="BL19" s="22">
        <v>9.2468601034431561</v>
      </c>
      <c r="BM19" s="22">
        <v>6.0995691714622255</v>
      </c>
    </row>
    <row r="20" spans="1:65" x14ac:dyDescent="0.35">
      <c r="A20" s="35">
        <v>429420150</v>
      </c>
      <c r="B20" s="17" t="s">
        <v>163</v>
      </c>
      <c r="C20" s="17" t="s">
        <v>716</v>
      </c>
      <c r="D20" s="17" t="s">
        <v>707</v>
      </c>
      <c r="E20" s="22">
        <v>11.65</v>
      </c>
      <c r="F20" s="22">
        <v>4.083333333333333</v>
      </c>
      <c r="G20" s="22">
        <v>3.9466666666666668</v>
      </c>
      <c r="H20" s="22">
        <v>1.2933333333333332</v>
      </c>
      <c r="I20" s="22">
        <v>1.1866666666666665</v>
      </c>
      <c r="J20" s="22">
        <v>1.58</v>
      </c>
      <c r="K20" s="22">
        <v>1.74</v>
      </c>
      <c r="L20" s="22">
        <v>1.21</v>
      </c>
      <c r="M20" s="22">
        <v>3.9833333333333338</v>
      </c>
      <c r="N20" s="22">
        <v>3.5666666666666669</v>
      </c>
      <c r="O20" s="22">
        <v>0.60666666666666658</v>
      </c>
      <c r="P20" s="22">
        <v>1.1966666666666665</v>
      </c>
      <c r="Q20" s="22">
        <v>3.5033333333333334</v>
      </c>
      <c r="R20" s="22">
        <v>3.4533333333333336</v>
      </c>
      <c r="S20" s="22">
        <v>4.96</v>
      </c>
      <c r="T20" s="22">
        <v>2.0366666666666666</v>
      </c>
      <c r="U20" s="22">
        <v>3.9500000000000006</v>
      </c>
      <c r="V20" s="22">
        <v>0.99333333333333329</v>
      </c>
      <c r="W20" s="22">
        <v>1.9766666666666666</v>
      </c>
      <c r="X20" s="22">
        <v>2.2433333333333336</v>
      </c>
      <c r="Y20" s="22">
        <v>5.9666666666666659</v>
      </c>
      <c r="Z20" s="22">
        <v>5.2066666666666661</v>
      </c>
      <c r="AA20" s="22">
        <v>2.2366666666666668</v>
      </c>
      <c r="AB20" s="22">
        <v>1.1766666666666667</v>
      </c>
      <c r="AC20" s="22">
        <v>3.24</v>
      </c>
      <c r="AD20" s="22">
        <v>1.7533333333333332</v>
      </c>
      <c r="AE20" s="23">
        <v>715.44666666666672</v>
      </c>
      <c r="AF20" s="23">
        <v>316400</v>
      </c>
      <c r="AG20" s="45">
        <v>4.3650494985613006</v>
      </c>
      <c r="AH20" s="23">
        <v>1184.2086830911333</v>
      </c>
      <c r="AI20" s="22" t="s">
        <v>783</v>
      </c>
      <c r="AJ20" s="22">
        <v>73.566666666666663</v>
      </c>
      <c r="AK20" s="22">
        <v>64.44</v>
      </c>
      <c r="AL20" s="22">
        <v>138.00666666666666</v>
      </c>
      <c r="AM20" s="22">
        <v>171.63866666666664</v>
      </c>
      <c r="AN20" s="22">
        <v>56.199999999999996</v>
      </c>
      <c r="AO20" s="36">
        <v>2.4713333333333334</v>
      </c>
      <c r="AP20" s="22">
        <v>76.033333333333331</v>
      </c>
      <c r="AQ20" s="22">
        <v>91.33</v>
      </c>
      <c r="AR20" s="22">
        <v>93.67</v>
      </c>
      <c r="AS20" s="22">
        <v>8.8866666666666667</v>
      </c>
      <c r="AT20" s="22">
        <v>457.19333333333338</v>
      </c>
      <c r="AU20" s="22">
        <v>3.7900000000000005</v>
      </c>
      <c r="AV20" s="22">
        <v>8.1566666666666663</v>
      </c>
      <c r="AW20" s="22">
        <v>5.2733333333333334</v>
      </c>
      <c r="AX20" s="22">
        <v>11.39</v>
      </c>
      <c r="AY20" s="22">
        <v>33.466666666666669</v>
      </c>
      <c r="AZ20" s="22">
        <v>1.96</v>
      </c>
      <c r="BA20" s="22">
        <v>0.85</v>
      </c>
      <c r="BB20" s="22">
        <v>14</v>
      </c>
      <c r="BC20" s="22">
        <v>29.826666666666664</v>
      </c>
      <c r="BD20" s="22">
        <v>29.643333333333334</v>
      </c>
      <c r="BE20" s="22">
        <v>20.853333333333332</v>
      </c>
      <c r="BF20" s="22">
        <v>64.436666666666667</v>
      </c>
      <c r="BG20" s="22">
        <v>10.362499999999999</v>
      </c>
      <c r="BH20" s="22">
        <v>9.6300000000000008</v>
      </c>
      <c r="BI20" s="22">
        <v>9.1666666666666661</v>
      </c>
      <c r="BJ20" s="22">
        <v>2.0466666666666669</v>
      </c>
      <c r="BK20" s="22">
        <v>46.5</v>
      </c>
      <c r="BL20" s="22">
        <v>8.7533333333333321</v>
      </c>
      <c r="BM20" s="22">
        <v>7.206666666666667</v>
      </c>
    </row>
    <row r="21" spans="1:65" x14ac:dyDescent="0.35">
      <c r="A21" s="35">
        <v>429420400</v>
      </c>
      <c r="B21" s="17" t="s">
        <v>163</v>
      </c>
      <c r="C21" s="17" t="s">
        <v>716</v>
      </c>
      <c r="D21" s="17" t="s">
        <v>166</v>
      </c>
      <c r="E21" s="22">
        <v>12.54704228253088</v>
      </c>
      <c r="F21" s="22">
        <v>4.339050850821522</v>
      </c>
      <c r="G21" s="22">
        <v>4.0679050346924051</v>
      </c>
      <c r="H21" s="22">
        <v>1.2714034513569852</v>
      </c>
      <c r="I21" s="22">
        <v>1.282851737067737</v>
      </c>
      <c r="J21" s="22">
        <v>1.5049631196705251</v>
      </c>
      <c r="K21" s="22">
        <v>1.9408521325361694</v>
      </c>
      <c r="L21" s="22">
        <v>1.1100353081281398</v>
      </c>
      <c r="M21" s="22">
        <v>4.4897039210697676</v>
      </c>
      <c r="N21" s="22">
        <v>2.8039546905144266</v>
      </c>
      <c r="O21" s="22">
        <v>0.62510500166240224</v>
      </c>
      <c r="P21" s="22">
        <v>1.1774076897445866</v>
      </c>
      <c r="Q21" s="22">
        <v>3.511607492806375</v>
      </c>
      <c r="R21" s="22">
        <v>3.9924833639458348</v>
      </c>
      <c r="S21" s="22">
        <v>4.9799165180930274</v>
      </c>
      <c r="T21" s="22">
        <v>2.1584386110338394</v>
      </c>
      <c r="U21" s="22">
        <v>3.8258733074019919</v>
      </c>
      <c r="V21" s="22">
        <v>1.0218903885565849</v>
      </c>
      <c r="W21" s="22">
        <v>1.8104740972625344</v>
      </c>
      <c r="X21" s="22">
        <v>1.9667283243979294</v>
      </c>
      <c r="Y21" s="22">
        <v>6.530853093403306</v>
      </c>
      <c r="Z21" s="22">
        <v>4.9370081043126781</v>
      </c>
      <c r="AA21" s="22">
        <v>2.3421542946302081</v>
      </c>
      <c r="AB21" s="22">
        <v>1.2981314155214327</v>
      </c>
      <c r="AC21" s="22">
        <v>2.9366639772245757</v>
      </c>
      <c r="AD21" s="22">
        <v>1.6530164361672257</v>
      </c>
      <c r="AE21" s="23">
        <v>839.91644174901887</v>
      </c>
      <c r="AF21" s="23">
        <v>421181.31388866279</v>
      </c>
      <c r="AG21" s="45">
        <v>4.2455474096091557</v>
      </c>
      <c r="AH21" s="23">
        <v>1551.9131660104849</v>
      </c>
      <c r="AI21" s="22">
        <v>157.4473979561092</v>
      </c>
      <c r="AJ21" s="22" t="s">
        <v>783</v>
      </c>
      <c r="AK21" s="22" t="s">
        <v>783</v>
      </c>
      <c r="AL21" s="22">
        <v>157.4473979561092</v>
      </c>
      <c r="AM21" s="22">
        <v>171.7042150221404</v>
      </c>
      <c r="AN21" s="22">
        <v>52.609971039593347</v>
      </c>
      <c r="AO21" s="36">
        <v>2.689567016462469</v>
      </c>
      <c r="AP21" s="22">
        <v>97.882056041057737</v>
      </c>
      <c r="AQ21" s="22">
        <v>107.20581833791762</v>
      </c>
      <c r="AR21" s="22">
        <v>88.908457271628208</v>
      </c>
      <c r="AS21" s="22">
        <v>8.7460508989127774</v>
      </c>
      <c r="AT21" s="22">
        <v>441.78747266630791</v>
      </c>
      <c r="AU21" s="22">
        <v>3.7772982646710269</v>
      </c>
      <c r="AV21" s="22">
        <v>12.972408175167777</v>
      </c>
      <c r="AW21" s="22">
        <v>5.494464532040209</v>
      </c>
      <c r="AX21" s="22">
        <v>12.878987725986688</v>
      </c>
      <c r="AY21" s="22">
        <v>35.603805831585831</v>
      </c>
      <c r="AZ21" s="22">
        <v>2.8363308498106643</v>
      </c>
      <c r="BA21" s="22">
        <v>0.85886256410038031</v>
      </c>
      <c r="BB21" s="22">
        <v>14.440162422222938</v>
      </c>
      <c r="BC21" s="22">
        <v>22.00840182417744</v>
      </c>
      <c r="BD21" s="22">
        <v>19.470322550244678</v>
      </c>
      <c r="BE21" s="22">
        <v>23.933003100733966</v>
      </c>
      <c r="BF21" s="22">
        <v>74.79058449146406</v>
      </c>
      <c r="BG21" s="22">
        <v>11.686597425645182</v>
      </c>
      <c r="BH21" s="22">
        <v>8.2662454213322505</v>
      </c>
      <c r="BI21" s="22">
        <v>10.875651415499968</v>
      </c>
      <c r="BJ21" s="22">
        <v>1.9665715484578599</v>
      </c>
      <c r="BK21" s="22">
        <v>59.086534744269095</v>
      </c>
      <c r="BL21" s="22">
        <v>8.9553530105320789</v>
      </c>
      <c r="BM21" s="22">
        <v>6.7729356128470579</v>
      </c>
    </row>
    <row r="22" spans="1:65" x14ac:dyDescent="0.35">
      <c r="A22" s="35">
        <v>438060600</v>
      </c>
      <c r="B22" s="17" t="s">
        <v>163</v>
      </c>
      <c r="C22" s="17" t="s">
        <v>167</v>
      </c>
      <c r="D22" s="17" t="s">
        <v>168</v>
      </c>
      <c r="E22" s="22">
        <v>11.543333333333335</v>
      </c>
      <c r="F22" s="22">
        <v>4.0066666666666668</v>
      </c>
      <c r="G22" s="22">
        <v>3.6333333333333333</v>
      </c>
      <c r="H22" s="22">
        <v>1.7166666666666668</v>
      </c>
      <c r="I22" s="22">
        <v>1.2266666666666668</v>
      </c>
      <c r="J22" s="22">
        <v>1.4233333333333331</v>
      </c>
      <c r="K22" s="22">
        <v>2.1366666666666667</v>
      </c>
      <c r="L22" s="22">
        <v>1.1133333333333333</v>
      </c>
      <c r="M22" s="22">
        <v>4.8366666666666669</v>
      </c>
      <c r="N22" s="22">
        <v>2.5066666666666664</v>
      </c>
      <c r="O22" s="22">
        <v>0.60333333333333339</v>
      </c>
      <c r="P22" s="22">
        <v>1.1500000000000001</v>
      </c>
      <c r="Q22" s="22">
        <v>3.2166666666666668</v>
      </c>
      <c r="R22" s="22">
        <v>3.8633333333333333</v>
      </c>
      <c r="S22" s="22">
        <v>4.8366666666666669</v>
      </c>
      <c r="T22" s="22">
        <v>2.1166666666666667</v>
      </c>
      <c r="U22" s="22">
        <v>3.2366666666666668</v>
      </c>
      <c r="V22" s="22">
        <v>1.1066666666666667</v>
      </c>
      <c r="W22" s="22">
        <v>1.55</v>
      </c>
      <c r="X22" s="22">
        <v>1.8699999999999999</v>
      </c>
      <c r="Y22" s="22">
        <v>6.3166666666666673</v>
      </c>
      <c r="Z22" s="22">
        <v>5.2166666666666677</v>
      </c>
      <c r="AA22" s="22">
        <v>2.3466666666666667</v>
      </c>
      <c r="AB22" s="22">
        <v>1.18</v>
      </c>
      <c r="AC22" s="22">
        <v>2.9</v>
      </c>
      <c r="AD22" s="22">
        <v>1.6733333333333336</v>
      </c>
      <c r="AE22" s="23">
        <v>1064.7533333333333</v>
      </c>
      <c r="AF22" s="23">
        <v>319590.33333333331</v>
      </c>
      <c r="AG22" s="45">
        <v>4.594386758360538</v>
      </c>
      <c r="AH22" s="23">
        <v>1227.7639596949236</v>
      </c>
      <c r="AI22" s="22">
        <v>203.07333333333335</v>
      </c>
      <c r="AJ22" s="22" t="s">
        <v>783</v>
      </c>
      <c r="AK22" s="22" t="s">
        <v>783</v>
      </c>
      <c r="AL22" s="22">
        <v>203.07333333333335</v>
      </c>
      <c r="AM22" s="22">
        <v>176.54176666666669</v>
      </c>
      <c r="AN22" s="22">
        <v>44.163333333333334</v>
      </c>
      <c r="AO22" s="36">
        <v>2.6676666666666669</v>
      </c>
      <c r="AP22" s="22">
        <v>87.74666666666667</v>
      </c>
      <c r="AQ22" s="22">
        <v>99</v>
      </c>
      <c r="AR22" s="22">
        <v>94.5</v>
      </c>
      <c r="AS22" s="22">
        <v>7.91</v>
      </c>
      <c r="AT22" s="22">
        <v>459.32666666666665</v>
      </c>
      <c r="AU22" s="22">
        <v>4.0266666666666664</v>
      </c>
      <c r="AV22" s="22">
        <v>10.643333333333333</v>
      </c>
      <c r="AW22" s="22">
        <v>4.1100000000000003</v>
      </c>
      <c r="AX22" s="22">
        <v>14.333333333333334</v>
      </c>
      <c r="AY22" s="22">
        <v>56.666666666666664</v>
      </c>
      <c r="AZ22" s="22">
        <v>2.17</v>
      </c>
      <c r="BA22" s="22">
        <v>0.98999999999999988</v>
      </c>
      <c r="BB22" s="22">
        <v>9.5400000000000009</v>
      </c>
      <c r="BC22" s="22">
        <v>24.496666666666666</v>
      </c>
      <c r="BD22" s="22">
        <v>17.259999999999998</v>
      </c>
      <c r="BE22" s="22">
        <v>25.243333333333329</v>
      </c>
      <c r="BF22" s="22">
        <v>81.33</v>
      </c>
      <c r="BG22" s="22">
        <v>25.400000000000002</v>
      </c>
      <c r="BH22" s="22">
        <v>8.1666666666666661</v>
      </c>
      <c r="BI22" s="22">
        <v>16.666666666666668</v>
      </c>
      <c r="BJ22" s="22">
        <v>2.0266666666666668</v>
      </c>
      <c r="BK22" s="22">
        <v>53.766666666666673</v>
      </c>
      <c r="BL22" s="22">
        <v>8.7833333333333332</v>
      </c>
      <c r="BM22" s="22">
        <v>5.246666666666667</v>
      </c>
    </row>
    <row r="23" spans="1:65" x14ac:dyDescent="0.35">
      <c r="A23" s="35">
        <v>438060750</v>
      </c>
      <c r="B23" s="17" t="s">
        <v>163</v>
      </c>
      <c r="C23" s="17" t="s">
        <v>167</v>
      </c>
      <c r="D23" s="17" t="s">
        <v>850</v>
      </c>
      <c r="E23" s="22">
        <v>10.443333333333333</v>
      </c>
      <c r="F23" s="22">
        <v>3.6300000000000003</v>
      </c>
      <c r="G23" s="22">
        <v>3.9833333333333329</v>
      </c>
      <c r="H23" s="22">
        <v>1.72</v>
      </c>
      <c r="I23" s="22">
        <v>1.0599999999999998</v>
      </c>
      <c r="J23" s="22">
        <v>1.61</v>
      </c>
      <c r="K23" s="22">
        <v>1.9400000000000002</v>
      </c>
      <c r="L23" s="22">
        <v>1.1166666666666665</v>
      </c>
      <c r="M23" s="22">
        <v>4.586666666666666</v>
      </c>
      <c r="N23" s="22">
        <v>2.15</v>
      </c>
      <c r="O23" s="22">
        <v>0.57666666666666666</v>
      </c>
      <c r="P23" s="22">
        <v>1.07</v>
      </c>
      <c r="Q23" s="22">
        <v>3.3266666666666667</v>
      </c>
      <c r="R23" s="22">
        <v>3.0333333333333332</v>
      </c>
      <c r="S23" s="22">
        <v>4.5100000000000007</v>
      </c>
      <c r="T23" s="22">
        <v>2.2033333333333336</v>
      </c>
      <c r="U23" s="22">
        <v>3.563333333333333</v>
      </c>
      <c r="V23" s="22">
        <v>0.98000000000000009</v>
      </c>
      <c r="W23" s="22">
        <v>1.6033333333333335</v>
      </c>
      <c r="X23" s="22">
        <v>1.91</v>
      </c>
      <c r="Y23" s="22">
        <v>5.59</v>
      </c>
      <c r="Z23" s="22">
        <v>4.6066666666666665</v>
      </c>
      <c r="AA23" s="22">
        <v>2.2233333333333332</v>
      </c>
      <c r="AB23" s="22">
        <v>1.3733333333333333</v>
      </c>
      <c r="AC23" s="22">
        <v>3.1266666666666665</v>
      </c>
      <c r="AD23" s="22">
        <v>1.6199999999999999</v>
      </c>
      <c r="AE23" s="23">
        <v>1125.8</v>
      </c>
      <c r="AF23" s="23">
        <v>289559</v>
      </c>
      <c r="AG23" s="45">
        <v>4.2518778128007142</v>
      </c>
      <c r="AH23" s="23">
        <v>1068.6511771987568</v>
      </c>
      <c r="AI23" s="22" t="s">
        <v>783</v>
      </c>
      <c r="AJ23" s="22">
        <v>229.50666666666666</v>
      </c>
      <c r="AK23" s="22">
        <v>59.376666666666665</v>
      </c>
      <c r="AL23" s="22">
        <v>288.88333333333333</v>
      </c>
      <c r="AM23" s="22">
        <v>172.61366666666666</v>
      </c>
      <c r="AN23" s="22">
        <v>49.76</v>
      </c>
      <c r="AO23" s="36">
        <v>2.6780000000000004</v>
      </c>
      <c r="AP23" s="22">
        <v>76.333333333333329</v>
      </c>
      <c r="AQ23" s="22">
        <v>94.33</v>
      </c>
      <c r="AR23" s="22">
        <v>71.61</v>
      </c>
      <c r="AS23" s="22">
        <v>9.9766666666666683</v>
      </c>
      <c r="AT23" s="22">
        <v>397.51</v>
      </c>
      <c r="AU23" s="22">
        <v>3.7900000000000005</v>
      </c>
      <c r="AV23" s="22">
        <v>10.99</v>
      </c>
      <c r="AW23" s="22">
        <v>5.8233333333333333</v>
      </c>
      <c r="AX23" s="22">
        <v>16.25</v>
      </c>
      <c r="AY23" s="22">
        <v>21.86</v>
      </c>
      <c r="AZ23" s="22">
        <v>1.8566666666666667</v>
      </c>
      <c r="BA23" s="22">
        <v>0.90666666666666673</v>
      </c>
      <c r="BB23" s="22">
        <v>9.4166666666666661</v>
      </c>
      <c r="BC23" s="22">
        <v>24.319999999999997</v>
      </c>
      <c r="BD23" s="22">
        <v>14.81</v>
      </c>
      <c r="BE23" s="22">
        <v>21.25</v>
      </c>
      <c r="BF23" s="22">
        <v>55.276666666666664</v>
      </c>
      <c r="BG23" s="22">
        <v>23.99</v>
      </c>
      <c r="BH23" s="22">
        <v>10.49</v>
      </c>
      <c r="BI23" s="22">
        <v>19.5</v>
      </c>
      <c r="BJ23" s="22">
        <v>2.0033333333333334</v>
      </c>
      <c r="BK23" s="22">
        <v>51.583333333333336</v>
      </c>
      <c r="BL23" s="22">
        <v>8.8166666666666664</v>
      </c>
      <c r="BM23" s="22">
        <v>6.043333333333333</v>
      </c>
    </row>
    <row r="24" spans="1:65" x14ac:dyDescent="0.35">
      <c r="A24" s="35">
        <v>443420725</v>
      </c>
      <c r="B24" s="17" t="s">
        <v>163</v>
      </c>
      <c r="C24" s="17" t="s">
        <v>717</v>
      </c>
      <c r="D24" s="17" t="s">
        <v>169</v>
      </c>
      <c r="E24" s="22">
        <v>9.3488008326068108</v>
      </c>
      <c r="F24" s="22">
        <v>4.1240345381503136</v>
      </c>
      <c r="G24" s="22">
        <v>3.9132788673196734</v>
      </c>
      <c r="H24" s="22">
        <v>1.4582274054300377</v>
      </c>
      <c r="I24" s="22">
        <v>0.98268270181151418</v>
      </c>
      <c r="J24" s="22">
        <v>1.5294540135109649</v>
      </c>
      <c r="K24" s="22">
        <v>1.9737116834650201</v>
      </c>
      <c r="L24" s="22">
        <v>0.96233371063102613</v>
      </c>
      <c r="M24" s="22">
        <v>4.3089005376815086</v>
      </c>
      <c r="N24" s="22">
        <v>4.6605177328378558</v>
      </c>
      <c r="O24" s="22">
        <v>0.61312456793768388</v>
      </c>
      <c r="P24" s="22">
        <v>1.1800786262546572</v>
      </c>
      <c r="Q24" s="22">
        <v>3.5276330753275125</v>
      </c>
      <c r="R24" s="22">
        <v>3.3893459498313359</v>
      </c>
      <c r="S24" s="22">
        <v>4.599161713172724</v>
      </c>
      <c r="T24" s="22">
        <v>2.1317648886951743</v>
      </c>
      <c r="U24" s="22">
        <v>3.6980096162123295</v>
      </c>
      <c r="V24" s="22">
        <v>0.9165564508478975</v>
      </c>
      <c r="W24" s="22">
        <v>1.2016602009289139</v>
      </c>
      <c r="X24" s="22">
        <v>1.8175171509464414</v>
      </c>
      <c r="Y24" s="22">
        <v>5.3058154132437148</v>
      </c>
      <c r="Z24" s="22">
        <v>5.0764194723393032</v>
      </c>
      <c r="AA24" s="22">
        <v>2.287001048040592</v>
      </c>
      <c r="AB24" s="22">
        <v>1.0642603556334775</v>
      </c>
      <c r="AC24" s="22">
        <v>2.6589606336536833</v>
      </c>
      <c r="AD24" s="22">
        <v>1.4236661495578347</v>
      </c>
      <c r="AE24" s="23">
        <v>886.77303288147016</v>
      </c>
      <c r="AF24" s="23">
        <v>306542.837360384</v>
      </c>
      <c r="AG24" s="45">
        <v>4.6021132696500944</v>
      </c>
      <c r="AH24" s="23">
        <v>1177.7676511816203</v>
      </c>
      <c r="AI24" s="22" t="s">
        <v>783</v>
      </c>
      <c r="AJ24" s="22">
        <v>106.46683977160291</v>
      </c>
      <c r="AK24" s="22">
        <v>74.944748973879712</v>
      </c>
      <c r="AL24" s="22">
        <v>181.41158874548262</v>
      </c>
      <c r="AM24" s="22">
        <v>172.15600352097701</v>
      </c>
      <c r="AN24" s="22">
        <v>50.380599162173617</v>
      </c>
      <c r="AO24" s="36">
        <v>2.4453483597908097</v>
      </c>
      <c r="AP24" s="22">
        <v>83.57669173156728</v>
      </c>
      <c r="AQ24" s="22">
        <v>95.278949618340746</v>
      </c>
      <c r="AR24" s="22">
        <v>92.629711252948439</v>
      </c>
      <c r="AS24" s="22">
        <v>9.7075020284168705</v>
      </c>
      <c r="AT24" s="22">
        <v>456.67212217334082</v>
      </c>
      <c r="AU24" s="22">
        <v>3.7971393325623528</v>
      </c>
      <c r="AV24" s="22">
        <v>9.8332098262132206</v>
      </c>
      <c r="AW24" s="22">
        <v>3.5009100446035286</v>
      </c>
      <c r="AX24" s="22">
        <v>12.583305623405023</v>
      </c>
      <c r="AY24" s="22">
        <v>31.139456791442441</v>
      </c>
      <c r="AZ24" s="22">
        <v>2.0632649319353287</v>
      </c>
      <c r="BA24" s="22">
        <v>0.87806814061752758</v>
      </c>
      <c r="BB24" s="22">
        <v>13.120644112599274</v>
      </c>
      <c r="BC24" s="22">
        <v>24.857194708212131</v>
      </c>
      <c r="BD24" s="22">
        <v>23.403725235721783</v>
      </c>
      <c r="BE24" s="22">
        <v>27.947857547004677</v>
      </c>
      <c r="BF24" s="22">
        <v>65.209425311281791</v>
      </c>
      <c r="BG24" s="22">
        <v>18.26305539300181</v>
      </c>
      <c r="BH24" s="22">
        <v>7.5239822957669018</v>
      </c>
      <c r="BI24" s="22">
        <v>9.9863824929103711</v>
      </c>
      <c r="BJ24" s="22">
        <v>2.7845725525424512</v>
      </c>
      <c r="BK24" s="22">
        <v>66.727173366088934</v>
      </c>
      <c r="BL24" s="22">
        <v>8.8629819167495096</v>
      </c>
      <c r="BM24" s="22">
        <v>7.1348548178840714</v>
      </c>
    </row>
    <row r="25" spans="1:65" x14ac:dyDescent="0.35">
      <c r="A25" s="35">
        <v>446060850</v>
      </c>
      <c r="B25" s="17" t="s">
        <v>163</v>
      </c>
      <c r="C25" s="17" t="s">
        <v>170</v>
      </c>
      <c r="D25" s="17" t="s">
        <v>171</v>
      </c>
      <c r="E25" s="22">
        <v>12.46</v>
      </c>
      <c r="F25" s="22">
        <v>4.1833333333333327</v>
      </c>
      <c r="G25" s="22">
        <v>4.3033333333333337</v>
      </c>
      <c r="H25" s="22">
        <v>1.6466666666666667</v>
      </c>
      <c r="I25" s="22">
        <v>1.0633333333333335</v>
      </c>
      <c r="J25" s="22">
        <v>1.5266666666666666</v>
      </c>
      <c r="K25" s="22">
        <v>1.8666666666666665</v>
      </c>
      <c r="L25" s="22">
        <v>1.1600000000000001</v>
      </c>
      <c r="M25" s="22">
        <v>4.7833333333333332</v>
      </c>
      <c r="N25" s="22">
        <v>2.4666666666666668</v>
      </c>
      <c r="O25" s="22">
        <v>0.58333333333333337</v>
      </c>
      <c r="P25" s="22">
        <v>1.2333333333333334</v>
      </c>
      <c r="Q25" s="22">
        <v>3.3666666666666667</v>
      </c>
      <c r="R25" s="22">
        <v>3.3200000000000003</v>
      </c>
      <c r="S25" s="22">
        <v>5.07</v>
      </c>
      <c r="T25" s="22">
        <v>2.1933333333333334</v>
      </c>
      <c r="U25" s="22">
        <v>3.9666666666666668</v>
      </c>
      <c r="V25" s="22">
        <v>1.0466666666666666</v>
      </c>
      <c r="W25" s="22">
        <v>1.7833333333333332</v>
      </c>
      <c r="X25" s="22">
        <v>2.0366666666666666</v>
      </c>
      <c r="Y25" s="22">
        <v>5.95</v>
      </c>
      <c r="Z25" s="22">
        <v>5.9433333333333342</v>
      </c>
      <c r="AA25" s="22">
        <v>2.4866666666666668</v>
      </c>
      <c r="AB25" s="22">
        <v>1.2833333333333334</v>
      </c>
      <c r="AC25" s="22">
        <v>3.2166666666666668</v>
      </c>
      <c r="AD25" s="22">
        <v>1.6566666666666665</v>
      </c>
      <c r="AE25" s="23">
        <v>916.41666666666663</v>
      </c>
      <c r="AF25" s="23">
        <v>276012.66666666669</v>
      </c>
      <c r="AG25" s="45">
        <v>4.4597499999999437</v>
      </c>
      <c r="AH25" s="23">
        <v>1044.8997307144552</v>
      </c>
      <c r="AI25" s="22" t="s">
        <v>783</v>
      </c>
      <c r="AJ25" s="22">
        <v>115.93666666666667</v>
      </c>
      <c r="AK25" s="22">
        <v>60.25333333333333</v>
      </c>
      <c r="AL25" s="22">
        <v>176.19</v>
      </c>
      <c r="AM25" s="22">
        <v>176.10046666666668</v>
      </c>
      <c r="AN25" s="22">
        <v>54.243333333333339</v>
      </c>
      <c r="AO25" s="36">
        <v>2.4453333333333331</v>
      </c>
      <c r="AP25" s="22">
        <v>90.366666666666674</v>
      </c>
      <c r="AQ25" s="22">
        <v>117.71333333333332</v>
      </c>
      <c r="AR25" s="22">
        <v>87</v>
      </c>
      <c r="AS25" s="22">
        <v>9.33</v>
      </c>
      <c r="AT25" s="22">
        <v>454.66333333333336</v>
      </c>
      <c r="AU25" s="22">
        <v>4.2366666666666672</v>
      </c>
      <c r="AV25" s="22">
        <v>11.726666666666667</v>
      </c>
      <c r="AW25" s="22">
        <v>3.34</v>
      </c>
      <c r="AX25" s="22">
        <v>17.653333333333332</v>
      </c>
      <c r="AY25" s="22">
        <v>54.23</v>
      </c>
      <c r="AZ25" s="22">
        <v>2.1733333333333333</v>
      </c>
      <c r="BA25" s="22">
        <v>0.94333333333333336</v>
      </c>
      <c r="BB25" s="22">
        <v>15.646666666666667</v>
      </c>
      <c r="BC25" s="22">
        <v>45.516666666666673</v>
      </c>
      <c r="BD25" s="22">
        <v>27.77</v>
      </c>
      <c r="BE25" s="22">
        <v>29.58</v>
      </c>
      <c r="BF25" s="22">
        <v>73.213333333333324</v>
      </c>
      <c r="BG25" s="22">
        <v>24</v>
      </c>
      <c r="BH25" s="22">
        <v>9.7366666666666664</v>
      </c>
      <c r="BI25" s="22">
        <v>7.4333333333333336</v>
      </c>
      <c r="BJ25" s="22">
        <v>2.3833333333333333</v>
      </c>
      <c r="BK25" s="22">
        <v>49.79999999999999</v>
      </c>
      <c r="BL25" s="22">
        <v>9.2266666666666666</v>
      </c>
      <c r="BM25" s="22">
        <v>7.7566666666666668</v>
      </c>
    </row>
    <row r="26" spans="1:65" x14ac:dyDescent="0.35">
      <c r="A26" s="35">
        <v>449740900</v>
      </c>
      <c r="B26" s="17" t="s">
        <v>163</v>
      </c>
      <c r="C26" s="17" t="s">
        <v>172</v>
      </c>
      <c r="D26" s="17" t="s">
        <v>173</v>
      </c>
      <c r="E26" s="22">
        <v>10.046666666666667</v>
      </c>
      <c r="F26" s="22">
        <v>3.78</v>
      </c>
      <c r="G26" s="22">
        <v>4.2866666666666671</v>
      </c>
      <c r="H26" s="22">
        <v>1.46</v>
      </c>
      <c r="I26" s="22">
        <v>1.1833333333333333</v>
      </c>
      <c r="J26" s="22">
        <v>1.6000000000000003</v>
      </c>
      <c r="K26" s="22">
        <v>2.0133333333333332</v>
      </c>
      <c r="L26" s="22">
        <v>1.1666666666666667</v>
      </c>
      <c r="M26" s="22">
        <v>4.9566666666666661</v>
      </c>
      <c r="N26" s="22">
        <v>2.3433333333333333</v>
      </c>
      <c r="O26" s="22">
        <v>0.55000000000000004</v>
      </c>
      <c r="P26" s="22">
        <v>1.0799999999999998</v>
      </c>
      <c r="Q26" s="22">
        <v>3.0133333333333332</v>
      </c>
      <c r="R26" s="22">
        <v>3.8633333333333333</v>
      </c>
      <c r="S26" s="22">
        <v>4.8933333333333335</v>
      </c>
      <c r="T26" s="22">
        <v>2.3066666666666666</v>
      </c>
      <c r="U26" s="22">
        <v>3.9233333333333333</v>
      </c>
      <c r="V26" s="22">
        <v>0.95000000000000007</v>
      </c>
      <c r="W26" s="22">
        <v>1.61</v>
      </c>
      <c r="X26" s="22">
        <v>2.2199999999999998</v>
      </c>
      <c r="Y26" s="22">
        <v>6.456666666666667</v>
      </c>
      <c r="Z26" s="22">
        <v>5.336666666666666</v>
      </c>
      <c r="AA26" s="22">
        <v>2.6</v>
      </c>
      <c r="AB26" s="22">
        <v>1.4733333333333334</v>
      </c>
      <c r="AC26" s="22">
        <v>2.99</v>
      </c>
      <c r="AD26" s="22">
        <v>1.5966666666666667</v>
      </c>
      <c r="AE26" s="23">
        <v>820.61</v>
      </c>
      <c r="AF26" s="23">
        <v>287929.33333333331</v>
      </c>
      <c r="AG26" s="45">
        <v>4.5248473483166247</v>
      </c>
      <c r="AH26" s="23">
        <v>1096.6377453466628</v>
      </c>
      <c r="AI26" s="22">
        <v>245.74666666666667</v>
      </c>
      <c r="AJ26" s="22" t="s">
        <v>783</v>
      </c>
      <c r="AK26" s="22" t="s">
        <v>783</v>
      </c>
      <c r="AL26" s="22">
        <v>245.74666666666667</v>
      </c>
      <c r="AM26" s="22">
        <v>172.48166666666665</v>
      </c>
      <c r="AN26" s="22">
        <v>41.11</v>
      </c>
      <c r="AO26" s="36">
        <v>2.6263333333333332</v>
      </c>
      <c r="AP26" s="22">
        <v>90.716666666666654</v>
      </c>
      <c r="AQ26" s="22">
        <v>109.21999999999998</v>
      </c>
      <c r="AR26" s="22">
        <v>85.443333333333328</v>
      </c>
      <c r="AS26" s="22">
        <v>10.693333333333333</v>
      </c>
      <c r="AT26" s="22">
        <v>446.73</v>
      </c>
      <c r="AU26" s="22">
        <v>4.8899999999999997</v>
      </c>
      <c r="AV26" s="22">
        <v>10.19</v>
      </c>
      <c r="AW26" s="22">
        <v>1.7933333333333332</v>
      </c>
      <c r="AX26" s="22">
        <v>12.466666666666667</v>
      </c>
      <c r="AY26" s="22">
        <v>30.75</v>
      </c>
      <c r="AZ26" s="22">
        <v>1.9466666666666665</v>
      </c>
      <c r="BA26" s="22">
        <v>0.92666666666666675</v>
      </c>
      <c r="BB26" s="22">
        <v>12.733333333333333</v>
      </c>
      <c r="BC26" s="22">
        <v>28.853333333333335</v>
      </c>
      <c r="BD26" s="22">
        <v>25.293333333333333</v>
      </c>
      <c r="BE26" s="22">
        <v>30.090000000000003</v>
      </c>
      <c r="BF26" s="22">
        <v>63.333333333333336</v>
      </c>
      <c r="BG26" s="22">
        <v>15.833333333333334</v>
      </c>
      <c r="BH26" s="22">
        <v>8.86</v>
      </c>
      <c r="BI26" s="22">
        <v>14.416666666666666</v>
      </c>
      <c r="BJ26" s="22">
        <v>2.1233333333333335</v>
      </c>
      <c r="BK26" s="22">
        <v>54.166666666666664</v>
      </c>
      <c r="BL26" s="22">
        <v>9.2100000000000009</v>
      </c>
      <c r="BM26" s="22">
        <v>6.419999999999999</v>
      </c>
    </row>
    <row r="27" spans="1:65" x14ac:dyDescent="0.35">
      <c r="A27" s="35">
        <v>522220300</v>
      </c>
      <c r="B27" s="17" t="s">
        <v>174</v>
      </c>
      <c r="C27" s="17" t="s">
        <v>175</v>
      </c>
      <c r="D27" s="17" t="s">
        <v>176</v>
      </c>
      <c r="E27" s="22">
        <v>9.6800000000000015</v>
      </c>
      <c r="F27" s="22">
        <v>3.4499999999999997</v>
      </c>
      <c r="G27" s="22">
        <v>3.85</v>
      </c>
      <c r="H27" s="22">
        <v>1.5366666666666668</v>
      </c>
      <c r="I27" s="22">
        <v>1.0133333333333334</v>
      </c>
      <c r="J27" s="22">
        <v>1.1466666666666667</v>
      </c>
      <c r="K27" s="22">
        <v>1.1366666666666667</v>
      </c>
      <c r="L27" s="22">
        <v>1.0599999999999998</v>
      </c>
      <c r="M27" s="22">
        <v>4.0266666666666664</v>
      </c>
      <c r="N27" s="22">
        <v>3.3933333333333331</v>
      </c>
      <c r="O27" s="22">
        <v>0.54666666666666663</v>
      </c>
      <c r="P27" s="22">
        <v>1.6133333333333333</v>
      </c>
      <c r="Q27" s="22">
        <v>2.8866666666666667</v>
      </c>
      <c r="R27" s="22">
        <v>3.3000000000000003</v>
      </c>
      <c r="S27" s="22">
        <v>4.2233333333333336</v>
      </c>
      <c r="T27" s="22">
        <v>2.14</v>
      </c>
      <c r="U27" s="22">
        <v>3.0266666666666668</v>
      </c>
      <c r="V27" s="22">
        <v>1.04</v>
      </c>
      <c r="W27" s="22">
        <v>1.5633333333333335</v>
      </c>
      <c r="X27" s="22">
        <v>1.5833333333333333</v>
      </c>
      <c r="Y27" s="22">
        <v>5.97</v>
      </c>
      <c r="Z27" s="22">
        <v>5.0366666666666662</v>
      </c>
      <c r="AA27" s="22">
        <v>2.5299999999999998</v>
      </c>
      <c r="AB27" s="22">
        <v>1.07</v>
      </c>
      <c r="AC27" s="22">
        <v>2.6433333333333331</v>
      </c>
      <c r="AD27" s="22">
        <v>1.6799999999999997</v>
      </c>
      <c r="AE27" s="23">
        <v>710.21999999999991</v>
      </c>
      <c r="AF27" s="23">
        <v>269850</v>
      </c>
      <c r="AG27" s="45">
        <v>4.357394379121895</v>
      </c>
      <c r="AH27" s="23">
        <v>1008.6862497504562</v>
      </c>
      <c r="AI27" s="22" t="s">
        <v>783</v>
      </c>
      <c r="AJ27" s="22">
        <v>77.216666666666683</v>
      </c>
      <c r="AK27" s="22">
        <v>54.31</v>
      </c>
      <c r="AL27" s="22">
        <v>131.5266666666667</v>
      </c>
      <c r="AM27" s="22">
        <v>185.49821666666665</v>
      </c>
      <c r="AN27" s="22">
        <v>45.833333333333336</v>
      </c>
      <c r="AO27" s="36">
        <v>2.3566666666666669</v>
      </c>
      <c r="AP27" s="22">
        <v>79.166666666666671</v>
      </c>
      <c r="AQ27" s="22">
        <v>91.666666666666671</v>
      </c>
      <c r="AR27" s="22">
        <v>80.886666666666656</v>
      </c>
      <c r="AS27" s="22">
        <v>7.97</v>
      </c>
      <c r="AT27" s="22">
        <v>440.25333333333333</v>
      </c>
      <c r="AU27" s="22">
        <v>4.5233333333333334</v>
      </c>
      <c r="AV27" s="22">
        <v>9.4500000000000011</v>
      </c>
      <c r="AW27" s="22">
        <v>5.2433333333333332</v>
      </c>
      <c r="AX27" s="22">
        <v>17.89</v>
      </c>
      <c r="AY27" s="22">
        <v>34.723333333333336</v>
      </c>
      <c r="AZ27" s="22">
        <v>1.8866666666666667</v>
      </c>
      <c r="BA27" s="22">
        <v>0.91666666666666663</v>
      </c>
      <c r="BB27" s="22">
        <v>11.916666666666666</v>
      </c>
      <c r="BC27" s="22">
        <v>17.790000000000003</v>
      </c>
      <c r="BD27" s="22">
        <v>13.803333333333333</v>
      </c>
      <c r="BE27" s="22">
        <v>20.28</v>
      </c>
      <c r="BF27" s="22">
        <v>61.109999999999992</v>
      </c>
      <c r="BG27" s="22">
        <v>35.333333333333336</v>
      </c>
      <c r="BH27" s="22">
        <v>10.14</v>
      </c>
      <c r="BI27" s="22">
        <v>13.443333333333333</v>
      </c>
      <c r="BJ27" s="22">
        <v>2.1433333333333331</v>
      </c>
      <c r="BK27" s="22">
        <v>45.556666666666672</v>
      </c>
      <c r="BL27" s="22">
        <v>8.5733333333333341</v>
      </c>
      <c r="BM27" s="22">
        <v>6.8066666666666675</v>
      </c>
    </row>
    <row r="28" spans="1:65" x14ac:dyDescent="0.35">
      <c r="A28" s="35">
        <v>526300500</v>
      </c>
      <c r="B28" s="17" t="s">
        <v>174</v>
      </c>
      <c r="C28" s="17" t="s">
        <v>177</v>
      </c>
      <c r="D28" s="17" t="s">
        <v>178</v>
      </c>
      <c r="E28" s="22">
        <v>10.846666666666666</v>
      </c>
      <c r="F28" s="22">
        <v>3.48</v>
      </c>
      <c r="G28" s="22">
        <v>3.8699999999999997</v>
      </c>
      <c r="H28" s="22">
        <v>1.3333333333333333</v>
      </c>
      <c r="I28" s="22">
        <v>1.06</v>
      </c>
      <c r="J28" s="22">
        <v>1.9433333333333334</v>
      </c>
      <c r="K28" s="22">
        <v>1.7266666666666666</v>
      </c>
      <c r="L28" s="22">
        <v>0.94000000000000006</v>
      </c>
      <c r="M28" s="22">
        <v>3.9599999999999995</v>
      </c>
      <c r="N28" s="22">
        <v>2.8033333333333332</v>
      </c>
      <c r="O28" s="22">
        <v>0.56000000000000005</v>
      </c>
      <c r="P28" s="22">
        <v>1.18</v>
      </c>
      <c r="Q28" s="22">
        <v>3.2100000000000004</v>
      </c>
      <c r="R28" s="22">
        <v>3.2066666666666666</v>
      </c>
      <c r="S28" s="22">
        <v>3.6500000000000004</v>
      </c>
      <c r="T28" s="22">
        <v>2.3966666666666669</v>
      </c>
      <c r="U28" s="22">
        <v>3.3566666666666669</v>
      </c>
      <c r="V28" s="22">
        <v>0.93666666666666665</v>
      </c>
      <c r="W28" s="22">
        <v>1.4000000000000001</v>
      </c>
      <c r="X28" s="22">
        <v>1.7133333333333332</v>
      </c>
      <c r="Y28" s="22">
        <v>6.1366666666666667</v>
      </c>
      <c r="Z28" s="22">
        <v>5.0533333333333337</v>
      </c>
      <c r="AA28" s="22">
        <v>2.3366666666666664</v>
      </c>
      <c r="AB28" s="22">
        <v>1.2566666666666666</v>
      </c>
      <c r="AC28" s="22">
        <v>2.5333333333333332</v>
      </c>
      <c r="AD28" s="22">
        <v>1.5399999999999998</v>
      </c>
      <c r="AE28" s="23">
        <v>668.33333333333337</v>
      </c>
      <c r="AF28" s="23">
        <v>303211</v>
      </c>
      <c r="AG28" s="45">
        <v>4.4583333333333348</v>
      </c>
      <c r="AH28" s="23">
        <v>1145.995779531366</v>
      </c>
      <c r="AI28" s="22" t="s">
        <v>783</v>
      </c>
      <c r="AJ28" s="22">
        <v>93.916666666666671</v>
      </c>
      <c r="AK28" s="22">
        <v>56.31</v>
      </c>
      <c r="AL28" s="22">
        <v>150.22666666666669</v>
      </c>
      <c r="AM28" s="22">
        <v>182.87581666666665</v>
      </c>
      <c r="AN28" s="22">
        <v>31.599999999999998</v>
      </c>
      <c r="AO28" s="36">
        <v>2.3676666666666666</v>
      </c>
      <c r="AP28" s="22">
        <v>141.46666666666667</v>
      </c>
      <c r="AQ28" s="22">
        <v>89.33</v>
      </c>
      <c r="AR28" s="22">
        <v>76</v>
      </c>
      <c r="AS28" s="22">
        <v>8.6866666666666656</v>
      </c>
      <c r="AT28" s="22">
        <v>427</v>
      </c>
      <c r="AU28" s="22">
        <v>4.25</v>
      </c>
      <c r="AV28" s="22">
        <v>13.21</v>
      </c>
      <c r="AW28" s="22">
        <v>5.31</v>
      </c>
      <c r="AX28" s="22">
        <v>17.666666666666668</v>
      </c>
      <c r="AY28" s="22">
        <v>27.963333333333335</v>
      </c>
      <c r="AZ28" s="22">
        <v>1.7</v>
      </c>
      <c r="BA28" s="22">
        <v>0.87</v>
      </c>
      <c r="BB28" s="22">
        <v>8.5</v>
      </c>
      <c r="BC28" s="22">
        <v>47.833333333333336</v>
      </c>
      <c r="BD28" s="22">
        <v>18.953333333333333</v>
      </c>
      <c r="BE28" s="22">
        <v>32.833333333333336</v>
      </c>
      <c r="BF28" s="22">
        <v>87</v>
      </c>
      <c r="BG28" s="22">
        <v>20.25</v>
      </c>
      <c r="BH28" s="22">
        <v>9.8666666666666654</v>
      </c>
      <c r="BI28" s="22">
        <v>13.5</v>
      </c>
      <c r="BJ28" s="22">
        <v>2.1033333333333331</v>
      </c>
      <c r="BK28" s="22">
        <v>43.49</v>
      </c>
      <c r="BL28" s="22">
        <v>9.0499999999999989</v>
      </c>
      <c r="BM28" s="22">
        <v>11.716666666666669</v>
      </c>
    </row>
    <row r="29" spans="1:65" x14ac:dyDescent="0.35">
      <c r="A29" s="35">
        <v>527860600</v>
      </c>
      <c r="B29" s="17" t="s">
        <v>174</v>
      </c>
      <c r="C29" s="17" t="s">
        <v>179</v>
      </c>
      <c r="D29" s="17" t="s">
        <v>180</v>
      </c>
      <c r="E29" s="22">
        <v>11.136666666666668</v>
      </c>
      <c r="F29" s="22">
        <v>3.2099999999999995</v>
      </c>
      <c r="G29" s="22">
        <v>3.9299999999999997</v>
      </c>
      <c r="H29" s="22">
        <v>1.1933333333333334</v>
      </c>
      <c r="I29" s="22">
        <v>0.98999999999999988</v>
      </c>
      <c r="J29" s="22">
        <v>1.1233333333333333</v>
      </c>
      <c r="K29" s="22">
        <v>1.7400000000000002</v>
      </c>
      <c r="L29" s="22">
        <v>0.95666666666666667</v>
      </c>
      <c r="M29" s="22">
        <v>4.1566666666666663</v>
      </c>
      <c r="N29" s="22">
        <v>2.98</v>
      </c>
      <c r="O29" s="22">
        <v>0.48666666666666664</v>
      </c>
      <c r="P29" s="22">
        <v>1.18</v>
      </c>
      <c r="Q29" s="22">
        <v>3.0166666666666671</v>
      </c>
      <c r="R29" s="22">
        <v>3.2233333333333332</v>
      </c>
      <c r="S29" s="22">
        <v>3.85</v>
      </c>
      <c r="T29" s="22">
        <v>2.0299999999999998</v>
      </c>
      <c r="U29" s="22">
        <v>3.26</v>
      </c>
      <c r="V29" s="22">
        <v>0.90666666666666662</v>
      </c>
      <c r="W29" s="22">
        <v>1.4966666666666668</v>
      </c>
      <c r="X29" s="22">
        <v>1.6666666666666667</v>
      </c>
      <c r="Y29" s="22">
        <v>6.4433333333333325</v>
      </c>
      <c r="Z29" s="22">
        <v>4.3766666666666669</v>
      </c>
      <c r="AA29" s="22">
        <v>2.2966666666666664</v>
      </c>
      <c r="AB29" s="22">
        <v>0.96333333333333326</v>
      </c>
      <c r="AC29" s="22">
        <v>2.8133333333333339</v>
      </c>
      <c r="AD29" s="22">
        <v>1.5999999999999999</v>
      </c>
      <c r="AE29" s="23">
        <v>678.4466666666666</v>
      </c>
      <c r="AF29" s="23">
        <v>264630</v>
      </c>
      <c r="AG29" s="45">
        <v>4.4330488477953844</v>
      </c>
      <c r="AH29" s="23">
        <v>997.74267022751576</v>
      </c>
      <c r="AI29" s="22" t="s">
        <v>783</v>
      </c>
      <c r="AJ29" s="22">
        <v>71.760000000000005</v>
      </c>
      <c r="AK29" s="22">
        <v>60.160000000000004</v>
      </c>
      <c r="AL29" s="22">
        <v>131.92000000000002</v>
      </c>
      <c r="AM29" s="22">
        <v>183.62321666666665</v>
      </c>
      <c r="AN29" s="22">
        <v>36.873333333333335</v>
      </c>
      <c r="AO29" s="36">
        <v>2.3933333333333331</v>
      </c>
      <c r="AP29" s="22">
        <v>73.333333333333329</v>
      </c>
      <c r="AQ29" s="22">
        <v>87.943333333333328</v>
      </c>
      <c r="AR29" s="22">
        <v>74.89</v>
      </c>
      <c r="AS29" s="22">
        <v>8.31</v>
      </c>
      <c r="AT29" s="22">
        <v>401.41333333333336</v>
      </c>
      <c r="AU29" s="22">
        <v>4.3233333333333333</v>
      </c>
      <c r="AV29" s="22">
        <v>9.5766666666666662</v>
      </c>
      <c r="AW29" s="22">
        <v>2.9</v>
      </c>
      <c r="AX29" s="22">
        <v>16.670000000000002</v>
      </c>
      <c r="AY29" s="22">
        <v>24.89</v>
      </c>
      <c r="AZ29" s="22">
        <v>1.61</v>
      </c>
      <c r="BA29" s="22">
        <v>0.77999999999999992</v>
      </c>
      <c r="BB29" s="22">
        <v>13.15</v>
      </c>
      <c r="BC29" s="22">
        <v>22.763333333333332</v>
      </c>
      <c r="BD29" s="22">
        <v>15.816666666666665</v>
      </c>
      <c r="BE29" s="22">
        <v>20.943333333333332</v>
      </c>
      <c r="BF29" s="22">
        <v>73.89</v>
      </c>
      <c r="BG29" s="22">
        <v>19.330277777777777</v>
      </c>
      <c r="BH29" s="22">
        <v>10</v>
      </c>
      <c r="BI29" s="22">
        <v>10</v>
      </c>
      <c r="BJ29" s="22">
        <v>2.02</v>
      </c>
      <c r="BK29" s="22">
        <v>58.830000000000005</v>
      </c>
      <c r="BL29" s="22">
        <v>9</v>
      </c>
      <c r="BM29" s="22">
        <v>10.709999999999999</v>
      </c>
    </row>
    <row r="30" spans="1:65" x14ac:dyDescent="0.35">
      <c r="A30" s="35">
        <v>530780125</v>
      </c>
      <c r="B30" s="17" t="s">
        <v>174</v>
      </c>
      <c r="C30" s="17" t="s">
        <v>718</v>
      </c>
      <c r="D30" s="17" t="s">
        <v>797</v>
      </c>
      <c r="E30" s="22">
        <v>10.270000000000001</v>
      </c>
      <c r="F30" s="22">
        <v>3.6066666666666669</v>
      </c>
      <c r="G30" s="22">
        <v>3.8699999999999997</v>
      </c>
      <c r="H30" s="22">
        <v>1.07</v>
      </c>
      <c r="I30" s="22">
        <v>0.98333333333333339</v>
      </c>
      <c r="J30" s="22">
        <v>1.8966666666666665</v>
      </c>
      <c r="K30" s="22">
        <v>1.7266666666666666</v>
      </c>
      <c r="L30" s="22">
        <v>0.86</v>
      </c>
      <c r="M30" s="22">
        <v>3.7900000000000005</v>
      </c>
      <c r="N30" s="22">
        <v>2.9599999999999995</v>
      </c>
      <c r="O30" s="22">
        <v>0.52333333333333332</v>
      </c>
      <c r="P30" s="22">
        <v>0.95333333333333348</v>
      </c>
      <c r="Q30" s="22">
        <v>2.83</v>
      </c>
      <c r="R30" s="22">
        <v>3.5766666666666667</v>
      </c>
      <c r="S30" s="22">
        <v>3.6</v>
      </c>
      <c r="T30" s="22">
        <v>2.2399999999999998</v>
      </c>
      <c r="U30" s="22">
        <v>3.1199999999999997</v>
      </c>
      <c r="V30" s="22">
        <v>0.89666666666666661</v>
      </c>
      <c r="W30" s="22">
        <v>1.2666666666666666</v>
      </c>
      <c r="X30" s="22">
        <v>1.5466666666666669</v>
      </c>
      <c r="Y30" s="22">
        <v>5.9766666666666666</v>
      </c>
      <c r="Z30" s="22">
        <v>3.9</v>
      </c>
      <c r="AA30" s="22">
        <v>2.186666666666667</v>
      </c>
      <c r="AB30" s="22">
        <v>0.87</v>
      </c>
      <c r="AC30" s="22">
        <v>2.5233333333333334</v>
      </c>
      <c r="AD30" s="22">
        <v>1.6133333333333333</v>
      </c>
      <c r="AE30" s="23">
        <v>672.27666666666664</v>
      </c>
      <c r="AF30" s="23">
        <v>248958.33333333334</v>
      </c>
      <c r="AG30" s="45">
        <v>4.408055555555574</v>
      </c>
      <c r="AH30" s="23">
        <v>937.42904177663456</v>
      </c>
      <c r="AI30" s="22" t="s">
        <v>783</v>
      </c>
      <c r="AJ30" s="22">
        <v>61.353333333333332</v>
      </c>
      <c r="AK30" s="22">
        <v>59.653333333333336</v>
      </c>
      <c r="AL30" s="22">
        <v>121.00666666666666</v>
      </c>
      <c r="AM30" s="22">
        <v>184.37321666666665</v>
      </c>
      <c r="AN30" s="22">
        <v>47.526666666666664</v>
      </c>
      <c r="AO30" s="36">
        <v>2.3886666666666669</v>
      </c>
      <c r="AP30" s="22">
        <v>99.25333333333333</v>
      </c>
      <c r="AQ30" s="22">
        <v>109.67</v>
      </c>
      <c r="AR30" s="22">
        <v>62.613333333333337</v>
      </c>
      <c r="AS30" s="22">
        <v>8.1800000000000015</v>
      </c>
      <c r="AT30" s="22">
        <v>422</v>
      </c>
      <c r="AU30" s="22">
        <v>3.7900000000000005</v>
      </c>
      <c r="AV30" s="22">
        <v>9.7899999999999991</v>
      </c>
      <c r="AW30" s="22">
        <v>3.78</v>
      </c>
      <c r="AX30" s="22">
        <v>13.5</v>
      </c>
      <c r="AY30" s="22">
        <v>21.666666666666668</v>
      </c>
      <c r="AZ30" s="22">
        <v>1.9100000000000001</v>
      </c>
      <c r="BA30" s="22">
        <v>0.92333333333333334</v>
      </c>
      <c r="BB30" s="22">
        <v>10.23</v>
      </c>
      <c r="BC30" s="22">
        <v>25.916666666666668</v>
      </c>
      <c r="BD30" s="22">
        <v>21.546666666666667</v>
      </c>
      <c r="BE30" s="22">
        <v>26.16333333333333</v>
      </c>
      <c r="BF30" s="22">
        <v>57.5</v>
      </c>
      <c r="BG30" s="22">
        <v>21.605555555555554</v>
      </c>
      <c r="BH30" s="22">
        <v>9.5</v>
      </c>
      <c r="BI30" s="22">
        <v>12</v>
      </c>
      <c r="BJ30" s="22">
        <v>2.17</v>
      </c>
      <c r="BK30" s="22">
        <v>45.669999999999995</v>
      </c>
      <c r="BL30" s="22">
        <v>8.51</v>
      </c>
      <c r="BM30" s="22">
        <v>9.65</v>
      </c>
    </row>
    <row r="31" spans="1:65" x14ac:dyDescent="0.35">
      <c r="A31" s="35">
        <v>530780700</v>
      </c>
      <c r="B31" s="17" t="s">
        <v>174</v>
      </c>
      <c r="C31" s="17" t="s">
        <v>718</v>
      </c>
      <c r="D31" s="17" t="s">
        <v>640</v>
      </c>
      <c r="E31" s="22">
        <v>9.69</v>
      </c>
      <c r="F31" s="22">
        <v>3.7033333333333331</v>
      </c>
      <c r="G31" s="22">
        <v>4.0900000000000007</v>
      </c>
      <c r="H31" s="22">
        <v>1.26</v>
      </c>
      <c r="I31" s="22">
        <v>0.98666666666666669</v>
      </c>
      <c r="J31" s="22">
        <v>2.1633333333333331</v>
      </c>
      <c r="K31" s="22">
        <v>1.5200000000000002</v>
      </c>
      <c r="L31" s="22">
        <v>0.92333333333333334</v>
      </c>
      <c r="M31" s="22">
        <v>3.7766666666666668</v>
      </c>
      <c r="N31" s="22">
        <v>3.1466666666666669</v>
      </c>
      <c r="O31" s="22">
        <v>0.53</v>
      </c>
      <c r="P31" s="22">
        <v>1.02</v>
      </c>
      <c r="Q31" s="22">
        <v>3.0133333333333336</v>
      </c>
      <c r="R31" s="22">
        <v>3.36</v>
      </c>
      <c r="S31" s="22">
        <v>4.0366666666666671</v>
      </c>
      <c r="T31" s="22">
        <v>1.71</v>
      </c>
      <c r="U31" s="22">
        <v>3.8433333333333333</v>
      </c>
      <c r="V31" s="22">
        <v>0.98666666666666669</v>
      </c>
      <c r="W31" s="22">
        <v>1.5066666666666666</v>
      </c>
      <c r="X31" s="22">
        <v>1.88</v>
      </c>
      <c r="Y31" s="22">
        <v>6.666666666666667</v>
      </c>
      <c r="Z31" s="22">
        <v>4.93</v>
      </c>
      <c r="AA31" s="22">
        <v>2.706666666666667</v>
      </c>
      <c r="AB31" s="22">
        <v>1.1033333333333333</v>
      </c>
      <c r="AC31" s="22">
        <v>3.03</v>
      </c>
      <c r="AD31" s="22">
        <v>1.6199999999999999</v>
      </c>
      <c r="AE31" s="23">
        <v>730.1633333333333</v>
      </c>
      <c r="AF31" s="23">
        <v>339777.66666666669</v>
      </c>
      <c r="AG31" s="45">
        <v>4.4964328708296515</v>
      </c>
      <c r="AH31" s="23">
        <v>1290.6140420889535</v>
      </c>
      <c r="AI31" s="22" t="s">
        <v>783</v>
      </c>
      <c r="AJ31" s="22">
        <v>90.313333333333333</v>
      </c>
      <c r="AK31" s="22">
        <v>59.653333333333336</v>
      </c>
      <c r="AL31" s="22">
        <v>149.96666666666667</v>
      </c>
      <c r="AM31" s="22">
        <v>184.37321666666665</v>
      </c>
      <c r="AN31" s="22">
        <v>50.463333333333331</v>
      </c>
      <c r="AO31" s="36">
        <v>2.4593333333333334</v>
      </c>
      <c r="AP31" s="22">
        <v>74.886666666666656</v>
      </c>
      <c r="AQ31" s="22">
        <v>114.27666666666666</v>
      </c>
      <c r="AR31" s="22">
        <v>69.916666666666671</v>
      </c>
      <c r="AS31" s="22">
        <v>7.66</v>
      </c>
      <c r="AT31" s="22">
        <v>438.3633333333334</v>
      </c>
      <c r="AU31" s="22">
        <v>3.9033333333333338</v>
      </c>
      <c r="AV31" s="22">
        <v>11.026666666666666</v>
      </c>
      <c r="AW31" s="22">
        <v>4.6433333333333335</v>
      </c>
      <c r="AX31" s="22">
        <v>16.8</v>
      </c>
      <c r="AY31" s="22">
        <v>41.433333333333337</v>
      </c>
      <c r="AZ31" s="22">
        <v>2.1066666666666669</v>
      </c>
      <c r="BA31" s="22">
        <v>0.94666666666666666</v>
      </c>
      <c r="BB31" s="22">
        <v>11.203333333333333</v>
      </c>
      <c r="BC31" s="22">
        <v>41.636666666666663</v>
      </c>
      <c r="BD31" s="22">
        <v>25.233333333333331</v>
      </c>
      <c r="BE31" s="22">
        <v>38.11</v>
      </c>
      <c r="BF31" s="22">
        <v>66.25</v>
      </c>
      <c r="BG31" s="22">
        <v>34</v>
      </c>
      <c r="BH31" s="22">
        <v>11.343333333333334</v>
      </c>
      <c r="BI31" s="22">
        <v>12.776666666666666</v>
      </c>
      <c r="BJ31" s="22">
        <v>3.8166666666666664</v>
      </c>
      <c r="BK31" s="22">
        <v>45.890000000000008</v>
      </c>
      <c r="BL31" s="22">
        <v>9.93</v>
      </c>
      <c r="BM31" s="22">
        <v>11.396666666666668</v>
      </c>
    </row>
    <row r="32" spans="1:65" x14ac:dyDescent="0.35">
      <c r="A32" s="35">
        <v>611244620</v>
      </c>
      <c r="B32" s="17" t="s">
        <v>181</v>
      </c>
      <c r="C32" s="17" t="s">
        <v>719</v>
      </c>
      <c r="D32" s="17" t="s">
        <v>186</v>
      </c>
      <c r="E32" s="22">
        <v>12.653333333333334</v>
      </c>
      <c r="F32" s="22">
        <v>3.706666666666667</v>
      </c>
      <c r="G32" s="22">
        <v>4.6566666666666672</v>
      </c>
      <c r="H32" s="22">
        <v>1.7000000000000002</v>
      </c>
      <c r="I32" s="22">
        <v>1.2166666666666666</v>
      </c>
      <c r="J32" s="22">
        <v>2.0766666666666667</v>
      </c>
      <c r="K32" s="22">
        <v>2.7666666666666671</v>
      </c>
      <c r="L32" s="22">
        <v>1.3733333333333333</v>
      </c>
      <c r="M32" s="22">
        <v>4.32</v>
      </c>
      <c r="N32" s="22">
        <v>2.7666666666666671</v>
      </c>
      <c r="O32" s="22">
        <v>0.67</v>
      </c>
      <c r="P32" s="22">
        <v>1.3</v>
      </c>
      <c r="Q32" s="22">
        <v>3.7433333333333336</v>
      </c>
      <c r="R32" s="22">
        <v>3.4333333333333336</v>
      </c>
      <c r="S32" s="22">
        <v>5.5466666666666669</v>
      </c>
      <c r="T32" s="22">
        <v>2.36</v>
      </c>
      <c r="U32" s="22">
        <v>4.3233333333333333</v>
      </c>
      <c r="V32" s="22">
        <v>1.5033333333333332</v>
      </c>
      <c r="W32" s="22">
        <v>2.3233333333333337</v>
      </c>
      <c r="X32" s="22">
        <v>2.76</v>
      </c>
      <c r="Y32" s="22">
        <v>6.7933333333333339</v>
      </c>
      <c r="Z32" s="22">
        <v>5.7666666666666666</v>
      </c>
      <c r="AA32" s="22">
        <v>2.8366666666666664</v>
      </c>
      <c r="AB32" s="22">
        <v>1.08</v>
      </c>
      <c r="AC32" s="22">
        <v>3.14</v>
      </c>
      <c r="AD32" s="22">
        <v>2.08</v>
      </c>
      <c r="AE32" s="23">
        <v>2187.2433333333333</v>
      </c>
      <c r="AF32" s="23">
        <v>938441</v>
      </c>
      <c r="AG32" s="45">
        <v>4.4131411271914507</v>
      </c>
      <c r="AH32" s="23">
        <v>3530.4827924037686</v>
      </c>
      <c r="AI32" s="22" t="s">
        <v>783</v>
      </c>
      <c r="AJ32" s="22">
        <v>102.55</v>
      </c>
      <c r="AK32" s="22">
        <v>64.53</v>
      </c>
      <c r="AL32" s="22">
        <v>167.07999999999998</v>
      </c>
      <c r="AM32" s="22">
        <v>171.21816666666666</v>
      </c>
      <c r="AN32" s="22">
        <v>49.196666666666665</v>
      </c>
      <c r="AO32" s="36">
        <v>3.3096666666666663</v>
      </c>
      <c r="AP32" s="22">
        <v>96.399999999999991</v>
      </c>
      <c r="AQ32" s="22">
        <v>97.780000000000015</v>
      </c>
      <c r="AR32" s="22">
        <v>107.13333333333333</v>
      </c>
      <c r="AS32" s="22">
        <v>12.766666666666667</v>
      </c>
      <c r="AT32" s="22">
        <v>443.31333333333333</v>
      </c>
      <c r="AU32" s="22">
        <v>4.7633333333333328</v>
      </c>
      <c r="AV32" s="22">
        <v>10.99</v>
      </c>
      <c r="AW32" s="22">
        <v>3.86</v>
      </c>
      <c r="AX32" s="22">
        <v>20.933333333333334</v>
      </c>
      <c r="AY32" s="22">
        <v>59.333333333333336</v>
      </c>
      <c r="AZ32" s="22">
        <v>2.66</v>
      </c>
      <c r="BA32" s="22">
        <v>1.2133333333333334</v>
      </c>
      <c r="BB32" s="22">
        <v>13.799999999999999</v>
      </c>
      <c r="BC32" s="22">
        <v>39.06666666666667</v>
      </c>
      <c r="BD32" s="22">
        <v>30.996666666666666</v>
      </c>
      <c r="BE32" s="22">
        <v>33.756666666666668</v>
      </c>
      <c r="BF32" s="22">
        <v>61.24</v>
      </c>
      <c r="BG32" s="22">
        <v>24.858888888888888</v>
      </c>
      <c r="BH32" s="22">
        <v>14.176666666666668</v>
      </c>
      <c r="BI32" s="22">
        <v>23.33</v>
      </c>
      <c r="BJ32" s="22">
        <v>2.31</v>
      </c>
      <c r="BK32" s="22">
        <v>58.70000000000001</v>
      </c>
      <c r="BL32" s="22">
        <v>9.6199999999999992</v>
      </c>
      <c r="BM32" s="22">
        <v>6.5233333333333334</v>
      </c>
    </row>
    <row r="33" spans="1:65" x14ac:dyDescent="0.35">
      <c r="A33" s="35">
        <v>612540100</v>
      </c>
      <c r="B33" s="17" t="s">
        <v>181</v>
      </c>
      <c r="C33" s="17" t="s">
        <v>558</v>
      </c>
      <c r="D33" s="17" t="s">
        <v>559</v>
      </c>
      <c r="E33" s="22">
        <v>11.161255338462631</v>
      </c>
      <c r="F33" s="22">
        <v>3.5871402523164022</v>
      </c>
      <c r="G33" s="22">
        <v>4.180660403059707</v>
      </c>
      <c r="H33" s="22">
        <v>1.3319376751942391</v>
      </c>
      <c r="I33" s="22">
        <v>1.1599705435387213</v>
      </c>
      <c r="J33" s="22">
        <v>2.1777853889050163</v>
      </c>
      <c r="K33" s="22">
        <v>2.5459540928342346</v>
      </c>
      <c r="L33" s="22">
        <v>1.1197444590694325</v>
      </c>
      <c r="M33" s="22">
        <v>4.3823874382600359</v>
      </c>
      <c r="N33" s="22">
        <v>3.1797699469793179</v>
      </c>
      <c r="O33" s="22">
        <v>0.6250226629259118</v>
      </c>
      <c r="P33" s="22">
        <v>1.1912146044776435</v>
      </c>
      <c r="Q33" s="22">
        <v>3.3881243427631276</v>
      </c>
      <c r="R33" s="22">
        <v>3.8950894809267944</v>
      </c>
      <c r="S33" s="22">
        <v>4.9291583134903414</v>
      </c>
      <c r="T33" s="22">
        <v>2.7294281802797529</v>
      </c>
      <c r="U33" s="22">
        <v>3.4169954170376826</v>
      </c>
      <c r="V33" s="22">
        <v>1.2348583255984438</v>
      </c>
      <c r="W33" s="22">
        <v>1.7901366426879666</v>
      </c>
      <c r="X33" s="22">
        <v>2.0381286582058888</v>
      </c>
      <c r="Y33" s="22">
        <v>5.9919534731442612</v>
      </c>
      <c r="Z33" s="22">
        <v>5.0501222664146388</v>
      </c>
      <c r="AA33" s="22">
        <v>2.7301149871048715</v>
      </c>
      <c r="AB33" s="22">
        <v>1.2184674490310876</v>
      </c>
      <c r="AC33" s="22">
        <v>2.7397745250133441</v>
      </c>
      <c r="AD33" s="22">
        <v>1.712910324815498</v>
      </c>
      <c r="AE33" s="23">
        <v>957.69414255995923</v>
      </c>
      <c r="AF33" s="23">
        <v>298764.93169940211</v>
      </c>
      <c r="AG33" s="45">
        <v>4.4154584291491403</v>
      </c>
      <c r="AH33" s="23">
        <v>1123.41108604084</v>
      </c>
      <c r="AI33" s="22" t="s">
        <v>783</v>
      </c>
      <c r="AJ33" s="22">
        <v>213.55870134609776</v>
      </c>
      <c r="AK33" s="22">
        <v>76.805747509400774</v>
      </c>
      <c r="AL33" s="22">
        <v>290.36444885549855</v>
      </c>
      <c r="AM33" s="22">
        <v>170.85083551101016</v>
      </c>
      <c r="AN33" s="22">
        <v>48.877902863686607</v>
      </c>
      <c r="AO33" s="36">
        <v>3.2818314880338337</v>
      </c>
      <c r="AP33" s="22">
        <v>95.823089933574195</v>
      </c>
      <c r="AQ33" s="22">
        <v>128.2530086873204</v>
      </c>
      <c r="AR33" s="22">
        <v>104.93882263727006</v>
      </c>
      <c r="AS33" s="22">
        <v>11.502014449576981</v>
      </c>
      <c r="AT33" s="22">
        <v>457.48880764907784</v>
      </c>
      <c r="AU33" s="22">
        <v>4.8137458004365383</v>
      </c>
      <c r="AV33" s="22">
        <v>10.553814748448206</v>
      </c>
      <c r="AW33" s="22">
        <v>3.850529422074862</v>
      </c>
      <c r="AX33" s="22">
        <v>18.093851601386877</v>
      </c>
      <c r="AY33" s="22">
        <v>62.324293473102131</v>
      </c>
      <c r="AZ33" s="22">
        <v>2.3722431079679356</v>
      </c>
      <c r="BA33" s="22">
        <v>1.0366761508270963</v>
      </c>
      <c r="BB33" s="22">
        <v>15.634870890897369</v>
      </c>
      <c r="BC33" s="22">
        <v>35.838414115247147</v>
      </c>
      <c r="BD33" s="22">
        <v>31.888539032507794</v>
      </c>
      <c r="BE33" s="22">
        <v>35.154271988312416</v>
      </c>
      <c r="BF33" s="22">
        <v>92.890238195399206</v>
      </c>
      <c r="BG33" s="22">
        <v>16.522358212908614</v>
      </c>
      <c r="BH33" s="22">
        <v>9.8461217894257747</v>
      </c>
      <c r="BI33" s="22">
        <v>11.031917629111474</v>
      </c>
      <c r="BJ33" s="22">
        <v>3.4398271668897071</v>
      </c>
      <c r="BK33" s="22">
        <v>40.705004842496045</v>
      </c>
      <c r="BL33" s="22">
        <v>8.678674816027522</v>
      </c>
      <c r="BM33" s="22">
        <v>6.1708518337150471</v>
      </c>
    </row>
    <row r="34" spans="1:65" x14ac:dyDescent="0.35">
      <c r="A34" s="35">
        <v>631084500</v>
      </c>
      <c r="B34" s="17" t="s">
        <v>181</v>
      </c>
      <c r="C34" s="17" t="s">
        <v>182</v>
      </c>
      <c r="D34" s="17" t="s">
        <v>577</v>
      </c>
      <c r="E34" s="22">
        <v>13.266666666666667</v>
      </c>
      <c r="F34" s="22">
        <v>3.4933333333333336</v>
      </c>
      <c r="G34" s="22">
        <v>4.6566666666666672</v>
      </c>
      <c r="H34" s="22">
        <v>1.7000000000000002</v>
      </c>
      <c r="I34" s="22">
        <v>1.2033333333333334</v>
      </c>
      <c r="J34" s="22">
        <v>2.0766666666666667</v>
      </c>
      <c r="K34" s="22">
        <v>2.7666666666666671</v>
      </c>
      <c r="L34" s="22">
        <v>1.33</v>
      </c>
      <c r="M34" s="22">
        <v>4.32</v>
      </c>
      <c r="N34" s="22">
        <v>2.7666666666666671</v>
      </c>
      <c r="O34" s="22">
        <v>0.67</v>
      </c>
      <c r="P34" s="22">
        <v>1.3</v>
      </c>
      <c r="Q34" s="22">
        <v>3.6333333333333333</v>
      </c>
      <c r="R34" s="22">
        <v>3.4333333333333336</v>
      </c>
      <c r="S34" s="22">
        <v>5.5466666666666669</v>
      </c>
      <c r="T34" s="22">
        <v>2.4333333333333331</v>
      </c>
      <c r="U34" s="22">
        <v>4.3233333333333333</v>
      </c>
      <c r="V34" s="22">
        <v>1.5033333333333332</v>
      </c>
      <c r="W34" s="22">
        <v>2.3233333333333337</v>
      </c>
      <c r="X34" s="22">
        <v>2.76</v>
      </c>
      <c r="Y34" s="22">
        <v>6.7933333333333339</v>
      </c>
      <c r="Z34" s="22">
        <v>5.7666666666666666</v>
      </c>
      <c r="AA34" s="22">
        <v>2.7833333333333332</v>
      </c>
      <c r="AB34" s="22">
        <v>1.1233333333333333</v>
      </c>
      <c r="AC34" s="22">
        <v>3.14</v>
      </c>
      <c r="AD34" s="22">
        <v>2.08</v>
      </c>
      <c r="AE34" s="23">
        <v>2730.1666666666665</v>
      </c>
      <c r="AF34" s="23">
        <v>809182</v>
      </c>
      <c r="AG34" s="45">
        <v>4.4537411271914467</v>
      </c>
      <c r="AH34" s="23">
        <v>3058.2137127894662</v>
      </c>
      <c r="AI34" s="22" t="s">
        <v>783</v>
      </c>
      <c r="AJ34" s="22">
        <v>127.91666666666664</v>
      </c>
      <c r="AK34" s="22">
        <v>64.286666666666662</v>
      </c>
      <c r="AL34" s="22">
        <v>192.20333333333332</v>
      </c>
      <c r="AM34" s="22">
        <v>184.71816666666666</v>
      </c>
      <c r="AN34" s="22">
        <v>50.49666666666667</v>
      </c>
      <c r="AO34" s="36">
        <v>3.278</v>
      </c>
      <c r="AP34" s="22">
        <v>119.8</v>
      </c>
      <c r="AQ34" s="22">
        <v>102.77666666666666</v>
      </c>
      <c r="AR34" s="22">
        <v>107</v>
      </c>
      <c r="AS34" s="22">
        <v>12.71</v>
      </c>
      <c r="AT34" s="22">
        <v>443.31333333333333</v>
      </c>
      <c r="AU34" s="22">
        <v>4.7833333333333332</v>
      </c>
      <c r="AV34" s="22">
        <v>10.99</v>
      </c>
      <c r="AW34" s="22">
        <v>4.38</v>
      </c>
      <c r="AX34" s="22">
        <v>19.900000000000002</v>
      </c>
      <c r="AY34" s="22">
        <v>63.133333333333333</v>
      </c>
      <c r="AZ34" s="22">
        <v>2.77</v>
      </c>
      <c r="BA34" s="22">
        <v>1.2133333333333334</v>
      </c>
      <c r="BB34" s="22">
        <v>13.663333333333334</v>
      </c>
      <c r="BC34" s="22">
        <v>36</v>
      </c>
      <c r="BD34" s="22">
        <v>31.929999999999996</v>
      </c>
      <c r="BE34" s="22">
        <v>34.99</v>
      </c>
      <c r="BF34" s="22">
        <v>56.636666666666663</v>
      </c>
      <c r="BG34" s="22">
        <v>25.349999999999998</v>
      </c>
      <c r="BH34" s="22">
        <v>15.573333333333332</v>
      </c>
      <c r="BI34" s="22">
        <v>20.329999999999998</v>
      </c>
      <c r="BJ34" s="22">
        <v>2.31</v>
      </c>
      <c r="BK34" s="22">
        <v>61.620000000000005</v>
      </c>
      <c r="BL34" s="22">
        <v>9.6199999999999992</v>
      </c>
      <c r="BM34" s="22">
        <v>5.7866666666666662</v>
      </c>
    </row>
    <row r="35" spans="1:65" x14ac:dyDescent="0.35">
      <c r="A35" s="35">
        <v>633700540</v>
      </c>
      <c r="B35" s="17" t="s">
        <v>181</v>
      </c>
      <c r="C35" s="17" t="s">
        <v>805</v>
      </c>
      <c r="D35" s="17" t="s">
        <v>798</v>
      </c>
      <c r="E35" s="22">
        <v>10.240245726054496</v>
      </c>
      <c r="F35" s="22">
        <v>4.0429272627726336</v>
      </c>
      <c r="G35" s="22">
        <v>3.8430329101193443</v>
      </c>
      <c r="H35" s="22">
        <v>1.1709235598352004</v>
      </c>
      <c r="I35" s="22">
        <v>0.9942440186951288</v>
      </c>
      <c r="J35" s="22">
        <v>2.2789069481145305</v>
      </c>
      <c r="K35" s="22">
        <v>2.4906920032870645</v>
      </c>
      <c r="L35" s="22">
        <v>1.1187836618517177</v>
      </c>
      <c r="M35" s="22">
        <v>5.0243445000605051</v>
      </c>
      <c r="N35" s="22">
        <v>2.6396611455116994</v>
      </c>
      <c r="O35" s="22">
        <v>0.59047418813865438</v>
      </c>
      <c r="P35" s="22">
        <v>1.4193674050819018</v>
      </c>
      <c r="Q35" s="22">
        <v>3.9115227240137505</v>
      </c>
      <c r="R35" s="22">
        <v>3.4199924296018054</v>
      </c>
      <c r="S35" s="22">
        <v>5.1771420269233035</v>
      </c>
      <c r="T35" s="22">
        <v>2.3423847013774783</v>
      </c>
      <c r="U35" s="22">
        <v>3.6561619130729279</v>
      </c>
      <c r="V35" s="22">
        <v>1.2592184693007178</v>
      </c>
      <c r="W35" s="22">
        <v>1.9637038537505596</v>
      </c>
      <c r="X35" s="22">
        <v>2.1034048089684871</v>
      </c>
      <c r="Y35" s="22">
        <v>6.4046181343363813</v>
      </c>
      <c r="Z35" s="22">
        <v>4.9322839691811993</v>
      </c>
      <c r="AA35" s="22">
        <v>2.5765242392769374</v>
      </c>
      <c r="AB35" s="22">
        <v>1.3563193259299098</v>
      </c>
      <c r="AC35" s="22">
        <v>3.4902939238239532</v>
      </c>
      <c r="AD35" s="22">
        <v>1.7535995287499306</v>
      </c>
      <c r="AE35" s="23">
        <v>1347.6527896488949</v>
      </c>
      <c r="AF35" s="23">
        <v>413403.90816017636</v>
      </c>
      <c r="AG35" s="45">
        <v>3.682985032790961</v>
      </c>
      <c r="AH35" s="23">
        <v>1420.77139512385</v>
      </c>
      <c r="AI35" s="22" t="s">
        <v>783</v>
      </c>
      <c r="AJ35" s="22">
        <v>246.86131069907785</v>
      </c>
      <c r="AK35" s="22">
        <v>26.779620435861506</v>
      </c>
      <c r="AL35" s="22">
        <v>273.64093113493936</v>
      </c>
      <c r="AM35" s="22">
        <v>170.81533328924675</v>
      </c>
      <c r="AN35" s="22">
        <v>49.198846304558458</v>
      </c>
      <c r="AO35" s="36">
        <v>3.1319452134608206</v>
      </c>
      <c r="AP35" s="22">
        <v>118.4931550163887</v>
      </c>
      <c r="AQ35" s="22">
        <v>151.85066302814118</v>
      </c>
      <c r="AR35" s="22">
        <v>91.252344374099607</v>
      </c>
      <c r="AS35" s="22">
        <v>9.2791136194716479</v>
      </c>
      <c r="AT35" s="22">
        <v>428.42434844036183</v>
      </c>
      <c r="AU35" s="22">
        <v>4.7427263261721047</v>
      </c>
      <c r="AV35" s="22">
        <v>12.481630800665199</v>
      </c>
      <c r="AW35" s="22">
        <v>4.9983108561855456</v>
      </c>
      <c r="AX35" s="22">
        <v>17.988145999847735</v>
      </c>
      <c r="AY35" s="22">
        <v>32.70105254168341</v>
      </c>
      <c r="AZ35" s="22">
        <v>2.6218786565312309</v>
      </c>
      <c r="BA35" s="22">
        <v>1.4111709838627309</v>
      </c>
      <c r="BB35" s="22">
        <v>13.414389772312793</v>
      </c>
      <c r="BC35" s="22">
        <v>24.701935375688837</v>
      </c>
      <c r="BD35" s="22">
        <v>33.960322515057243</v>
      </c>
      <c r="BE35" s="22">
        <v>22.353859982278504</v>
      </c>
      <c r="BF35" s="22">
        <v>64.524565755038296</v>
      </c>
      <c r="BG35" s="22">
        <v>9.2577216687520334</v>
      </c>
      <c r="BH35" s="22">
        <v>10.904786718678736</v>
      </c>
      <c r="BI35" s="22">
        <v>15.216288456541891</v>
      </c>
      <c r="BJ35" s="22">
        <v>2.6656277807272626</v>
      </c>
      <c r="BK35" s="22">
        <v>45.161260779476017</v>
      </c>
      <c r="BL35" s="22">
        <v>8.8866358830348169</v>
      </c>
      <c r="BM35" s="22">
        <v>5.5715390722903679</v>
      </c>
    </row>
    <row r="36" spans="1:65" x14ac:dyDescent="0.35">
      <c r="A36" s="35">
        <v>636084600</v>
      </c>
      <c r="B36" s="17" t="s">
        <v>181</v>
      </c>
      <c r="C36" s="17" t="s">
        <v>720</v>
      </c>
      <c r="D36" s="17" t="s">
        <v>183</v>
      </c>
      <c r="E36" s="22">
        <v>14.19</v>
      </c>
      <c r="F36" s="22">
        <v>3.61</v>
      </c>
      <c r="G36" s="22">
        <v>5.07</v>
      </c>
      <c r="H36" s="22">
        <v>1.6600000000000001</v>
      </c>
      <c r="I36" s="22">
        <v>1.2833333333333334</v>
      </c>
      <c r="J36" s="22">
        <v>3.65</v>
      </c>
      <c r="K36" s="22">
        <v>3.53</v>
      </c>
      <c r="L36" s="22">
        <v>1.27</v>
      </c>
      <c r="M36" s="22">
        <v>6.1700000000000008</v>
      </c>
      <c r="N36" s="22">
        <v>2.9966666666666666</v>
      </c>
      <c r="O36" s="22">
        <v>0.79</v>
      </c>
      <c r="P36" s="22">
        <v>2.0099999999999998</v>
      </c>
      <c r="Q36" s="22">
        <v>4.8433333333333328</v>
      </c>
      <c r="R36" s="22">
        <v>4.3633333333333333</v>
      </c>
      <c r="S36" s="22">
        <v>6.4366666666666665</v>
      </c>
      <c r="T36" s="22">
        <v>2.7099999999999995</v>
      </c>
      <c r="U36" s="22">
        <v>5.28</v>
      </c>
      <c r="V36" s="22">
        <v>1.9066666666666665</v>
      </c>
      <c r="W36" s="22">
        <v>2.3966666666666669</v>
      </c>
      <c r="X36" s="22">
        <v>2.4233333333333333</v>
      </c>
      <c r="Y36" s="22">
        <v>6.11</v>
      </c>
      <c r="Z36" s="22">
        <v>6.6833333333333327</v>
      </c>
      <c r="AA36" s="22">
        <v>2.85</v>
      </c>
      <c r="AB36" s="22">
        <v>2.4499999999999997</v>
      </c>
      <c r="AC36" s="22">
        <v>3.6866666666666661</v>
      </c>
      <c r="AD36" s="22">
        <v>2.7266666666666666</v>
      </c>
      <c r="AE36" s="23">
        <v>2224</v>
      </c>
      <c r="AF36" s="23">
        <v>803274.33333333337</v>
      </c>
      <c r="AG36" s="45">
        <v>4.5152797801002089</v>
      </c>
      <c r="AH36" s="23">
        <v>3053.8675249732464</v>
      </c>
      <c r="AI36" s="22" t="s">
        <v>783</v>
      </c>
      <c r="AJ36" s="22">
        <v>179.17999999999998</v>
      </c>
      <c r="AK36" s="22">
        <v>55.03</v>
      </c>
      <c r="AL36" s="22">
        <v>234.20999999999998</v>
      </c>
      <c r="AM36" s="22">
        <v>182.68226666666666</v>
      </c>
      <c r="AN36" s="22">
        <v>54.626666666666665</v>
      </c>
      <c r="AO36" s="36">
        <v>3.4079999999999999</v>
      </c>
      <c r="AP36" s="22">
        <v>124.43</v>
      </c>
      <c r="AQ36" s="22">
        <v>141.98666666666668</v>
      </c>
      <c r="AR36" s="22">
        <v>127.21999999999998</v>
      </c>
      <c r="AS36" s="22">
        <v>12.176666666666668</v>
      </c>
      <c r="AT36" s="22">
        <v>409.12333333333328</v>
      </c>
      <c r="AU36" s="22">
        <v>5.45</v>
      </c>
      <c r="AV36" s="22">
        <v>11.660000000000002</v>
      </c>
      <c r="AW36" s="22">
        <v>5.5466666666666669</v>
      </c>
      <c r="AX36" s="22">
        <v>20.496666666666666</v>
      </c>
      <c r="AY36" s="22">
        <v>66.149999999999991</v>
      </c>
      <c r="AZ36" s="22">
        <v>3.063333333333333</v>
      </c>
      <c r="BA36" s="22">
        <v>1.31</v>
      </c>
      <c r="BB36" s="22">
        <v>14.333333333333334</v>
      </c>
      <c r="BC36" s="22">
        <v>39.379999999999995</v>
      </c>
      <c r="BD36" s="22">
        <v>26.403333333333332</v>
      </c>
      <c r="BE36" s="22">
        <v>43.293333333333329</v>
      </c>
      <c r="BF36" s="22">
        <v>60.906666666666666</v>
      </c>
      <c r="BG36" s="22">
        <v>60.666666666666664</v>
      </c>
      <c r="BH36" s="22">
        <v>12.15</v>
      </c>
      <c r="BI36" s="22">
        <v>19.156666666666666</v>
      </c>
      <c r="BJ36" s="22">
        <v>4.3466666666666667</v>
      </c>
      <c r="BK36" s="22">
        <v>57.830000000000005</v>
      </c>
      <c r="BL36" s="22">
        <v>10.38</v>
      </c>
      <c r="BM36" s="22">
        <v>8.5833333333333339</v>
      </c>
    </row>
    <row r="37" spans="1:65" x14ac:dyDescent="0.35">
      <c r="A37" s="35">
        <v>640900720</v>
      </c>
      <c r="B37" s="17" t="s">
        <v>181</v>
      </c>
      <c r="C37" s="17" t="s">
        <v>785</v>
      </c>
      <c r="D37" s="17" t="s">
        <v>587</v>
      </c>
      <c r="E37" s="22">
        <v>11.633333333333333</v>
      </c>
      <c r="F37" s="22">
        <v>4.0533333333333337</v>
      </c>
      <c r="G37" s="22">
        <v>4.6633333333333331</v>
      </c>
      <c r="H37" s="22">
        <v>1.3966666666666665</v>
      </c>
      <c r="I37" s="22">
        <v>1.1966666666666665</v>
      </c>
      <c r="J37" s="22">
        <v>2.57</v>
      </c>
      <c r="K37" s="22">
        <v>2.8333333333333335</v>
      </c>
      <c r="L37" s="22">
        <v>1.23</v>
      </c>
      <c r="M37" s="22">
        <v>5.5</v>
      </c>
      <c r="N37" s="22">
        <v>3.14</v>
      </c>
      <c r="O37" s="22">
        <v>0.66333333333333344</v>
      </c>
      <c r="P37" s="22">
        <v>2.0100000000000002</v>
      </c>
      <c r="Q37" s="22">
        <v>4.2333333333333334</v>
      </c>
      <c r="R37" s="22">
        <v>3.3566666666666669</v>
      </c>
      <c r="S37" s="22">
        <v>6.0900000000000007</v>
      </c>
      <c r="T37" s="22">
        <v>2.6466666666666669</v>
      </c>
      <c r="U37" s="22">
        <v>4.5333333333333332</v>
      </c>
      <c r="V37" s="22">
        <v>1.4733333333333334</v>
      </c>
      <c r="W37" s="22">
        <v>2.1933333333333334</v>
      </c>
      <c r="X37" s="22">
        <v>2.1233333333333335</v>
      </c>
      <c r="Y37" s="22">
        <v>6.5933333333333337</v>
      </c>
      <c r="Z37" s="22">
        <v>6.88</v>
      </c>
      <c r="AA37" s="22">
        <v>2.7866666666666666</v>
      </c>
      <c r="AB37" s="22">
        <v>1.6900000000000002</v>
      </c>
      <c r="AC37" s="22">
        <v>3.7633333333333332</v>
      </c>
      <c r="AD37" s="22">
        <v>1.8366666666666667</v>
      </c>
      <c r="AE37" s="23">
        <v>1866.78</v>
      </c>
      <c r="AF37" s="23">
        <v>412208</v>
      </c>
      <c r="AG37" s="45">
        <v>4.2366666666666815</v>
      </c>
      <c r="AH37" s="23">
        <v>1517.6150935892636</v>
      </c>
      <c r="AI37" s="22" t="s">
        <v>783</v>
      </c>
      <c r="AJ37" s="22">
        <v>127.10333333333334</v>
      </c>
      <c r="AK37" s="22">
        <v>31.110000000000003</v>
      </c>
      <c r="AL37" s="22">
        <v>158.21333333333334</v>
      </c>
      <c r="AM37" s="22">
        <v>181.71816666666666</v>
      </c>
      <c r="AN37" s="22">
        <v>53.4</v>
      </c>
      <c r="AO37" s="36">
        <v>3.3669999999999995</v>
      </c>
      <c r="AP37" s="22">
        <v>123.56</v>
      </c>
      <c r="AQ37" s="22">
        <v>110.83333333333333</v>
      </c>
      <c r="AR37" s="22">
        <v>98.066666666666663</v>
      </c>
      <c r="AS37" s="22">
        <v>11.843333333333334</v>
      </c>
      <c r="AT37" s="22">
        <v>470.90000000000003</v>
      </c>
      <c r="AU37" s="22">
        <v>4.96</v>
      </c>
      <c r="AV37" s="22">
        <v>15.186666666666667</v>
      </c>
      <c r="AW37" s="22">
        <v>4.3933333333333335</v>
      </c>
      <c r="AX37" s="22">
        <v>21.243333333333329</v>
      </c>
      <c r="AY37" s="22">
        <v>53.576666666666661</v>
      </c>
      <c r="AZ37" s="22">
        <v>2.9666666666666668</v>
      </c>
      <c r="BA37" s="22">
        <v>1.3366666666666667</v>
      </c>
      <c r="BB37" s="22">
        <v>16.016666666666666</v>
      </c>
      <c r="BC37" s="22">
        <v>27.11</v>
      </c>
      <c r="BD37" s="22">
        <v>24.046666666666667</v>
      </c>
      <c r="BE37" s="22">
        <v>31.433333333333334</v>
      </c>
      <c r="BF37" s="22">
        <v>60.566666666666663</v>
      </c>
      <c r="BG37" s="22">
        <v>19.722222222222221</v>
      </c>
      <c r="BH37" s="22">
        <v>12.63</v>
      </c>
      <c r="BI37" s="22">
        <v>17.63</v>
      </c>
      <c r="BJ37" s="22">
        <v>2.686666666666667</v>
      </c>
      <c r="BK37" s="22">
        <v>47.46</v>
      </c>
      <c r="BL37" s="22">
        <v>9.66</v>
      </c>
      <c r="BM37" s="22">
        <v>7.830000000000001</v>
      </c>
    </row>
    <row r="38" spans="1:65" x14ac:dyDescent="0.35">
      <c r="A38" s="35">
        <v>641740760</v>
      </c>
      <c r="B38" s="17" t="s">
        <v>181</v>
      </c>
      <c r="C38" s="17" t="s">
        <v>721</v>
      </c>
      <c r="D38" s="17" t="s">
        <v>184</v>
      </c>
      <c r="E38" s="22">
        <v>12.213333333333333</v>
      </c>
      <c r="F38" s="22">
        <v>3.8466666666666671</v>
      </c>
      <c r="G38" s="22">
        <v>4.6566666666666672</v>
      </c>
      <c r="H38" s="22">
        <v>1.5866666666666667</v>
      </c>
      <c r="I38" s="22">
        <v>1.2033333333333334</v>
      </c>
      <c r="J38" s="22">
        <v>2.0766666666666667</v>
      </c>
      <c r="K38" s="22">
        <v>2.7666666666666671</v>
      </c>
      <c r="L38" s="22">
        <v>1.3733333333333333</v>
      </c>
      <c r="M38" s="22">
        <v>4.32</v>
      </c>
      <c r="N38" s="22">
        <v>2.7666666666666671</v>
      </c>
      <c r="O38" s="22">
        <v>0.66</v>
      </c>
      <c r="P38" s="22">
        <v>1.3</v>
      </c>
      <c r="Q38" s="22">
        <v>3.7466666666666666</v>
      </c>
      <c r="R38" s="22">
        <v>3.4333333333333336</v>
      </c>
      <c r="S38" s="22">
        <v>5.5466666666666669</v>
      </c>
      <c r="T38" s="22">
        <v>2.31</v>
      </c>
      <c r="U38" s="22">
        <v>4.79</v>
      </c>
      <c r="V38" s="22">
        <v>1.5033333333333332</v>
      </c>
      <c r="W38" s="22">
        <v>2.3233333333333337</v>
      </c>
      <c r="X38" s="22">
        <v>2.76</v>
      </c>
      <c r="Y38" s="22">
        <v>6.7600000000000007</v>
      </c>
      <c r="Z38" s="22">
        <v>5.6533333333333333</v>
      </c>
      <c r="AA38" s="22">
        <v>2.9299999999999997</v>
      </c>
      <c r="AB38" s="22">
        <v>1.08</v>
      </c>
      <c r="AC38" s="22">
        <v>3.14</v>
      </c>
      <c r="AD38" s="22">
        <v>2.08</v>
      </c>
      <c r="AE38" s="23">
        <v>2355.2233333333334</v>
      </c>
      <c r="AF38" s="23">
        <v>830914</v>
      </c>
      <c r="AG38" s="45">
        <v>4.3987411271914603</v>
      </c>
      <c r="AH38" s="23">
        <v>3120.0811518312662</v>
      </c>
      <c r="AI38" s="22" t="s">
        <v>783</v>
      </c>
      <c r="AJ38" s="22">
        <v>209.35666666666665</v>
      </c>
      <c r="AK38" s="22">
        <v>58.623333333333335</v>
      </c>
      <c r="AL38" s="22">
        <v>267.98</v>
      </c>
      <c r="AM38" s="22">
        <v>171.21816666666666</v>
      </c>
      <c r="AN38" s="22">
        <v>55.023333333333333</v>
      </c>
      <c r="AO38" s="36">
        <v>3.2693333333333334</v>
      </c>
      <c r="AP38" s="22">
        <v>112.16666666666667</v>
      </c>
      <c r="AQ38" s="22">
        <v>111.80333333333333</v>
      </c>
      <c r="AR38" s="22">
        <v>104.5</v>
      </c>
      <c r="AS38" s="22">
        <v>12.71</v>
      </c>
      <c r="AT38" s="22">
        <v>443.31333333333333</v>
      </c>
      <c r="AU38" s="22">
        <v>4.9366666666666665</v>
      </c>
      <c r="AV38" s="22">
        <v>9.99</v>
      </c>
      <c r="AW38" s="22">
        <v>4.4866666666666672</v>
      </c>
      <c r="AX38" s="22">
        <v>20.133333333333333</v>
      </c>
      <c r="AY38" s="22">
        <v>57.333333333333336</v>
      </c>
      <c r="AZ38" s="22">
        <v>2.66</v>
      </c>
      <c r="BA38" s="22">
        <v>1.2133333333333334</v>
      </c>
      <c r="BB38" s="22">
        <v>12.893333333333333</v>
      </c>
      <c r="BC38" s="22">
        <v>33.126666666666665</v>
      </c>
      <c r="BD38" s="22">
        <v>29.396666666666665</v>
      </c>
      <c r="BE38" s="22">
        <v>32.823333333333331</v>
      </c>
      <c r="BF38" s="22">
        <v>57.113333333333337</v>
      </c>
      <c r="BG38" s="22">
        <v>25.956666666666667</v>
      </c>
      <c r="BH38" s="22">
        <v>13.88</v>
      </c>
      <c r="BI38" s="22">
        <v>18</v>
      </c>
      <c r="BJ38" s="22">
        <v>2.31</v>
      </c>
      <c r="BK38" s="22">
        <v>55.693333333333335</v>
      </c>
      <c r="BL38" s="22">
        <v>9.6199999999999992</v>
      </c>
      <c r="BM38" s="22">
        <v>6.0999999999999988</v>
      </c>
    </row>
    <row r="39" spans="1:65" x14ac:dyDescent="0.35">
      <c r="A39" s="35">
        <v>641884800</v>
      </c>
      <c r="B39" s="17" t="s">
        <v>181</v>
      </c>
      <c r="C39" s="17" t="s">
        <v>722</v>
      </c>
      <c r="D39" s="17" t="s">
        <v>185</v>
      </c>
      <c r="E39" s="22">
        <v>13.406666666666666</v>
      </c>
      <c r="F39" s="22">
        <v>3.6633333333333336</v>
      </c>
      <c r="G39" s="22">
        <v>5.25</v>
      </c>
      <c r="H39" s="22">
        <v>1.6633333333333333</v>
      </c>
      <c r="I39" s="22">
        <v>1.2266666666666666</v>
      </c>
      <c r="J39" s="22">
        <v>2.8633333333333333</v>
      </c>
      <c r="K39" s="22">
        <v>3.3666666666666667</v>
      </c>
      <c r="L39" s="22">
        <v>1.2766666666666666</v>
      </c>
      <c r="M39" s="22">
        <v>6.083333333333333</v>
      </c>
      <c r="N39" s="22">
        <v>2.9766666666666666</v>
      </c>
      <c r="O39" s="22">
        <v>0.79</v>
      </c>
      <c r="P39" s="22">
        <v>2.0366666666666666</v>
      </c>
      <c r="Q39" s="22">
        <v>4.8166666666666664</v>
      </c>
      <c r="R39" s="22">
        <v>4.3433333333333328</v>
      </c>
      <c r="S39" s="22">
        <v>6.5766666666666671</v>
      </c>
      <c r="T39" s="22">
        <v>2.563333333333333</v>
      </c>
      <c r="U39" s="22">
        <v>5.2066666666666661</v>
      </c>
      <c r="V39" s="22">
        <v>1.71</v>
      </c>
      <c r="W39" s="22">
        <v>2.4433333333333334</v>
      </c>
      <c r="X39" s="22">
        <v>2.4</v>
      </c>
      <c r="Y39" s="22">
        <v>6.4433333333333325</v>
      </c>
      <c r="Z39" s="22">
        <v>6.4833333333333334</v>
      </c>
      <c r="AA39" s="22">
        <v>3.0499999999999994</v>
      </c>
      <c r="AB39" s="22">
        <v>2.3033333333333332</v>
      </c>
      <c r="AC39" s="22">
        <v>3.7733333333333334</v>
      </c>
      <c r="AD39" s="22">
        <v>2.74</v>
      </c>
      <c r="AE39" s="23">
        <v>3820.9866666666662</v>
      </c>
      <c r="AF39" s="23">
        <v>1243239.3333333333</v>
      </c>
      <c r="AG39" s="45">
        <v>4.5094051261476729</v>
      </c>
      <c r="AH39" s="23">
        <v>4728.9983217977779</v>
      </c>
      <c r="AI39" s="22" t="s">
        <v>783</v>
      </c>
      <c r="AJ39" s="22">
        <v>181.79666666666665</v>
      </c>
      <c r="AK39" s="22">
        <v>55.329999999999991</v>
      </c>
      <c r="AL39" s="22">
        <v>237.12666666666664</v>
      </c>
      <c r="AM39" s="22">
        <v>192.85226666666668</v>
      </c>
      <c r="AN39" s="22">
        <v>61.143333333333338</v>
      </c>
      <c r="AO39" s="36">
        <v>3.4986666666666668</v>
      </c>
      <c r="AP39" s="22">
        <v>133.29333333333332</v>
      </c>
      <c r="AQ39" s="22">
        <v>148.83666666666667</v>
      </c>
      <c r="AR39" s="22">
        <v>131.50333333333333</v>
      </c>
      <c r="AS39" s="22">
        <v>12.016666666666666</v>
      </c>
      <c r="AT39" s="22">
        <v>400.37333333333328</v>
      </c>
      <c r="AU39" s="22">
        <v>5.583333333333333</v>
      </c>
      <c r="AV39" s="22">
        <v>11.716666666666667</v>
      </c>
      <c r="AW39" s="22">
        <v>5.75</v>
      </c>
      <c r="AX39" s="22">
        <v>23.676666666666666</v>
      </c>
      <c r="AY39" s="22">
        <v>71.623333333333335</v>
      </c>
      <c r="AZ39" s="22">
        <v>2.7233333333333332</v>
      </c>
      <c r="BA39" s="22">
        <v>1.2933333333333332</v>
      </c>
      <c r="BB39" s="22">
        <v>15.046666666666667</v>
      </c>
      <c r="BC39" s="22">
        <v>44.330000000000005</v>
      </c>
      <c r="BD39" s="22">
        <v>25.080000000000002</v>
      </c>
      <c r="BE39" s="22">
        <v>52.84</v>
      </c>
      <c r="BF39" s="22">
        <v>66.959999999999994</v>
      </c>
      <c r="BG39" s="22">
        <v>21.905555555555555</v>
      </c>
      <c r="BH39" s="22">
        <v>13.51</v>
      </c>
      <c r="BI39" s="22">
        <v>20.786666666666665</v>
      </c>
      <c r="BJ39" s="22">
        <v>4.3966666666666665</v>
      </c>
      <c r="BK39" s="22">
        <v>61.656666666666666</v>
      </c>
      <c r="BL39" s="22">
        <v>10.456666666666665</v>
      </c>
      <c r="BM39" s="22">
        <v>8.4500000000000011</v>
      </c>
    </row>
    <row r="40" spans="1:65" x14ac:dyDescent="0.35">
      <c r="A40" s="35">
        <v>644700900</v>
      </c>
      <c r="B40" s="17" t="s">
        <v>181</v>
      </c>
      <c r="C40" s="17" t="s">
        <v>777</v>
      </c>
      <c r="D40" s="17" t="s">
        <v>778</v>
      </c>
      <c r="E40" s="22">
        <v>11.006666666666666</v>
      </c>
      <c r="F40" s="22">
        <v>4.6833333333333336</v>
      </c>
      <c r="G40" s="22">
        <v>4.8500000000000005</v>
      </c>
      <c r="H40" s="22">
        <v>1.8266666666666664</v>
      </c>
      <c r="I40" s="22">
        <v>1.33</v>
      </c>
      <c r="J40" s="22">
        <v>2.6333333333333333</v>
      </c>
      <c r="K40" s="22">
        <v>2.9733333333333332</v>
      </c>
      <c r="L40" s="22">
        <v>1.2033333333333334</v>
      </c>
      <c r="M40" s="22">
        <v>5.57</v>
      </c>
      <c r="N40" s="22">
        <v>3.1</v>
      </c>
      <c r="O40" s="22">
        <v>0.69333333333333336</v>
      </c>
      <c r="P40" s="22">
        <v>2.0233333333333334</v>
      </c>
      <c r="Q40" s="22">
        <v>3.7533333333333334</v>
      </c>
      <c r="R40" s="22">
        <v>3.9</v>
      </c>
      <c r="S40" s="22">
        <v>6.2433333333333332</v>
      </c>
      <c r="T40" s="22">
        <v>3.2533333333333334</v>
      </c>
      <c r="U40" s="22">
        <v>4.78</v>
      </c>
      <c r="V40" s="22">
        <v>1.5600000000000003</v>
      </c>
      <c r="W40" s="22">
        <v>2.2966666666666669</v>
      </c>
      <c r="X40" s="22">
        <v>1.9800000000000002</v>
      </c>
      <c r="Y40" s="22">
        <v>6.5966666666666667</v>
      </c>
      <c r="Z40" s="22">
        <v>6.32</v>
      </c>
      <c r="AA40" s="22">
        <v>3.4033333333333338</v>
      </c>
      <c r="AB40" s="22">
        <v>1.7266666666666666</v>
      </c>
      <c r="AC40" s="22">
        <v>3.6233333333333335</v>
      </c>
      <c r="AD40" s="22">
        <v>1.9366666666666665</v>
      </c>
      <c r="AE40" s="23">
        <v>1525.0199999999998</v>
      </c>
      <c r="AF40" s="23">
        <v>477269.66666666669</v>
      </c>
      <c r="AG40" s="45">
        <v>4.2183333333333684</v>
      </c>
      <c r="AH40" s="23">
        <v>1753.2747103570625</v>
      </c>
      <c r="AI40" s="22" t="s">
        <v>783</v>
      </c>
      <c r="AJ40" s="22">
        <v>242.25333333333333</v>
      </c>
      <c r="AK40" s="22">
        <v>31.110000000000003</v>
      </c>
      <c r="AL40" s="22">
        <v>273.36333333333334</v>
      </c>
      <c r="AM40" s="22">
        <v>180.21816666666666</v>
      </c>
      <c r="AN40" s="22">
        <v>59.34</v>
      </c>
      <c r="AO40" s="36">
        <v>3.3599999999999994</v>
      </c>
      <c r="AP40" s="22">
        <v>112.13</v>
      </c>
      <c r="AQ40" s="22">
        <v>98.63</v>
      </c>
      <c r="AR40" s="22">
        <v>99.936666666666667</v>
      </c>
      <c r="AS40" s="22">
        <v>11.983333333333334</v>
      </c>
      <c r="AT40" s="22">
        <v>446.74333333333334</v>
      </c>
      <c r="AU40" s="22">
        <v>4.7166666666666659</v>
      </c>
      <c r="AV40" s="22">
        <v>14.516666666666666</v>
      </c>
      <c r="AW40" s="22">
        <v>4.3766666666666669</v>
      </c>
      <c r="AX40" s="22">
        <v>15.766666666666666</v>
      </c>
      <c r="AY40" s="22">
        <v>42.143333333333338</v>
      </c>
      <c r="AZ40" s="22">
        <v>2.5366666666666666</v>
      </c>
      <c r="BA40" s="22">
        <v>1.3533333333333335</v>
      </c>
      <c r="BB40" s="22">
        <v>13.863333333333335</v>
      </c>
      <c r="BC40" s="22">
        <v>23.883333333333329</v>
      </c>
      <c r="BD40" s="22">
        <v>24.49</v>
      </c>
      <c r="BE40" s="22">
        <v>27.993333333333329</v>
      </c>
      <c r="BF40" s="22">
        <v>88.413333333333341</v>
      </c>
      <c r="BG40" s="22">
        <v>16.219444444444445</v>
      </c>
      <c r="BH40" s="22">
        <v>11.833333333333334</v>
      </c>
      <c r="BI40" s="22">
        <v>15.156666666666666</v>
      </c>
      <c r="BJ40" s="22">
        <v>2.35</v>
      </c>
      <c r="BK40" s="22">
        <v>37.083333333333336</v>
      </c>
      <c r="BL40" s="22">
        <v>9.8966666666666665</v>
      </c>
      <c r="BM40" s="22">
        <v>5.9799999999999995</v>
      </c>
    </row>
    <row r="41" spans="1:65" x14ac:dyDescent="0.35">
      <c r="A41" s="35">
        <v>817820200</v>
      </c>
      <c r="B41" s="17" t="s">
        <v>187</v>
      </c>
      <c r="C41" s="17" t="s">
        <v>188</v>
      </c>
      <c r="D41" s="17" t="s">
        <v>189</v>
      </c>
      <c r="E41" s="22">
        <v>12.983333333333334</v>
      </c>
      <c r="F41" s="22">
        <v>4.25</v>
      </c>
      <c r="G41" s="22">
        <v>4.0566666666666666</v>
      </c>
      <c r="H41" s="22">
        <v>1.3566666666666667</v>
      </c>
      <c r="I41" s="22">
        <v>1.05</v>
      </c>
      <c r="J41" s="22">
        <v>1.5</v>
      </c>
      <c r="K41" s="22">
        <v>1.7400000000000002</v>
      </c>
      <c r="L41" s="22">
        <v>0.98666666666666669</v>
      </c>
      <c r="M41" s="22">
        <v>4.1566666666666663</v>
      </c>
      <c r="N41" s="22">
        <v>2.4633333333333334</v>
      </c>
      <c r="O41" s="22">
        <v>0.57333333333333336</v>
      </c>
      <c r="P41" s="22">
        <v>1.03</v>
      </c>
      <c r="Q41" s="22">
        <v>3.24</v>
      </c>
      <c r="R41" s="22">
        <v>3.206666666666667</v>
      </c>
      <c r="S41" s="22">
        <v>4.71</v>
      </c>
      <c r="T41" s="22">
        <v>2.1166666666666667</v>
      </c>
      <c r="U41" s="22">
        <v>3.4</v>
      </c>
      <c r="V41" s="22">
        <v>0.98666666666666669</v>
      </c>
      <c r="W41" s="22">
        <v>1.6366666666666667</v>
      </c>
      <c r="X41" s="22">
        <v>1.7966666666666666</v>
      </c>
      <c r="Y41" s="22">
        <v>6.4466666666666663</v>
      </c>
      <c r="Z41" s="22">
        <v>6.0366666666666662</v>
      </c>
      <c r="AA41" s="22">
        <v>2.2566666666666664</v>
      </c>
      <c r="AB41" s="22">
        <v>1.1200000000000001</v>
      </c>
      <c r="AC41" s="22">
        <v>3.17</v>
      </c>
      <c r="AD41" s="22">
        <v>1.57</v>
      </c>
      <c r="AE41" s="23">
        <v>1273.3800000000001</v>
      </c>
      <c r="AF41" s="23">
        <v>323230</v>
      </c>
      <c r="AG41" s="45">
        <v>4.4741861714170374</v>
      </c>
      <c r="AH41" s="23">
        <v>1225.2866285163338</v>
      </c>
      <c r="AI41" s="22" t="s">
        <v>783</v>
      </c>
      <c r="AJ41" s="22">
        <v>88.75</v>
      </c>
      <c r="AK41" s="22">
        <v>50.073333333333331</v>
      </c>
      <c r="AL41" s="22">
        <v>138.82333333333332</v>
      </c>
      <c r="AM41" s="22">
        <v>176.49131666666668</v>
      </c>
      <c r="AN41" s="22">
        <v>53.843333333333334</v>
      </c>
      <c r="AO41" s="36">
        <v>2.6010000000000004</v>
      </c>
      <c r="AP41" s="22">
        <v>107.52666666666666</v>
      </c>
      <c r="AQ41" s="22">
        <v>123.77666666666666</v>
      </c>
      <c r="AR41" s="22">
        <v>89.033333333333346</v>
      </c>
      <c r="AS41" s="22">
        <v>8.7800000000000011</v>
      </c>
      <c r="AT41" s="22">
        <v>449.95</v>
      </c>
      <c r="AU41" s="22">
        <v>4.71</v>
      </c>
      <c r="AV41" s="22">
        <v>9.73</v>
      </c>
      <c r="AW41" s="22">
        <v>4.706666666666667</v>
      </c>
      <c r="AX41" s="22">
        <v>19.283333333333335</v>
      </c>
      <c r="AY41" s="22">
        <v>39</v>
      </c>
      <c r="AZ41" s="22">
        <v>2.2766666666666668</v>
      </c>
      <c r="BA41" s="22">
        <v>0.91999999999999993</v>
      </c>
      <c r="BB41" s="22">
        <v>10.410000000000002</v>
      </c>
      <c r="BC41" s="22">
        <v>24.50333333333333</v>
      </c>
      <c r="BD41" s="22">
        <v>20.959999999999997</v>
      </c>
      <c r="BE41" s="22">
        <v>25.136666666666667</v>
      </c>
      <c r="BF41" s="22">
        <v>66.66</v>
      </c>
      <c r="BG41" s="22">
        <v>12.783333333333333</v>
      </c>
      <c r="BH41" s="22">
        <v>10.283333333333333</v>
      </c>
      <c r="BI41" s="22">
        <v>15.286666666666667</v>
      </c>
      <c r="BJ41" s="22">
        <v>2.8266666666666667</v>
      </c>
      <c r="BK41" s="22">
        <v>55.073333333333331</v>
      </c>
      <c r="BL41" s="22">
        <v>9.086666666666666</v>
      </c>
      <c r="BM41" s="22">
        <v>7.0766666666666671</v>
      </c>
    </row>
    <row r="42" spans="1:65" x14ac:dyDescent="0.35">
      <c r="A42" s="35">
        <v>819740300</v>
      </c>
      <c r="B42" s="17" t="s">
        <v>187</v>
      </c>
      <c r="C42" s="17" t="s">
        <v>723</v>
      </c>
      <c r="D42" s="17" t="s">
        <v>190</v>
      </c>
      <c r="E42" s="22">
        <v>11.793333333333331</v>
      </c>
      <c r="F42" s="22">
        <v>4.293333333333333</v>
      </c>
      <c r="G42" s="22">
        <v>3.6533333333333338</v>
      </c>
      <c r="H42" s="22">
        <v>1.42</v>
      </c>
      <c r="I42" s="22">
        <v>1.1299999999999999</v>
      </c>
      <c r="J42" s="22">
        <v>1.6533333333333333</v>
      </c>
      <c r="K42" s="22">
        <v>1.9633333333333336</v>
      </c>
      <c r="L42" s="22">
        <v>0.98666666666666669</v>
      </c>
      <c r="M42" s="22">
        <v>4.16</v>
      </c>
      <c r="N42" s="22">
        <v>2.3699999999999997</v>
      </c>
      <c r="O42" s="22">
        <v>0.56666666666666665</v>
      </c>
      <c r="P42" s="22">
        <v>1.0933333333333335</v>
      </c>
      <c r="Q42" s="22">
        <v>3.2466666666666661</v>
      </c>
      <c r="R42" s="22">
        <v>3.67</v>
      </c>
      <c r="S42" s="22">
        <v>4.88</v>
      </c>
      <c r="T42" s="22">
        <v>2.6766666666666663</v>
      </c>
      <c r="U42" s="22">
        <v>3.456666666666667</v>
      </c>
      <c r="V42" s="22">
        <v>1.05</v>
      </c>
      <c r="W42" s="22">
        <v>1.6633333333333333</v>
      </c>
      <c r="X42" s="22">
        <v>1.8133333333333332</v>
      </c>
      <c r="Y42" s="22">
        <v>6.1866666666666674</v>
      </c>
      <c r="Z42" s="22">
        <v>5.27</v>
      </c>
      <c r="AA42" s="22">
        <v>2.7133333333333334</v>
      </c>
      <c r="AB42" s="22">
        <v>1.28</v>
      </c>
      <c r="AC42" s="22">
        <v>3.0700000000000003</v>
      </c>
      <c r="AD42" s="22">
        <v>1.6766666666666667</v>
      </c>
      <c r="AE42" s="23">
        <v>1438.9099999999999</v>
      </c>
      <c r="AF42" s="23">
        <v>489272.33333333331</v>
      </c>
      <c r="AG42" s="45">
        <v>4.5492826091591985</v>
      </c>
      <c r="AH42" s="23">
        <v>1871.3221296021386</v>
      </c>
      <c r="AI42" s="22" t="s">
        <v>783</v>
      </c>
      <c r="AJ42" s="22">
        <v>63.543333333333329</v>
      </c>
      <c r="AK42" s="22">
        <v>47.336666666666666</v>
      </c>
      <c r="AL42" s="22">
        <v>110.88</v>
      </c>
      <c r="AM42" s="22">
        <v>178.33391666666668</v>
      </c>
      <c r="AN42" s="22">
        <v>55.303333333333335</v>
      </c>
      <c r="AO42" s="36">
        <v>2.5273333333333334</v>
      </c>
      <c r="AP42" s="22">
        <v>100.39999999999999</v>
      </c>
      <c r="AQ42" s="22">
        <v>120.05666666666667</v>
      </c>
      <c r="AR42" s="22">
        <v>95.38</v>
      </c>
      <c r="AS42" s="22">
        <v>8.76</v>
      </c>
      <c r="AT42" s="22">
        <v>470.87999999999994</v>
      </c>
      <c r="AU42" s="22">
        <v>4.63</v>
      </c>
      <c r="AV42" s="22">
        <v>11.993333333333334</v>
      </c>
      <c r="AW42" s="22">
        <v>4.6566666666666663</v>
      </c>
      <c r="AX42" s="22">
        <v>19.483333333333334</v>
      </c>
      <c r="AY42" s="22">
        <v>41.833333333333336</v>
      </c>
      <c r="AZ42" s="22">
        <v>2.3233333333333337</v>
      </c>
      <c r="BA42" s="22">
        <v>0.96333333333333326</v>
      </c>
      <c r="BB42" s="22">
        <v>17.03</v>
      </c>
      <c r="BC42" s="22">
        <v>34.906666666666666</v>
      </c>
      <c r="BD42" s="22">
        <v>24.456666666666667</v>
      </c>
      <c r="BE42" s="22">
        <v>29.676666666666666</v>
      </c>
      <c r="BF42" s="22">
        <v>78.649999999999991</v>
      </c>
      <c r="BG42" s="22">
        <v>30.33</v>
      </c>
      <c r="BH42" s="22">
        <v>12.65</v>
      </c>
      <c r="BI42" s="22">
        <v>19.600000000000001</v>
      </c>
      <c r="BJ42" s="22">
        <v>2.31</v>
      </c>
      <c r="BK42" s="22">
        <v>57.166666666666664</v>
      </c>
      <c r="BL42" s="22">
        <v>8.48</v>
      </c>
      <c r="BM42" s="22">
        <v>6.66</v>
      </c>
    </row>
    <row r="43" spans="1:65" x14ac:dyDescent="0.35">
      <c r="A43" s="35">
        <v>819740351</v>
      </c>
      <c r="B43" s="17" t="s">
        <v>187</v>
      </c>
      <c r="C43" s="17" t="s">
        <v>723</v>
      </c>
      <c r="D43" s="17" t="s">
        <v>851</v>
      </c>
      <c r="E43" s="22">
        <v>13.208369603189738</v>
      </c>
      <c r="F43" s="22">
        <v>3.020928844629386</v>
      </c>
      <c r="G43" s="22">
        <v>3.3007865867415105</v>
      </c>
      <c r="H43" s="22">
        <v>1.426488115761787</v>
      </c>
      <c r="I43" s="22">
        <v>0.84773703643993759</v>
      </c>
      <c r="J43" s="22">
        <v>1.709105866492945</v>
      </c>
      <c r="K43" s="22">
        <v>3.0545316841367876</v>
      </c>
      <c r="L43" s="22">
        <v>0.9917209516208999</v>
      </c>
      <c r="M43" s="22">
        <v>3.7988439768616815</v>
      </c>
      <c r="N43" s="22">
        <v>2.5192179247783959</v>
      </c>
      <c r="O43" s="22">
        <v>0.65773812633636164</v>
      </c>
      <c r="P43" s="22">
        <v>1.0005942169953135</v>
      </c>
      <c r="Q43" s="22">
        <v>4.1347027930280031</v>
      </c>
      <c r="R43" s="22">
        <v>3.2367266789270155</v>
      </c>
      <c r="S43" s="22">
        <v>5.3296812679902645</v>
      </c>
      <c r="T43" s="22">
        <v>3.0255982641653354</v>
      </c>
      <c r="U43" s="22">
        <v>3.3391125867264875</v>
      </c>
      <c r="V43" s="22">
        <v>1.2789707346988834</v>
      </c>
      <c r="W43" s="22">
        <v>1.555503517353672</v>
      </c>
      <c r="X43" s="22">
        <v>2.1918965284825749</v>
      </c>
      <c r="Y43" s="22">
        <v>4.9362430807752444</v>
      </c>
      <c r="Z43" s="22">
        <v>5.151698225729227</v>
      </c>
      <c r="AA43" s="22">
        <v>2.4941090708039773</v>
      </c>
      <c r="AB43" s="22">
        <v>1.2636948180584273</v>
      </c>
      <c r="AC43" s="22">
        <v>2.0337427142260283</v>
      </c>
      <c r="AD43" s="22">
        <v>1.2126782242997216</v>
      </c>
      <c r="AE43" s="23">
        <v>1705.4114440984013</v>
      </c>
      <c r="AF43" s="23">
        <v>509096.52778228692</v>
      </c>
      <c r="AG43" s="45">
        <v>4.5846592103131876</v>
      </c>
      <c r="AH43" s="23">
        <v>1955.3928412122357</v>
      </c>
      <c r="AI43" s="22" t="s">
        <v>783</v>
      </c>
      <c r="AJ43" s="22">
        <v>57.463623498150618</v>
      </c>
      <c r="AK43" s="22">
        <v>46.802587759176198</v>
      </c>
      <c r="AL43" s="22">
        <v>104.26621125732682</v>
      </c>
      <c r="AM43" s="22">
        <v>180.61236642226558</v>
      </c>
      <c r="AN43" s="22">
        <v>56.403102346030551</v>
      </c>
      <c r="AO43" s="36">
        <v>2.9942455210853969</v>
      </c>
      <c r="AP43" s="22">
        <v>119.69981149885746</v>
      </c>
      <c r="AQ43" s="22">
        <v>128.93244654600562</v>
      </c>
      <c r="AR43" s="22">
        <v>89.797559548059027</v>
      </c>
      <c r="AS43" s="22">
        <v>8.2745264811692305</v>
      </c>
      <c r="AT43" s="22">
        <v>426.24476717085281</v>
      </c>
      <c r="AU43" s="22">
        <v>4.7080118484537765</v>
      </c>
      <c r="AV43" s="22">
        <v>11.012493909948384</v>
      </c>
      <c r="AW43" s="22">
        <v>3.6588287798789287</v>
      </c>
      <c r="AX43" s="22">
        <v>23.360991639689814</v>
      </c>
      <c r="AY43" s="22">
        <v>34.895598023055847</v>
      </c>
      <c r="AZ43" s="22">
        <v>1.3320425169971608</v>
      </c>
      <c r="BA43" s="22">
        <v>1.0016819661718657</v>
      </c>
      <c r="BB43" s="22">
        <v>12.251884511271305</v>
      </c>
      <c r="BC43" s="22">
        <v>25.46026902727947</v>
      </c>
      <c r="BD43" s="22">
        <v>14.82699366292667</v>
      </c>
      <c r="BE43" s="22">
        <v>14.623135636075411</v>
      </c>
      <c r="BF43" s="22">
        <v>64.986864121113271</v>
      </c>
      <c r="BG43" s="22">
        <v>21.618816696505608</v>
      </c>
      <c r="BH43" s="22">
        <v>12.825395608370721</v>
      </c>
      <c r="BI43" s="22">
        <v>21.96894950492246</v>
      </c>
      <c r="BJ43" s="22">
        <v>2.3879468043578904</v>
      </c>
      <c r="BK43" s="22">
        <v>44.006432540004973</v>
      </c>
      <c r="BL43" s="22">
        <v>8.1295081434316039</v>
      </c>
      <c r="BM43" s="22">
        <v>9.3349884117409072</v>
      </c>
    </row>
    <row r="44" spans="1:65" x14ac:dyDescent="0.35">
      <c r="A44" s="35">
        <v>824300500</v>
      </c>
      <c r="B44" s="17" t="s">
        <v>187</v>
      </c>
      <c r="C44" s="17" t="s">
        <v>191</v>
      </c>
      <c r="D44" s="17" t="s">
        <v>192</v>
      </c>
      <c r="E44" s="22">
        <v>14.155551636299931</v>
      </c>
      <c r="F44" s="22">
        <v>4.4033788560329352</v>
      </c>
      <c r="G44" s="22">
        <v>4.6648268751055815</v>
      </c>
      <c r="H44" s="22">
        <v>1.4448904293288909</v>
      </c>
      <c r="I44" s="22">
        <v>1.0028500352970129</v>
      </c>
      <c r="J44" s="22">
        <v>1.7920398493739427</v>
      </c>
      <c r="K44" s="22">
        <v>2.2653675114347469</v>
      </c>
      <c r="L44" s="22">
        <v>0.9958610929647117</v>
      </c>
      <c r="M44" s="22">
        <v>4.4805524157010561</v>
      </c>
      <c r="N44" s="22">
        <v>2.1749805964557591</v>
      </c>
      <c r="O44" s="22">
        <v>0.59859245525368221</v>
      </c>
      <c r="P44" s="22">
        <v>1.2370487621879469</v>
      </c>
      <c r="Q44" s="22">
        <v>3.3686209320040081</v>
      </c>
      <c r="R44" s="22">
        <v>3.8242666898585931</v>
      </c>
      <c r="S44" s="22">
        <v>5.1996664705494187</v>
      </c>
      <c r="T44" s="22">
        <v>2.0659342138708627</v>
      </c>
      <c r="U44" s="22">
        <v>3.5652415007363136</v>
      </c>
      <c r="V44" s="22">
        <v>1.1877018046500076</v>
      </c>
      <c r="W44" s="22">
        <v>1.9216811910658727</v>
      </c>
      <c r="X44" s="22">
        <v>2.112659784938407</v>
      </c>
      <c r="Y44" s="22">
        <v>7.0672878946168298</v>
      </c>
      <c r="Z44" s="22">
        <v>5.5859979378348124</v>
      </c>
      <c r="AA44" s="22">
        <v>2.2445753335792813</v>
      </c>
      <c r="AB44" s="22">
        <v>1.208230752755856</v>
      </c>
      <c r="AC44" s="22">
        <v>2.793669079102711</v>
      </c>
      <c r="AD44" s="22">
        <v>1.4296354636282189</v>
      </c>
      <c r="AE44" s="23">
        <v>896.30636219823589</v>
      </c>
      <c r="AF44" s="23">
        <v>345899.88058882736</v>
      </c>
      <c r="AG44" s="45">
        <v>4.2577358609190021</v>
      </c>
      <c r="AH44" s="23">
        <v>1278.1908579986523</v>
      </c>
      <c r="AI44" s="22" t="s">
        <v>783</v>
      </c>
      <c r="AJ44" s="22">
        <v>76.893067161413867</v>
      </c>
      <c r="AK44" s="22">
        <v>44.170717941093528</v>
      </c>
      <c r="AL44" s="22">
        <v>121.0637851025074</v>
      </c>
      <c r="AM44" s="22">
        <v>180.60234980980889</v>
      </c>
      <c r="AN44" s="22">
        <v>43.173202578118207</v>
      </c>
      <c r="AO44" s="36">
        <v>2.8578222137366631</v>
      </c>
      <c r="AP44" s="22">
        <v>81.630176891079941</v>
      </c>
      <c r="AQ44" s="22">
        <v>126.12570876534198</v>
      </c>
      <c r="AR44" s="22">
        <v>95.431349932389836</v>
      </c>
      <c r="AS44" s="22">
        <v>9.8066110063775618</v>
      </c>
      <c r="AT44" s="22">
        <v>321.05218404128215</v>
      </c>
      <c r="AU44" s="22">
        <v>3.8028307374113006</v>
      </c>
      <c r="AV44" s="22">
        <v>13.208751414877137</v>
      </c>
      <c r="AW44" s="22">
        <v>3.1144844510975993</v>
      </c>
      <c r="AX44" s="22">
        <v>23.350607773445962</v>
      </c>
      <c r="AY44" s="22">
        <v>30.83943738282591</v>
      </c>
      <c r="AZ44" s="22">
        <v>1.1856638148937841</v>
      </c>
      <c r="BA44" s="22">
        <v>0.87160845142143673</v>
      </c>
      <c r="BB44" s="22">
        <v>10.879296389149156</v>
      </c>
      <c r="BC44" s="22">
        <v>24.333430273438463</v>
      </c>
      <c r="BD44" s="22">
        <v>25.767673760878115</v>
      </c>
      <c r="BE44" s="22">
        <v>24.344304918585873</v>
      </c>
      <c r="BF44" s="22">
        <v>53.813087934623177</v>
      </c>
      <c r="BG44" s="22">
        <v>17.394001173075839</v>
      </c>
      <c r="BH44" s="22">
        <v>10.546601494891299</v>
      </c>
      <c r="BI44" s="22">
        <v>12.501809258037452</v>
      </c>
      <c r="BJ44" s="22">
        <v>2.2104979943015404</v>
      </c>
      <c r="BK44" s="22">
        <v>43.153076040901787</v>
      </c>
      <c r="BL44" s="22">
        <v>8.9545723543114306</v>
      </c>
      <c r="BM44" s="22">
        <v>8.3187837052612572</v>
      </c>
    </row>
    <row r="45" spans="1:65" x14ac:dyDescent="0.35">
      <c r="A45" s="35">
        <v>839380800</v>
      </c>
      <c r="B45" s="17" t="s">
        <v>187</v>
      </c>
      <c r="C45" s="17" t="s">
        <v>193</v>
      </c>
      <c r="D45" s="17" t="s">
        <v>194</v>
      </c>
      <c r="E45" s="22">
        <v>10.253333333333334</v>
      </c>
      <c r="F45" s="22">
        <v>4.6366666666666667</v>
      </c>
      <c r="G45" s="22">
        <v>4.1033333333333335</v>
      </c>
      <c r="H45" s="22">
        <v>1.8933333333333333</v>
      </c>
      <c r="I45" s="22">
        <v>1.29</v>
      </c>
      <c r="J45" s="22">
        <v>1.8966666666666665</v>
      </c>
      <c r="K45" s="22">
        <v>2.5300000000000002</v>
      </c>
      <c r="L45" s="22">
        <v>0.98999999999999988</v>
      </c>
      <c r="M45" s="22">
        <v>3.7433333333333336</v>
      </c>
      <c r="N45" s="22">
        <v>2.9299999999999997</v>
      </c>
      <c r="O45" s="22">
        <v>0.61333333333333329</v>
      </c>
      <c r="P45" s="22">
        <v>1.1133333333333333</v>
      </c>
      <c r="Q45" s="22">
        <v>3.9933333333333336</v>
      </c>
      <c r="R45" s="22">
        <v>4.1066666666666665</v>
      </c>
      <c r="S45" s="22">
        <v>5.333333333333333</v>
      </c>
      <c r="T45" s="22">
        <v>2.42</v>
      </c>
      <c r="U45" s="22">
        <v>3.6933333333333334</v>
      </c>
      <c r="V45" s="22">
        <v>1.0766666666666669</v>
      </c>
      <c r="W45" s="22">
        <v>1.6833333333333333</v>
      </c>
      <c r="X45" s="22">
        <v>2.0433333333333334</v>
      </c>
      <c r="Y45" s="22">
        <v>6.1533333333333333</v>
      </c>
      <c r="Z45" s="22">
        <v>5.3866666666666667</v>
      </c>
      <c r="AA45" s="22">
        <v>2.5533333333333332</v>
      </c>
      <c r="AB45" s="22">
        <v>1.4799999999999998</v>
      </c>
      <c r="AC45" s="22">
        <v>3.3466666666666662</v>
      </c>
      <c r="AD45" s="22">
        <v>1.7833333333333334</v>
      </c>
      <c r="AE45" s="23">
        <v>1145.33</v>
      </c>
      <c r="AF45" s="23">
        <v>269074.66666666669</v>
      </c>
      <c r="AG45" s="45">
        <v>4.2572650134079533</v>
      </c>
      <c r="AH45" s="23">
        <v>993.5656936844216</v>
      </c>
      <c r="AI45" s="22" t="s">
        <v>783</v>
      </c>
      <c r="AJ45" s="22">
        <v>90.24</v>
      </c>
      <c r="AK45" s="22">
        <v>45.25</v>
      </c>
      <c r="AL45" s="22">
        <v>135.49</v>
      </c>
      <c r="AM45" s="22">
        <v>178.24631666666667</v>
      </c>
      <c r="AN45" s="22">
        <v>41.99</v>
      </c>
      <c r="AO45" s="36">
        <v>2.5559999999999996</v>
      </c>
      <c r="AP45" s="22">
        <v>89.5</v>
      </c>
      <c r="AQ45" s="22">
        <v>97.583333333333329</v>
      </c>
      <c r="AR45" s="22">
        <v>91</v>
      </c>
      <c r="AS45" s="22">
        <v>10.403333333333334</v>
      </c>
      <c r="AT45" s="22">
        <v>422.40000000000003</v>
      </c>
      <c r="AU45" s="22">
        <v>4.99</v>
      </c>
      <c r="AV45" s="22">
        <v>8.99</v>
      </c>
      <c r="AW45" s="22">
        <v>3.206666666666667</v>
      </c>
      <c r="AX45" s="22">
        <v>15.833333333333334</v>
      </c>
      <c r="AY45" s="22">
        <v>31.666666666666668</v>
      </c>
      <c r="AZ45" s="22">
        <v>4.07</v>
      </c>
      <c r="BA45" s="22">
        <v>1.0166666666666666</v>
      </c>
      <c r="BB45" s="22">
        <v>12.079999999999998</v>
      </c>
      <c r="BC45" s="22">
        <v>36.146666666666668</v>
      </c>
      <c r="BD45" s="22">
        <v>22.74</v>
      </c>
      <c r="BE45" s="22">
        <v>36.573333333333331</v>
      </c>
      <c r="BF45" s="22">
        <v>71.5</v>
      </c>
      <c r="BG45" s="22">
        <v>15.18</v>
      </c>
      <c r="BH45" s="22">
        <v>10.18</v>
      </c>
      <c r="BI45" s="22">
        <v>10</v>
      </c>
      <c r="BJ45" s="22">
        <v>2.2799999999999998</v>
      </c>
      <c r="BK45" s="22">
        <v>48.473333333333336</v>
      </c>
      <c r="BL45" s="22">
        <v>8.9600000000000009</v>
      </c>
      <c r="BM45" s="22">
        <v>11.409999999999998</v>
      </c>
    </row>
    <row r="46" spans="1:65" x14ac:dyDescent="0.35">
      <c r="A46" s="35">
        <v>888888470</v>
      </c>
      <c r="B46" s="17" t="s">
        <v>187</v>
      </c>
      <c r="C46" s="17" t="s">
        <v>195</v>
      </c>
      <c r="D46" s="17" t="s">
        <v>196</v>
      </c>
      <c r="E46" s="22">
        <v>13.823333333333332</v>
      </c>
      <c r="F46" s="22">
        <v>4.32</v>
      </c>
      <c r="G46" s="22">
        <v>4.1399999999999997</v>
      </c>
      <c r="H46" s="22">
        <v>1.62</v>
      </c>
      <c r="I46" s="22">
        <v>1.1000000000000001</v>
      </c>
      <c r="J46" s="22">
        <v>1.79</v>
      </c>
      <c r="K46" s="22">
        <v>2.3433333333333333</v>
      </c>
      <c r="L46" s="22">
        <v>0.98999999999999988</v>
      </c>
      <c r="M46" s="22">
        <v>4.3066666666666675</v>
      </c>
      <c r="N46" s="22">
        <v>2.6233333333333335</v>
      </c>
      <c r="O46" s="22">
        <v>0.62333333333333341</v>
      </c>
      <c r="P46" s="22">
        <v>1.0899999999999999</v>
      </c>
      <c r="Q46" s="22">
        <v>3.49</v>
      </c>
      <c r="R46" s="22">
        <v>3.8566666666666669</v>
      </c>
      <c r="S46" s="22">
        <v>5.206666666666667</v>
      </c>
      <c r="T46" s="22">
        <v>3.223333333333334</v>
      </c>
      <c r="U46" s="22">
        <v>3.7900000000000005</v>
      </c>
      <c r="V46" s="22">
        <v>1.0533333333333332</v>
      </c>
      <c r="W46" s="22">
        <v>1.4766666666666666</v>
      </c>
      <c r="X46" s="22">
        <v>2.0400000000000005</v>
      </c>
      <c r="Y46" s="22">
        <v>6.3233333333333333</v>
      </c>
      <c r="Z46" s="22">
        <v>5.5733333333333333</v>
      </c>
      <c r="AA46" s="22">
        <v>2.2399999999999998</v>
      </c>
      <c r="AB46" s="22">
        <v>1.4066666666666665</v>
      </c>
      <c r="AC46" s="22">
        <v>3.24</v>
      </c>
      <c r="AD46" s="22">
        <v>1.7033333333333334</v>
      </c>
      <c r="AE46" s="23">
        <v>1461.9433333333334</v>
      </c>
      <c r="AF46" s="23">
        <v>550777.66666666663</v>
      </c>
      <c r="AG46" s="45">
        <v>4.8469596633676266</v>
      </c>
      <c r="AH46" s="23">
        <v>2177.4868856526878</v>
      </c>
      <c r="AI46" s="22" t="s">
        <v>783</v>
      </c>
      <c r="AJ46" s="22">
        <v>67.97</v>
      </c>
      <c r="AK46" s="22">
        <v>75.033333333333346</v>
      </c>
      <c r="AL46" s="22">
        <v>143.00333333333333</v>
      </c>
      <c r="AM46" s="22">
        <v>181.55631666666667</v>
      </c>
      <c r="AN46" s="22">
        <v>47.966666666666669</v>
      </c>
      <c r="AO46" s="36">
        <v>2.8396666666666666</v>
      </c>
      <c r="AP46" s="22">
        <v>160</v>
      </c>
      <c r="AQ46" s="22">
        <v>136.94333333333336</v>
      </c>
      <c r="AR46" s="22">
        <v>109.5</v>
      </c>
      <c r="AS46" s="22">
        <v>9.4066666666666663</v>
      </c>
      <c r="AT46" s="22">
        <v>442.17333333333335</v>
      </c>
      <c r="AU46" s="22">
        <v>4.6900000000000004</v>
      </c>
      <c r="AV46" s="22">
        <v>10.656666666666666</v>
      </c>
      <c r="AW46" s="22">
        <v>4.5200000000000005</v>
      </c>
      <c r="AX46" s="22">
        <v>22.166666666666668</v>
      </c>
      <c r="AY46" s="22">
        <v>46.666666666666664</v>
      </c>
      <c r="AZ46" s="22">
        <v>2.2599999999999998</v>
      </c>
      <c r="BA46" s="22">
        <v>0.90666666666666673</v>
      </c>
      <c r="BB46" s="22">
        <v>16.5</v>
      </c>
      <c r="BC46" s="22">
        <v>24.156666666666666</v>
      </c>
      <c r="BD46" s="22">
        <v>35.5</v>
      </c>
      <c r="BE46" s="22">
        <v>43.333333333333336</v>
      </c>
      <c r="BF46" s="22">
        <v>85</v>
      </c>
      <c r="BG46" s="22">
        <v>21.666666666666668</v>
      </c>
      <c r="BH46" s="22">
        <v>10.166666666666666</v>
      </c>
      <c r="BI46" s="22">
        <v>11</v>
      </c>
      <c r="BJ46" s="22">
        <v>2.25</v>
      </c>
      <c r="BK46" s="22">
        <v>66</v>
      </c>
      <c r="BL46" s="22">
        <v>9.0966666666666658</v>
      </c>
      <c r="BM46" s="22">
        <v>10.823333333333332</v>
      </c>
    </row>
    <row r="47" spans="1:65" x14ac:dyDescent="0.35">
      <c r="A47" s="35">
        <v>914860800</v>
      </c>
      <c r="B47" s="17" t="s">
        <v>197</v>
      </c>
      <c r="C47" s="17" t="s">
        <v>198</v>
      </c>
      <c r="D47" s="17" t="s">
        <v>199</v>
      </c>
      <c r="E47" s="22">
        <v>11.266666666666667</v>
      </c>
      <c r="F47" s="22">
        <v>3.9600000000000004</v>
      </c>
      <c r="G47" s="22">
        <v>4.4466666666666663</v>
      </c>
      <c r="H47" s="22">
        <v>1.55</v>
      </c>
      <c r="I47" s="22">
        <v>1.6633333333333333</v>
      </c>
      <c r="J47" s="22">
        <v>2.1333333333333333</v>
      </c>
      <c r="K47" s="22">
        <v>2.6300000000000003</v>
      </c>
      <c r="L47" s="22">
        <v>1.1666666666666667</v>
      </c>
      <c r="M47" s="22">
        <v>5.0900000000000007</v>
      </c>
      <c r="N47" s="22">
        <v>3.9633333333333334</v>
      </c>
      <c r="O47" s="22">
        <v>0.51666666666666672</v>
      </c>
      <c r="P47" s="22">
        <v>1.5</v>
      </c>
      <c r="Q47" s="22">
        <v>3.85</v>
      </c>
      <c r="R47" s="22">
        <v>3.6999999999999997</v>
      </c>
      <c r="S47" s="22">
        <v>4.21</v>
      </c>
      <c r="T47" s="22">
        <v>2.7333333333333338</v>
      </c>
      <c r="U47" s="22">
        <v>4.38</v>
      </c>
      <c r="V47" s="22">
        <v>1.28</v>
      </c>
      <c r="W47" s="22">
        <v>1.9566666666666668</v>
      </c>
      <c r="X47" s="22">
        <v>1.7233333333333334</v>
      </c>
      <c r="Y47" s="22">
        <v>5.7333333333333334</v>
      </c>
      <c r="Z47" s="22">
        <v>6.1000000000000005</v>
      </c>
      <c r="AA47" s="22">
        <v>3.1033333333333335</v>
      </c>
      <c r="AB47" s="22">
        <v>1.5566666666666666</v>
      </c>
      <c r="AC47" s="22">
        <v>4.1466666666666665</v>
      </c>
      <c r="AD47" s="22">
        <v>2.14</v>
      </c>
      <c r="AE47" s="23">
        <v>2493.3266666666664</v>
      </c>
      <c r="AF47" s="23">
        <v>662447</v>
      </c>
      <c r="AG47" s="45">
        <v>4.5226497721267558</v>
      </c>
      <c r="AH47" s="23">
        <v>2524.3721326870996</v>
      </c>
      <c r="AI47" s="22" t="s">
        <v>783</v>
      </c>
      <c r="AJ47" s="22">
        <v>106.97666666666667</v>
      </c>
      <c r="AK47" s="22">
        <v>108.99000000000001</v>
      </c>
      <c r="AL47" s="22">
        <v>215.9666666666667</v>
      </c>
      <c r="AM47" s="22">
        <v>172.95906666666667</v>
      </c>
      <c r="AN47" s="22">
        <v>66.316666666666663</v>
      </c>
      <c r="AO47" s="36">
        <v>2.8699999999999997</v>
      </c>
      <c r="AP47" s="22">
        <v>122.66666666666667</v>
      </c>
      <c r="AQ47" s="22">
        <v>135.26666666666668</v>
      </c>
      <c r="AR47" s="22">
        <v>124</v>
      </c>
      <c r="AS47" s="22">
        <v>9.0166666666666675</v>
      </c>
      <c r="AT47" s="22">
        <v>457.44666666666666</v>
      </c>
      <c r="AU47" s="22">
        <v>5.0333333333333332</v>
      </c>
      <c r="AV47" s="22">
        <v>10.19</v>
      </c>
      <c r="AW47" s="22">
        <v>5.1100000000000003</v>
      </c>
      <c r="AX47" s="22">
        <v>29.7</v>
      </c>
      <c r="AY47" s="22">
        <v>65.043333333333337</v>
      </c>
      <c r="AZ47" s="22">
        <v>2.2666666666666671</v>
      </c>
      <c r="BA47" s="22">
        <v>0.98999999999999988</v>
      </c>
      <c r="BB47" s="22">
        <v>15.479999999999999</v>
      </c>
      <c r="BC47" s="22">
        <v>43.109999999999992</v>
      </c>
      <c r="BD47" s="22">
        <v>22.159999999999997</v>
      </c>
      <c r="BE47" s="22">
        <v>37.11</v>
      </c>
      <c r="BF47" s="22">
        <v>96.556666666666672</v>
      </c>
      <c r="BG47" s="22">
        <v>18.416666666666668</v>
      </c>
      <c r="BH47" s="22">
        <v>12.62</v>
      </c>
      <c r="BI47" s="22">
        <v>22.096666666666664</v>
      </c>
      <c r="BJ47" s="22">
        <v>2.9600000000000004</v>
      </c>
      <c r="BK47" s="22">
        <v>78.23</v>
      </c>
      <c r="BL47" s="22">
        <v>9.24</v>
      </c>
      <c r="BM47" s="22">
        <v>10.63</v>
      </c>
    </row>
    <row r="48" spans="1:65" x14ac:dyDescent="0.35">
      <c r="A48" s="35">
        <v>925540400</v>
      </c>
      <c r="B48" s="17" t="s">
        <v>197</v>
      </c>
      <c r="C48" s="17" t="s">
        <v>200</v>
      </c>
      <c r="D48" s="17" t="s">
        <v>201</v>
      </c>
      <c r="E48" s="22">
        <v>12.34977607267102</v>
      </c>
      <c r="F48" s="22">
        <v>3.1005515140838118</v>
      </c>
      <c r="G48" s="22">
        <v>5.0985017096410363</v>
      </c>
      <c r="H48" s="22">
        <v>1.6764655205284109</v>
      </c>
      <c r="I48" s="22">
        <v>1.2181170991205228</v>
      </c>
      <c r="J48" s="22">
        <v>1.9510342864659103</v>
      </c>
      <c r="K48" s="22">
        <v>2.885480667674404</v>
      </c>
      <c r="L48" s="22">
        <v>1.1227226624028639</v>
      </c>
      <c r="M48" s="22">
        <v>5.1528096291629106</v>
      </c>
      <c r="N48" s="22">
        <v>2.9903321933873794</v>
      </c>
      <c r="O48" s="22">
        <v>0.48456619078945978</v>
      </c>
      <c r="P48" s="22">
        <v>2.0071422788433915</v>
      </c>
      <c r="Q48" s="22">
        <v>4.5384161914672001</v>
      </c>
      <c r="R48" s="22">
        <v>3.5305686977409749</v>
      </c>
      <c r="S48" s="22">
        <v>3.2253861365107421</v>
      </c>
      <c r="T48" s="22">
        <v>2.4804180246967218</v>
      </c>
      <c r="U48" s="22">
        <v>4.1155268309459787</v>
      </c>
      <c r="V48" s="22">
        <v>1.3284919343750425</v>
      </c>
      <c r="W48" s="22">
        <v>2.1792820593117592</v>
      </c>
      <c r="X48" s="22">
        <v>1.638744972164824</v>
      </c>
      <c r="Y48" s="22">
        <v>6.6091781936730216</v>
      </c>
      <c r="Z48" s="22">
        <v>5.4969512629472925</v>
      </c>
      <c r="AA48" s="22">
        <v>2.8338926030068214</v>
      </c>
      <c r="AB48" s="22">
        <v>1.4682851202721123</v>
      </c>
      <c r="AC48" s="22">
        <v>3.4505596009246275</v>
      </c>
      <c r="AD48" s="22">
        <v>1.6387524023687308</v>
      </c>
      <c r="AE48" s="23">
        <v>1469.7529671866084</v>
      </c>
      <c r="AF48" s="23">
        <v>448883.24995931424</v>
      </c>
      <c r="AG48" s="45">
        <v>4.6561405773692996</v>
      </c>
      <c r="AH48" s="23">
        <v>1735.1336866081422</v>
      </c>
      <c r="AI48" s="22" t="s">
        <v>783</v>
      </c>
      <c r="AJ48" s="22">
        <v>101.49127930540497</v>
      </c>
      <c r="AK48" s="22">
        <v>65.167568294427056</v>
      </c>
      <c r="AL48" s="22">
        <v>166.65884759983203</v>
      </c>
      <c r="AM48" s="22">
        <v>173.12043102385027</v>
      </c>
      <c r="AN48" s="22">
        <v>60.879916027570609</v>
      </c>
      <c r="AO48" s="36">
        <v>2.7665189506085883</v>
      </c>
      <c r="AP48" s="22">
        <v>129.12614099666416</v>
      </c>
      <c r="AQ48" s="22">
        <v>131.19962313755479</v>
      </c>
      <c r="AR48" s="22">
        <v>132.13415484857131</v>
      </c>
      <c r="AS48" s="22">
        <v>8.9142434356963918</v>
      </c>
      <c r="AT48" s="22">
        <v>380.91508150423709</v>
      </c>
      <c r="AU48" s="22">
        <v>4.5343498944694058</v>
      </c>
      <c r="AV48" s="22">
        <v>10.960139552746787</v>
      </c>
      <c r="AW48" s="22">
        <v>5.4068496104335297</v>
      </c>
      <c r="AX48" s="22">
        <v>28.292464151671766</v>
      </c>
      <c r="AY48" s="22">
        <v>53.23842612730482</v>
      </c>
      <c r="AZ48" s="22">
        <v>2.2435502172500668</v>
      </c>
      <c r="BA48" s="22">
        <v>0.97672748225994643</v>
      </c>
      <c r="BB48" s="22">
        <v>11.102083479891697</v>
      </c>
      <c r="BC48" s="22">
        <v>30.437381275361798</v>
      </c>
      <c r="BD48" s="22">
        <v>16.937561898989799</v>
      </c>
      <c r="BE48" s="22">
        <v>38.257860453955161</v>
      </c>
      <c r="BF48" s="22">
        <v>95.306083147257979</v>
      </c>
      <c r="BG48" s="22">
        <v>10.870866305358222</v>
      </c>
      <c r="BH48" s="22">
        <v>14.295566361957114</v>
      </c>
      <c r="BI48" s="22">
        <v>19.723105423497984</v>
      </c>
      <c r="BJ48" s="22">
        <v>3.2436777045745395</v>
      </c>
      <c r="BK48" s="22">
        <v>62.245497542993405</v>
      </c>
      <c r="BL48" s="22">
        <v>9.9372827551433911</v>
      </c>
      <c r="BM48" s="22">
        <v>8.2110619691850193</v>
      </c>
    </row>
    <row r="49" spans="1:65" x14ac:dyDescent="0.35">
      <c r="A49" s="35">
        <v>935300620</v>
      </c>
      <c r="B49" s="17" t="s">
        <v>197</v>
      </c>
      <c r="C49" s="17" t="s">
        <v>560</v>
      </c>
      <c r="D49" s="17" t="s">
        <v>561</v>
      </c>
      <c r="E49" s="22">
        <v>13.100000000000001</v>
      </c>
      <c r="F49" s="22">
        <v>3.5033333333333334</v>
      </c>
      <c r="G49" s="22">
        <v>4.3899999999999997</v>
      </c>
      <c r="H49" s="22">
        <v>1.5633333333333332</v>
      </c>
      <c r="I49" s="22">
        <v>1.3466666666666667</v>
      </c>
      <c r="J49" s="22">
        <v>2.1633333333333336</v>
      </c>
      <c r="K49" s="22">
        <v>2.4333333333333331</v>
      </c>
      <c r="L49" s="22">
        <v>1.1633333333333333</v>
      </c>
      <c r="M49" s="22">
        <v>4.99</v>
      </c>
      <c r="N49" s="22">
        <v>4.29</v>
      </c>
      <c r="O49" s="22">
        <v>0.49</v>
      </c>
      <c r="P49" s="22">
        <v>1.7666666666666668</v>
      </c>
      <c r="Q49" s="22">
        <v>3.5733333333333337</v>
      </c>
      <c r="R49" s="22">
        <v>3.7033333333333331</v>
      </c>
      <c r="S49" s="22">
        <v>4.1233333333333331</v>
      </c>
      <c r="T49" s="22">
        <v>2.6566666666666667</v>
      </c>
      <c r="U49" s="22">
        <v>4.1433333333333335</v>
      </c>
      <c r="V49" s="22">
        <v>1.28</v>
      </c>
      <c r="W49" s="22">
        <v>1.9933333333333334</v>
      </c>
      <c r="X49" s="22">
        <v>1.7166666666666668</v>
      </c>
      <c r="Y49" s="22">
        <v>5.8366666666666669</v>
      </c>
      <c r="Z49" s="22">
        <v>5.9733333333333336</v>
      </c>
      <c r="AA49" s="22">
        <v>3.2399999999999998</v>
      </c>
      <c r="AB49" s="22">
        <v>1.1599999999999999</v>
      </c>
      <c r="AC49" s="22">
        <v>3.813333333333333</v>
      </c>
      <c r="AD49" s="22">
        <v>2.1333333333333333</v>
      </c>
      <c r="AE49" s="23">
        <v>1784.1266666666668</v>
      </c>
      <c r="AF49" s="23">
        <v>400762.33333333331</v>
      </c>
      <c r="AG49" s="45">
        <v>4.5031536906867444</v>
      </c>
      <c r="AH49" s="23">
        <v>1523.7377144690824</v>
      </c>
      <c r="AI49" s="22" t="s">
        <v>783</v>
      </c>
      <c r="AJ49" s="22">
        <v>154.45666666666668</v>
      </c>
      <c r="AK49" s="22">
        <v>101.67333333333333</v>
      </c>
      <c r="AL49" s="22">
        <v>256.13</v>
      </c>
      <c r="AM49" s="22">
        <v>172.95906666666667</v>
      </c>
      <c r="AN49" s="22">
        <v>58.833333333333336</v>
      </c>
      <c r="AO49" s="36">
        <v>2.7976666666666667</v>
      </c>
      <c r="AP49" s="22">
        <v>133.97333333333333</v>
      </c>
      <c r="AQ49" s="22">
        <v>133.10333333333332</v>
      </c>
      <c r="AR49" s="22">
        <v>125.53333333333335</v>
      </c>
      <c r="AS49" s="22">
        <v>8.68</v>
      </c>
      <c r="AT49" s="22">
        <v>459.95</v>
      </c>
      <c r="AU49" s="22">
        <v>4.7300000000000004</v>
      </c>
      <c r="AV49" s="22">
        <v>9.69</v>
      </c>
      <c r="AW49" s="22">
        <v>5.2633333333333336</v>
      </c>
      <c r="AX49" s="22">
        <v>25.666666666666668</v>
      </c>
      <c r="AY49" s="22">
        <v>53.59</v>
      </c>
      <c r="AZ49" s="22">
        <v>2.7866666666666666</v>
      </c>
      <c r="BA49" s="22">
        <v>0.98999999999999988</v>
      </c>
      <c r="BB49" s="22">
        <v>13.293333333333335</v>
      </c>
      <c r="BC49" s="22">
        <v>37.886666666666663</v>
      </c>
      <c r="BD49" s="22">
        <v>21.603333333333335</v>
      </c>
      <c r="BE49" s="22">
        <v>41.87</v>
      </c>
      <c r="BF49" s="22">
        <v>100.91000000000001</v>
      </c>
      <c r="BG49" s="22">
        <v>26</v>
      </c>
      <c r="BH49" s="22">
        <v>12.126666666666667</v>
      </c>
      <c r="BI49" s="22">
        <v>16.056666666666668</v>
      </c>
      <c r="BJ49" s="22">
        <v>3.0266666666666668</v>
      </c>
      <c r="BK49" s="22">
        <v>71.286666666666676</v>
      </c>
      <c r="BL49" s="22">
        <v>9.2900000000000009</v>
      </c>
      <c r="BM49" s="22">
        <v>10.373333333333333</v>
      </c>
    </row>
    <row r="50" spans="1:65" x14ac:dyDescent="0.35">
      <c r="A50" s="35">
        <v>1020100500</v>
      </c>
      <c r="B50" s="17" t="s">
        <v>202</v>
      </c>
      <c r="C50" s="17" t="s">
        <v>203</v>
      </c>
      <c r="D50" s="17" t="s">
        <v>204</v>
      </c>
      <c r="E50" s="22">
        <v>10.683333333333332</v>
      </c>
      <c r="F50" s="22">
        <v>4.2466666666666661</v>
      </c>
      <c r="G50" s="22">
        <v>5.2466666666666661</v>
      </c>
      <c r="H50" s="22">
        <v>1.5433333333333332</v>
      </c>
      <c r="I50" s="22">
        <v>1.1333333333333335</v>
      </c>
      <c r="J50" s="22">
        <v>1.5999999999999999</v>
      </c>
      <c r="K50" s="22">
        <v>1.3066666666666666</v>
      </c>
      <c r="L50" s="22">
        <v>1.0666666666666667</v>
      </c>
      <c r="M50" s="22">
        <v>4.1100000000000003</v>
      </c>
      <c r="N50" s="22">
        <v>3.7100000000000004</v>
      </c>
      <c r="O50" s="22">
        <v>0.51333333333333331</v>
      </c>
      <c r="P50" s="22">
        <v>1.57</v>
      </c>
      <c r="Q50" s="22">
        <v>4.1466666666666674</v>
      </c>
      <c r="R50" s="22">
        <v>3.5766666666666667</v>
      </c>
      <c r="S50" s="22">
        <v>4.3966666666666665</v>
      </c>
      <c r="T50" s="22">
        <v>3.1433333333333331</v>
      </c>
      <c r="U50" s="22">
        <v>3.7399999999999998</v>
      </c>
      <c r="V50" s="22">
        <v>1.3399999999999999</v>
      </c>
      <c r="W50" s="22">
        <v>1.8266666666666669</v>
      </c>
      <c r="X50" s="22">
        <v>1.9433333333333334</v>
      </c>
      <c r="Y50" s="22">
        <v>5.6099999999999994</v>
      </c>
      <c r="Z50" s="22">
        <v>4.0966666666666667</v>
      </c>
      <c r="AA50" s="22">
        <v>2.8533333333333335</v>
      </c>
      <c r="AB50" s="22">
        <v>1.6066666666666667</v>
      </c>
      <c r="AC50" s="22">
        <v>3.8333333333333335</v>
      </c>
      <c r="AD50" s="22">
        <v>1.7166666666666668</v>
      </c>
      <c r="AE50" s="23">
        <v>1059.4166666666667</v>
      </c>
      <c r="AF50" s="23">
        <v>310383.33333333331</v>
      </c>
      <c r="AG50" s="45">
        <v>4.6216766566024932</v>
      </c>
      <c r="AH50" s="23">
        <v>1196.7323707129501</v>
      </c>
      <c r="AI50" s="22" t="s">
        <v>783</v>
      </c>
      <c r="AJ50" s="22">
        <v>91.73</v>
      </c>
      <c r="AK50" s="22">
        <v>94.273333333333326</v>
      </c>
      <c r="AL50" s="22">
        <v>186.00333333333333</v>
      </c>
      <c r="AM50" s="22">
        <v>170.98406666666668</v>
      </c>
      <c r="AN50" s="22">
        <v>49</v>
      </c>
      <c r="AO50" s="36">
        <v>2.6673333333333336</v>
      </c>
      <c r="AP50" s="22">
        <v>129</v>
      </c>
      <c r="AQ50" s="22">
        <v>72.333333333333329</v>
      </c>
      <c r="AR50" s="22">
        <v>83.223333333333343</v>
      </c>
      <c r="AS50" s="22">
        <v>10.220000000000001</v>
      </c>
      <c r="AT50" s="22">
        <v>449.01666666666665</v>
      </c>
      <c r="AU50" s="22">
        <v>4.0566666666666666</v>
      </c>
      <c r="AV50" s="22">
        <v>11.406666666666666</v>
      </c>
      <c r="AW50" s="22">
        <v>4.45</v>
      </c>
      <c r="AX50" s="22">
        <v>18.666666666666668</v>
      </c>
      <c r="AY50" s="22">
        <v>38.61</v>
      </c>
      <c r="AZ50" s="22">
        <v>2.7533333333333334</v>
      </c>
      <c r="BA50" s="22">
        <v>1.08</v>
      </c>
      <c r="BB50" s="22">
        <v>14.556666666666667</v>
      </c>
      <c r="BC50" s="22">
        <v>35.826666666666675</v>
      </c>
      <c r="BD50" s="22">
        <v>35.446666666666665</v>
      </c>
      <c r="BE50" s="22">
        <v>36.72</v>
      </c>
      <c r="BF50" s="22">
        <v>78</v>
      </c>
      <c r="BG50" s="22">
        <v>25.5</v>
      </c>
      <c r="BH50" s="22">
        <v>11.443333333333333</v>
      </c>
      <c r="BI50" s="22">
        <v>18.89</v>
      </c>
      <c r="BJ50" s="22">
        <v>3.6233333333333335</v>
      </c>
      <c r="BK50" s="22">
        <v>44.333333333333336</v>
      </c>
      <c r="BL50" s="22">
        <v>8.6566666666666663</v>
      </c>
      <c r="BM50" s="22">
        <v>12.33</v>
      </c>
    </row>
    <row r="51" spans="1:65" x14ac:dyDescent="0.35">
      <c r="A51" s="35">
        <v>1041540600</v>
      </c>
      <c r="B51" s="17" t="s">
        <v>202</v>
      </c>
      <c r="C51" s="17" t="s">
        <v>852</v>
      </c>
      <c r="D51" s="17" t="s">
        <v>853</v>
      </c>
      <c r="E51" s="22">
        <v>10.566666666666665</v>
      </c>
      <c r="F51" s="22">
        <v>4.4233333333333329</v>
      </c>
      <c r="G51" s="22">
        <v>4.8366666666666669</v>
      </c>
      <c r="H51" s="22">
        <v>1.59</v>
      </c>
      <c r="I51" s="22">
        <v>1.2033333333333334</v>
      </c>
      <c r="J51" s="22">
        <v>1.76</v>
      </c>
      <c r="K51" s="22">
        <v>1.3766666666666669</v>
      </c>
      <c r="L51" s="22">
        <v>1.1300000000000001</v>
      </c>
      <c r="M51" s="22">
        <v>3.9833333333333329</v>
      </c>
      <c r="N51" s="22">
        <v>3.456666666666667</v>
      </c>
      <c r="O51" s="22">
        <v>0.49</v>
      </c>
      <c r="P51" s="22">
        <v>1.58</v>
      </c>
      <c r="Q51" s="22">
        <v>3.9500000000000006</v>
      </c>
      <c r="R51" s="22">
        <v>3.3866666666666667</v>
      </c>
      <c r="S51" s="22">
        <v>4.0333333333333332</v>
      </c>
      <c r="T51" s="22">
        <v>2.5733333333333333</v>
      </c>
      <c r="U51" s="22">
        <v>3.69</v>
      </c>
      <c r="V51" s="22">
        <v>1.2566666666666668</v>
      </c>
      <c r="W51" s="22">
        <v>1.9666666666666668</v>
      </c>
      <c r="X51" s="22">
        <v>1.9800000000000002</v>
      </c>
      <c r="Y51" s="22">
        <v>5.3833333333333329</v>
      </c>
      <c r="Z51" s="22">
        <v>3.9333333333333336</v>
      </c>
      <c r="AA51" s="22">
        <v>2.7933333333333334</v>
      </c>
      <c r="AB51" s="22">
        <v>1.6600000000000001</v>
      </c>
      <c r="AC51" s="22">
        <v>3.9666666666666663</v>
      </c>
      <c r="AD51" s="22">
        <v>1.6933333333333334</v>
      </c>
      <c r="AE51" s="23">
        <v>1196.6666666666667</v>
      </c>
      <c r="AF51" s="23">
        <v>319969.33333333331</v>
      </c>
      <c r="AG51" s="45">
        <v>4.5997063832096092</v>
      </c>
      <c r="AH51" s="23">
        <v>1230.2512766082334</v>
      </c>
      <c r="AI51" s="22" t="s">
        <v>783</v>
      </c>
      <c r="AJ51" s="22">
        <v>68.323333333333338</v>
      </c>
      <c r="AK51" s="22">
        <v>94.273333333333326</v>
      </c>
      <c r="AL51" s="22">
        <v>162.59666666666666</v>
      </c>
      <c r="AM51" s="22">
        <v>170.98406666666668</v>
      </c>
      <c r="AN51" s="22">
        <v>40</v>
      </c>
      <c r="AO51" s="36">
        <v>2.7063333333333333</v>
      </c>
      <c r="AP51" s="22">
        <v>106</v>
      </c>
      <c r="AQ51" s="22">
        <v>109.33333333333333</v>
      </c>
      <c r="AR51" s="22">
        <v>90.89</v>
      </c>
      <c r="AS51" s="22">
        <v>9.9833333333333325</v>
      </c>
      <c r="AT51" s="22">
        <v>429.99333333333334</v>
      </c>
      <c r="AU51" s="22">
        <v>4.0233333333333334</v>
      </c>
      <c r="AV51" s="22">
        <v>11.323333333333332</v>
      </c>
      <c r="AW51" s="22">
        <v>4.3166666666666664</v>
      </c>
      <c r="AX51" s="22">
        <v>18</v>
      </c>
      <c r="AY51" s="22">
        <v>38.333333333333336</v>
      </c>
      <c r="AZ51" s="22">
        <v>3.0033333333333339</v>
      </c>
      <c r="BA51" s="22">
        <v>1.1533333333333333</v>
      </c>
      <c r="BB51" s="22">
        <v>15.5</v>
      </c>
      <c r="BC51" s="22">
        <v>36.826666666666661</v>
      </c>
      <c r="BD51" s="22">
        <v>36.016666666666666</v>
      </c>
      <c r="BE51" s="22">
        <v>37.943333333333335</v>
      </c>
      <c r="BF51" s="22">
        <v>63.333333333333336</v>
      </c>
      <c r="BG51" s="22">
        <v>25.555555555555557</v>
      </c>
      <c r="BH51" s="22">
        <v>11.383333333333333</v>
      </c>
      <c r="BI51" s="22">
        <v>17.833333333333332</v>
      </c>
      <c r="BJ51" s="22">
        <v>3.8733333333333335</v>
      </c>
      <c r="BK51" s="22">
        <v>56.666666666666664</v>
      </c>
      <c r="BL51" s="22">
        <v>9.1566666666666663</v>
      </c>
      <c r="BM51" s="22">
        <v>12.996666666666668</v>
      </c>
    </row>
    <row r="52" spans="1:65" x14ac:dyDescent="0.35">
      <c r="A52" s="35">
        <v>1048864800</v>
      </c>
      <c r="B52" s="17" t="s">
        <v>202</v>
      </c>
      <c r="C52" s="17" t="s">
        <v>205</v>
      </c>
      <c r="D52" s="17" t="s">
        <v>206</v>
      </c>
      <c r="E52" s="22">
        <v>11.683333333333332</v>
      </c>
      <c r="F52" s="22">
        <v>4.4766666666666666</v>
      </c>
      <c r="G52" s="22">
        <v>5.25</v>
      </c>
      <c r="H52" s="22">
        <v>1.8366666666666667</v>
      </c>
      <c r="I52" s="22">
        <v>1.3966666666666667</v>
      </c>
      <c r="J52" s="22">
        <v>1.9799999999999998</v>
      </c>
      <c r="K52" s="22">
        <v>1.5166666666666666</v>
      </c>
      <c r="L52" s="22">
        <v>1.1433333333333333</v>
      </c>
      <c r="M52" s="22">
        <v>4.1433333333333335</v>
      </c>
      <c r="N52" s="22">
        <v>3.8900000000000006</v>
      </c>
      <c r="O52" s="22">
        <v>0.53333333333333333</v>
      </c>
      <c r="P52" s="22">
        <v>1.6433333333333333</v>
      </c>
      <c r="Q52" s="22">
        <v>4.0200000000000005</v>
      </c>
      <c r="R52" s="22">
        <v>3.6566666666666663</v>
      </c>
      <c r="S52" s="22">
        <v>4.3233333333333333</v>
      </c>
      <c r="T52" s="22">
        <v>2.6433333333333331</v>
      </c>
      <c r="U52" s="22">
        <v>4.1499999999999995</v>
      </c>
      <c r="V52" s="22">
        <v>1.2866666666666668</v>
      </c>
      <c r="W52" s="22">
        <v>1.9433333333333334</v>
      </c>
      <c r="X52" s="22">
        <v>1.9766666666666666</v>
      </c>
      <c r="Y52" s="22">
        <v>5.9099999999999993</v>
      </c>
      <c r="Z52" s="22">
        <v>3.8633333333333333</v>
      </c>
      <c r="AA52" s="22">
        <v>3.0933333333333333</v>
      </c>
      <c r="AB52" s="22">
        <v>1.6933333333333334</v>
      </c>
      <c r="AC52" s="22">
        <v>3.94</v>
      </c>
      <c r="AD52" s="22">
        <v>1.7666666666666666</v>
      </c>
      <c r="AE52" s="23">
        <v>1253.5</v>
      </c>
      <c r="AF52" s="23">
        <v>381418.33333333331</v>
      </c>
      <c r="AG52" s="45">
        <v>4.6213204766971536</v>
      </c>
      <c r="AH52" s="23">
        <v>1470.5843669928054</v>
      </c>
      <c r="AI52" s="22" t="s">
        <v>783</v>
      </c>
      <c r="AJ52" s="22">
        <v>86.936666666666667</v>
      </c>
      <c r="AK52" s="22">
        <v>84.15333333333335</v>
      </c>
      <c r="AL52" s="22">
        <v>171.09000000000003</v>
      </c>
      <c r="AM52" s="22">
        <v>170.98406666666668</v>
      </c>
      <c r="AN52" s="22">
        <v>56.95000000000001</v>
      </c>
      <c r="AO52" s="36">
        <v>2.8216666666666668</v>
      </c>
      <c r="AP52" s="22">
        <v>109.75</v>
      </c>
      <c r="AQ52" s="22">
        <v>101.5</v>
      </c>
      <c r="AR52" s="22">
        <v>123.27666666666666</v>
      </c>
      <c r="AS52" s="22">
        <v>10.256666666666668</v>
      </c>
      <c r="AT52" s="22">
        <v>447.39333333333337</v>
      </c>
      <c r="AU52" s="22">
        <v>4.0566666666666666</v>
      </c>
      <c r="AV52" s="22">
        <v>11.323333333333332</v>
      </c>
      <c r="AW52" s="22">
        <v>4.5533333333333337</v>
      </c>
      <c r="AX52" s="22">
        <v>18.666666666666668</v>
      </c>
      <c r="AY52" s="22">
        <v>41.11</v>
      </c>
      <c r="AZ52" s="22">
        <v>3.39</v>
      </c>
      <c r="BA52" s="22">
        <v>1.1099999999999999</v>
      </c>
      <c r="BB52" s="22">
        <v>14.826666666666668</v>
      </c>
      <c r="BC52" s="22">
        <v>39.44</v>
      </c>
      <c r="BD52" s="22">
        <v>32.9</v>
      </c>
      <c r="BE52" s="22">
        <v>36.61</v>
      </c>
      <c r="BF52" s="22">
        <v>75.166666666666671</v>
      </c>
      <c r="BG52" s="22">
        <v>25.5</v>
      </c>
      <c r="BH52" s="22">
        <v>11.726666666666667</v>
      </c>
      <c r="BI52" s="22">
        <v>19.166666666666668</v>
      </c>
      <c r="BJ52" s="22">
        <v>3.9899999999999998</v>
      </c>
      <c r="BK52" s="22">
        <v>60.890000000000008</v>
      </c>
      <c r="BL52" s="22">
        <v>9.1566666666666663</v>
      </c>
      <c r="BM52" s="22">
        <v>12.716666666666667</v>
      </c>
    </row>
    <row r="53" spans="1:65" x14ac:dyDescent="0.35">
      <c r="A53" s="35">
        <v>1147894750</v>
      </c>
      <c r="B53" s="17" t="s">
        <v>207</v>
      </c>
      <c r="C53" s="17" t="s">
        <v>208</v>
      </c>
      <c r="D53" t="s">
        <v>894</v>
      </c>
      <c r="E53" s="22">
        <v>14.276666666666666</v>
      </c>
      <c r="F53" s="22">
        <v>4.5233333333333334</v>
      </c>
      <c r="G53" s="22">
        <v>4.6100000000000003</v>
      </c>
      <c r="H53" s="22">
        <v>1.75</v>
      </c>
      <c r="I53" s="22">
        <v>1.3266666666666669</v>
      </c>
      <c r="J53" s="22">
        <v>2.4933333333333336</v>
      </c>
      <c r="K53" s="22">
        <v>1.74</v>
      </c>
      <c r="L53" s="22">
        <v>1.19</v>
      </c>
      <c r="M53" s="22">
        <v>4.6133333333333333</v>
      </c>
      <c r="N53" s="22">
        <v>5.13</v>
      </c>
      <c r="O53" s="22">
        <v>0.57333333333333325</v>
      </c>
      <c r="P53" s="22">
        <v>1.29</v>
      </c>
      <c r="Q53" s="22">
        <v>4.2133333333333329</v>
      </c>
      <c r="R53" s="22">
        <v>3.66</v>
      </c>
      <c r="S53" s="22">
        <v>4.503333333333333</v>
      </c>
      <c r="T53" s="22">
        <v>2.5266666666666668</v>
      </c>
      <c r="U53" s="22">
        <v>4.4133333333333331</v>
      </c>
      <c r="V53" s="22">
        <v>1.42</v>
      </c>
      <c r="W53" s="22">
        <v>2.4066666666666667</v>
      </c>
      <c r="X53" s="22">
        <v>1.9333333333333333</v>
      </c>
      <c r="Y53" s="22">
        <v>7.416666666666667</v>
      </c>
      <c r="Z53" s="22">
        <v>5.3066666666666658</v>
      </c>
      <c r="AA53" s="22">
        <v>3.0066666666666664</v>
      </c>
      <c r="AB53" s="22">
        <v>1.45</v>
      </c>
      <c r="AC53" s="22">
        <v>3.8633333333333333</v>
      </c>
      <c r="AD53" s="22">
        <v>2.1633333333333336</v>
      </c>
      <c r="AE53" s="23">
        <v>2807.6666666666665</v>
      </c>
      <c r="AF53" s="23">
        <v>933450</v>
      </c>
      <c r="AG53" s="45">
        <v>4.5867198028779326</v>
      </c>
      <c r="AH53" s="23">
        <v>3584.0715130166354</v>
      </c>
      <c r="AI53" s="22" t="s">
        <v>783</v>
      </c>
      <c r="AJ53" s="22">
        <v>145.55000000000001</v>
      </c>
      <c r="AK53" s="22">
        <v>68.803333333333342</v>
      </c>
      <c r="AL53" s="22">
        <v>214.35333333333335</v>
      </c>
      <c r="AM53" s="22">
        <v>178.90406666666664</v>
      </c>
      <c r="AN53" s="22">
        <v>52.006666666666661</v>
      </c>
      <c r="AO53" s="36">
        <v>2.5733333333333337</v>
      </c>
      <c r="AP53" s="22">
        <v>78.296666666666681</v>
      </c>
      <c r="AQ53" s="22">
        <v>107.58999999999999</v>
      </c>
      <c r="AR53" s="22">
        <v>94.353333333333339</v>
      </c>
      <c r="AS53" s="22">
        <v>11.549999999999999</v>
      </c>
      <c r="AT53" s="22">
        <v>444.7166666666667</v>
      </c>
      <c r="AU53" s="22">
        <v>4.3299999999999992</v>
      </c>
      <c r="AV53" s="22">
        <v>11.24</v>
      </c>
      <c r="AW53" s="22">
        <v>4.416666666666667</v>
      </c>
      <c r="AX53" s="22">
        <v>24.853333333333335</v>
      </c>
      <c r="AY53" s="22">
        <v>67.143333333333331</v>
      </c>
      <c r="AZ53" s="22">
        <v>3.0966666666666662</v>
      </c>
      <c r="BA53" s="22">
        <v>1.3833333333333331</v>
      </c>
      <c r="BB53" s="22">
        <v>15.290000000000001</v>
      </c>
      <c r="BC53" s="22">
        <v>42.07</v>
      </c>
      <c r="BD53" s="22">
        <v>29.75</v>
      </c>
      <c r="BE53" s="22">
        <v>45.106666666666662</v>
      </c>
      <c r="BF53" s="22">
        <v>89.86</v>
      </c>
      <c r="BG53" s="22">
        <v>43.323333333333331</v>
      </c>
      <c r="BH53" s="22">
        <v>14.17</v>
      </c>
      <c r="BI53" s="22">
        <v>21.563333333333333</v>
      </c>
      <c r="BJ53" s="22">
        <v>3.47</v>
      </c>
      <c r="BK53" s="22">
        <v>79.913333333333341</v>
      </c>
      <c r="BL53" s="22">
        <v>10.363333333333335</v>
      </c>
      <c r="BM53" s="22">
        <v>11.366666666666667</v>
      </c>
    </row>
    <row r="54" spans="1:65" x14ac:dyDescent="0.35">
      <c r="A54" s="35">
        <v>1215980190</v>
      </c>
      <c r="B54" s="17" t="s">
        <v>209</v>
      </c>
      <c r="C54" s="17" t="s">
        <v>562</v>
      </c>
      <c r="D54" s="17" t="s">
        <v>619</v>
      </c>
      <c r="E54" s="22">
        <v>11.046666666666667</v>
      </c>
      <c r="F54" s="22">
        <v>4.3566666666666665</v>
      </c>
      <c r="G54" s="22">
        <v>4.2300000000000004</v>
      </c>
      <c r="H54" s="22">
        <v>1.43</v>
      </c>
      <c r="I54" s="22">
        <v>1.01</v>
      </c>
      <c r="J54" s="22">
        <v>2.3266666666666667</v>
      </c>
      <c r="K54" s="22">
        <v>2.0999999999999996</v>
      </c>
      <c r="L54" s="22">
        <v>1.03</v>
      </c>
      <c r="M54" s="22">
        <v>3.8033333333333332</v>
      </c>
      <c r="N54" s="22">
        <v>3.5666666666666664</v>
      </c>
      <c r="O54" s="22">
        <v>0.62666666666666659</v>
      </c>
      <c r="P54" s="22">
        <v>1.9033333333333333</v>
      </c>
      <c r="Q54" s="22">
        <v>3.4233333333333333</v>
      </c>
      <c r="R54" s="22">
        <v>3.5366666666666666</v>
      </c>
      <c r="S54" s="22">
        <v>3.5400000000000005</v>
      </c>
      <c r="T54" s="22">
        <v>2.5466666666666669</v>
      </c>
      <c r="U54" s="22">
        <v>3.2233333333333332</v>
      </c>
      <c r="V54" s="22">
        <v>1.1733333333333333</v>
      </c>
      <c r="W54" s="22">
        <v>1.7233333333333334</v>
      </c>
      <c r="X54" s="22">
        <v>2.2566666666666668</v>
      </c>
      <c r="Y54" s="22">
        <v>6.080000000000001</v>
      </c>
      <c r="Z54" s="22">
        <v>4.8999999999999995</v>
      </c>
      <c r="AA54" s="22">
        <v>2.7900000000000005</v>
      </c>
      <c r="AB54" s="22">
        <v>1.2333333333333334</v>
      </c>
      <c r="AC54" s="22">
        <v>3.6133333333333333</v>
      </c>
      <c r="AD54" s="22">
        <v>1.8866666666666667</v>
      </c>
      <c r="AE54" s="23">
        <v>934.82333333333327</v>
      </c>
      <c r="AF54" s="23">
        <v>301866.66666666669</v>
      </c>
      <c r="AG54" s="45">
        <v>4.4031595368037939</v>
      </c>
      <c r="AH54" s="23">
        <v>1133.9655225516578</v>
      </c>
      <c r="AI54" s="22">
        <v>165.32333333333332</v>
      </c>
      <c r="AJ54" s="22" t="s">
        <v>783</v>
      </c>
      <c r="AK54" s="22" t="s">
        <v>783</v>
      </c>
      <c r="AL54" s="22">
        <v>165.32333333333332</v>
      </c>
      <c r="AM54" s="22">
        <v>181.81406666666666</v>
      </c>
      <c r="AN54" s="22">
        <v>65.833333333333329</v>
      </c>
      <c r="AO54" s="36">
        <v>2.597</v>
      </c>
      <c r="AP54" s="22">
        <v>64.66</v>
      </c>
      <c r="AQ54" s="22">
        <v>115</v>
      </c>
      <c r="AR54" s="22">
        <v>99.5</v>
      </c>
      <c r="AS54" s="22">
        <v>11.123333333333333</v>
      </c>
      <c r="AT54" s="22">
        <v>454.53666666666669</v>
      </c>
      <c r="AU54" s="22">
        <v>4.1900000000000004</v>
      </c>
      <c r="AV54" s="22">
        <v>9.19</v>
      </c>
      <c r="AW54" s="22">
        <v>3.18</v>
      </c>
      <c r="AX54" s="22">
        <v>17.656666666666666</v>
      </c>
      <c r="AY54" s="22">
        <v>26</v>
      </c>
      <c r="AZ54" s="22">
        <v>3.2033333333333331</v>
      </c>
      <c r="BA54" s="22">
        <v>0.92666666666666675</v>
      </c>
      <c r="BB54" s="22">
        <v>13.299999999999999</v>
      </c>
      <c r="BC54" s="22">
        <v>25.493333333333329</v>
      </c>
      <c r="BD54" s="22">
        <v>17.656666666666666</v>
      </c>
      <c r="BE54" s="22">
        <v>22.823333333333334</v>
      </c>
      <c r="BF54" s="22">
        <v>78.333333333333329</v>
      </c>
      <c r="BG54" s="22">
        <v>15.291111111111112</v>
      </c>
      <c r="BH54" s="22">
        <v>9.39</v>
      </c>
      <c r="BI54" s="22">
        <v>17.916666666666668</v>
      </c>
      <c r="BJ54" s="22">
        <v>2.1566666666666667</v>
      </c>
      <c r="BK54" s="22">
        <v>52.333333333333336</v>
      </c>
      <c r="BL54" s="22">
        <v>9.2799999999999994</v>
      </c>
      <c r="BM54" s="22">
        <v>8.4933333333333341</v>
      </c>
    </row>
    <row r="55" spans="1:65" x14ac:dyDescent="0.35">
      <c r="A55" s="35">
        <v>1219660210</v>
      </c>
      <c r="B55" s="17" t="s">
        <v>209</v>
      </c>
      <c r="C55" s="17" t="s">
        <v>680</v>
      </c>
      <c r="D55" s="17" t="s">
        <v>681</v>
      </c>
      <c r="E55" s="22">
        <v>9.4633333333333329</v>
      </c>
      <c r="F55" s="22">
        <v>3.8800000000000003</v>
      </c>
      <c r="G55" s="22">
        <v>3.8800000000000003</v>
      </c>
      <c r="H55" s="22">
        <v>1.3800000000000001</v>
      </c>
      <c r="I55" s="22">
        <v>1.1766666666666667</v>
      </c>
      <c r="J55" s="22">
        <v>3.52</v>
      </c>
      <c r="K55" s="22">
        <v>1.3033333333333335</v>
      </c>
      <c r="L55" s="22">
        <v>0.9966666666666667</v>
      </c>
      <c r="M55" s="22">
        <v>4.0066666666666668</v>
      </c>
      <c r="N55" s="22">
        <v>3.686666666666667</v>
      </c>
      <c r="O55" s="22">
        <v>0.64666666666666672</v>
      </c>
      <c r="P55" s="22">
        <v>1.6633333333333333</v>
      </c>
      <c r="Q55" s="22">
        <v>2.9133333333333336</v>
      </c>
      <c r="R55" s="22">
        <v>3.7966666666666669</v>
      </c>
      <c r="S55" s="22">
        <v>4.04</v>
      </c>
      <c r="T55" s="22">
        <v>1.9633333333333336</v>
      </c>
      <c r="U55" s="22">
        <v>3.2733333333333334</v>
      </c>
      <c r="V55" s="22">
        <v>1.01</v>
      </c>
      <c r="W55" s="22">
        <v>1.6066666666666667</v>
      </c>
      <c r="X55" s="22">
        <v>1.5066666666666668</v>
      </c>
      <c r="Y55" s="22">
        <v>5.8299999999999992</v>
      </c>
      <c r="Z55" s="22">
        <v>4.4633333333333338</v>
      </c>
      <c r="AA55" s="22">
        <v>2.3766666666666665</v>
      </c>
      <c r="AB55" s="22">
        <v>1.2566666666666666</v>
      </c>
      <c r="AC55" s="22">
        <v>2.8766666666666665</v>
      </c>
      <c r="AD55" s="22">
        <v>1.5366666666666668</v>
      </c>
      <c r="AE55" s="23">
        <v>961.08333333333337</v>
      </c>
      <c r="AF55" s="23">
        <v>242084</v>
      </c>
      <c r="AG55" s="45">
        <v>4.4198758216728535</v>
      </c>
      <c r="AH55" s="23">
        <v>911.39148184755879</v>
      </c>
      <c r="AI55" s="22">
        <v>157.28666666666666</v>
      </c>
      <c r="AJ55" s="22" t="s">
        <v>783</v>
      </c>
      <c r="AK55" s="22" t="s">
        <v>783</v>
      </c>
      <c r="AL55" s="22">
        <v>157.28666666666666</v>
      </c>
      <c r="AM55" s="22">
        <v>182.26406666666665</v>
      </c>
      <c r="AN55" s="22">
        <v>46.863333333333337</v>
      </c>
      <c r="AO55" s="36">
        <v>2.544</v>
      </c>
      <c r="AP55" s="22">
        <v>70</v>
      </c>
      <c r="AQ55" s="22">
        <v>107.98333333333335</v>
      </c>
      <c r="AR55" s="22">
        <v>84.2</v>
      </c>
      <c r="AS55" s="22">
        <v>8.4766666666666666</v>
      </c>
      <c r="AT55" s="22">
        <v>418.30666666666667</v>
      </c>
      <c r="AU55" s="22">
        <v>4.2233333333333336</v>
      </c>
      <c r="AV55" s="22">
        <v>9.1166666666666671</v>
      </c>
      <c r="AW55" s="22">
        <v>4.1633333333333331</v>
      </c>
      <c r="AX55" s="22">
        <v>15.333333333333334</v>
      </c>
      <c r="AY55" s="22">
        <v>35.446666666666665</v>
      </c>
      <c r="AZ55" s="22">
        <v>2.0933333333333333</v>
      </c>
      <c r="BA55" s="22">
        <v>1.1533333333333333</v>
      </c>
      <c r="BB55" s="22">
        <v>11.956666666666669</v>
      </c>
      <c r="BC55" s="22">
        <v>35.526666666666664</v>
      </c>
      <c r="BD55" s="22">
        <v>30.456666666666667</v>
      </c>
      <c r="BE55" s="22">
        <v>32.036666666666669</v>
      </c>
      <c r="BF55" s="22">
        <v>73.959999999999994</v>
      </c>
      <c r="BG55" s="22">
        <v>31.038888888888891</v>
      </c>
      <c r="BH55" s="22">
        <v>10.41</v>
      </c>
      <c r="BI55" s="22">
        <v>13.85</v>
      </c>
      <c r="BJ55" s="22">
        <v>1.92</v>
      </c>
      <c r="BK55" s="22">
        <v>47.333333333333336</v>
      </c>
      <c r="BL55" s="22">
        <v>8.7766666666666655</v>
      </c>
      <c r="BM55" s="22">
        <v>7.3233333333333333</v>
      </c>
    </row>
    <row r="56" spans="1:65" x14ac:dyDescent="0.35">
      <c r="A56" s="35">
        <v>1219660625</v>
      </c>
      <c r="B56" s="17" t="s">
        <v>209</v>
      </c>
      <c r="C56" s="17" t="s">
        <v>680</v>
      </c>
      <c r="D56" s="17" t="s">
        <v>669</v>
      </c>
      <c r="E56" s="22">
        <v>9.7291392994650305</v>
      </c>
      <c r="F56" s="22">
        <v>4.3457342555449907</v>
      </c>
      <c r="G56" s="22">
        <v>3.8629722629238343</v>
      </c>
      <c r="H56" s="22">
        <v>1.3888536463182908</v>
      </c>
      <c r="I56" s="22">
        <v>1.5348569097258873</v>
      </c>
      <c r="J56" s="22">
        <v>2.304009133352686</v>
      </c>
      <c r="K56" s="22">
        <v>2.2071346005458725</v>
      </c>
      <c r="L56" s="22">
        <v>1.4040261634546993</v>
      </c>
      <c r="M56" s="22">
        <v>4.1489674627742943</v>
      </c>
      <c r="N56" s="22">
        <v>4.0352630578735038</v>
      </c>
      <c r="O56" s="22">
        <v>0.60510500166240222</v>
      </c>
      <c r="P56" s="22">
        <v>2.0032002477528885</v>
      </c>
      <c r="Q56" s="22">
        <v>3.6114131359935135</v>
      </c>
      <c r="R56" s="22">
        <v>3.8490045873420269</v>
      </c>
      <c r="S56" s="22">
        <v>4.017981101080907</v>
      </c>
      <c r="T56" s="22">
        <v>2.4251502581207753</v>
      </c>
      <c r="U56" s="22">
        <v>3.5278931047462341</v>
      </c>
      <c r="V56" s="22">
        <v>1.2453206668015446</v>
      </c>
      <c r="W56" s="22">
        <v>1.7966619655064313</v>
      </c>
      <c r="X56" s="22">
        <v>1.7389725092139614</v>
      </c>
      <c r="Y56" s="22">
        <v>5.998523856583593</v>
      </c>
      <c r="Z56" s="22">
        <v>4.8569277415278407</v>
      </c>
      <c r="AA56" s="22">
        <v>2.7668535440942041</v>
      </c>
      <c r="AB56" s="22">
        <v>1.2515319555566971</v>
      </c>
      <c r="AC56" s="22">
        <v>3.6941103932972186</v>
      </c>
      <c r="AD56" s="22">
        <v>1.856052657715721</v>
      </c>
      <c r="AE56" s="23">
        <v>1139.6122265571628</v>
      </c>
      <c r="AF56" s="23">
        <v>238828.84502033505</v>
      </c>
      <c r="AG56" s="45">
        <v>4.3492825054572597</v>
      </c>
      <c r="AH56" s="23">
        <v>891.21618572283444</v>
      </c>
      <c r="AI56" s="22" t="s">
        <v>783</v>
      </c>
      <c r="AJ56" s="22">
        <v>155.24398317025648</v>
      </c>
      <c r="AK56" s="22">
        <v>53.712978377285502</v>
      </c>
      <c r="AL56" s="22">
        <v>208.95696154754199</v>
      </c>
      <c r="AM56" s="22">
        <v>182.93941626745007</v>
      </c>
      <c r="AN56" s="22">
        <v>40.309215478539564</v>
      </c>
      <c r="AO56" s="36">
        <v>2.5755680222267481</v>
      </c>
      <c r="AP56" s="22">
        <v>77.142883147392837</v>
      </c>
      <c r="AQ56" s="22">
        <v>89.767391243934867</v>
      </c>
      <c r="AR56" s="22">
        <v>102.22327634529086</v>
      </c>
      <c r="AS56" s="22">
        <v>10.187121173518157</v>
      </c>
      <c r="AT56" s="22">
        <v>449.12626657350705</v>
      </c>
      <c r="AU56" s="22">
        <v>3.7772982646710269</v>
      </c>
      <c r="AV56" s="22">
        <v>8.5791794703302955</v>
      </c>
      <c r="AW56" s="22">
        <v>3.9932447145428842</v>
      </c>
      <c r="AX56" s="22">
        <v>14.317375529071137</v>
      </c>
      <c r="AY56" s="22">
        <v>33.599262852445193</v>
      </c>
      <c r="AZ56" s="22">
        <v>2.4824945774710669</v>
      </c>
      <c r="BA56" s="22">
        <v>0.90230016289371806</v>
      </c>
      <c r="BB56" s="22">
        <v>14.735994425426052</v>
      </c>
      <c r="BC56" s="22">
        <v>24.486044371002517</v>
      </c>
      <c r="BD56" s="22">
        <v>20.901984898165129</v>
      </c>
      <c r="BE56" s="22">
        <v>31.273175220879281</v>
      </c>
      <c r="BF56" s="22">
        <v>74.79058449146406</v>
      </c>
      <c r="BG56" s="22">
        <v>25.439548320315939</v>
      </c>
      <c r="BH56" s="22">
        <v>10.437342657453168</v>
      </c>
      <c r="BI56" s="22">
        <v>12.158665794491631</v>
      </c>
      <c r="BJ56" s="22">
        <v>2.1662234823114499</v>
      </c>
      <c r="BK56" s="22">
        <v>43.043038361164157</v>
      </c>
      <c r="BL56" s="22">
        <v>9.3655051779922598</v>
      </c>
      <c r="BM56" s="22">
        <v>8.4545829247284434</v>
      </c>
    </row>
    <row r="57" spans="1:65" x14ac:dyDescent="0.35">
      <c r="A57" s="35">
        <v>1222744240</v>
      </c>
      <c r="B57" s="17" t="s">
        <v>209</v>
      </c>
      <c r="C57" s="17" t="s">
        <v>774</v>
      </c>
      <c r="D57" s="17" t="s">
        <v>629</v>
      </c>
      <c r="E57" s="22">
        <v>9.5466666666666669</v>
      </c>
      <c r="F57" s="22">
        <v>4.01</v>
      </c>
      <c r="G57" s="22">
        <v>3.9066666666666667</v>
      </c>
      <c r="H57" s="22">
        <v>1.4333333333333333</v>
      </c>
      <c r="I57" s="22">
        <v>0.99333333333333329</v>
      </c>
      <c r="J57" s="22">
        <v>2.4</v>
      </c>
      <c r="K57" s="22">
        <v>2.19</v>
      </c>
      <c r="L57" s="22">
        <v>1.0366666666666668</v>
      </c>
      <c r="M57" s="22">
        <v>4.1333333333333329</v>
      </c>
      <c r="N57" s="22">
        <v>3.67</v>
      </c>
      <c r="O57" s="22">
        <v>0.6133333333333334</v>
      </c>
      <c r="P57" s="22">
        <v>2.1466666666666665</v>
      </c>
      <c r="Q57" s="22">
        <v>3.1566666666666667</v>
      </c>
      <c r="R57" s="22">
        <v>3.58</v>
      </c>
      <c r="S57" s="22">
        <v>3.7766666666666668</v>
      </c>
      <c r="T57" s="22">
        <v>2.1433333333333335</v>
      </c>
      <c r="U57" s="22">
        <v>3.8733333333333335</v>
      </c>
      <c r="V57" s="22">
        <v>1.07</v>
      </c>
      <c r="W57" s="22">
        <v>2.86</v>
      </c>
      <c r="X57" s="22">
        <v>1.8333333333333333</v>
      </c>
      <c r="Y57" s="22">
        <v>5.7433333333333323</v>
      </c>
      <c r="Z57" s="22">
        <v>5.0200000000000005</v>
      </c>
      <c r="AA57" s="22">
        <v>3.19</v>
      </c>
      <c r="AB57" s="22">
        <v>1.4433333333333334</v>
      </c>
      <c r="AC57" s="22">
        <v>4.0599999999999996</v>
      </c>
      <c r="AD57" s="22">
        <v>1.64</v>
      </c>
      <c r="AE57" s="23">
        <v>1905.05</v>
      </c>
      <c r="AF57" s="23">
        <v>558791</v>
      </c>
      <c r="AG57" s="45">
        <v>4.4148019128980573</v>
      </c>
      <c r="AH57" s="23">
        <v>2102.9152517147381</v>
      </c>
      <c r="AI57" s="22">
        <v>168.0633333333333</v>
      </c>
      <c r="AJ57" s="22" t="s">
        <v>783</v>
      </c>
      <c r="AK57" s="22" t="s">
        <v>783</v>
      </c>
      <c r="AL57" s="22">
        <v>168.0633333333333</v>
      </c>
      <c r="AM57" s="22">
        <v>181.41406666666668</v>
      </c>
      <c r="AN57" s="22">
        <v>51.57</v>
      </c>
      <c r="AO57" s="36">
        <v>2.6223333333333336</v>
      </c>
      <c r="AP57" s="22">
        <v>93.8</v>
      </c>
      <c r="AQ57" s="22">
        <v>84.97</v>
      </c>
      <c r="AR57" s="22">
        <v>95.316666666666663</v>
      </c>
      <c r="AS57" s="22">
        <v>10.950000000000001</v>
      </c>
      <c r="AT57" s="22">
        <v>432.72</v>
      </c>
      <c r="AU57" s="22">
        <v>4.25</v>
      </c>
      <c r="AV57" s="22">
        <v>9.3233333333333324</v>
      </c>
      <c r="AW57" s="22">
        <v>4.1966666666666663</v>
      </c>
      <c r="AX57" s="22">
        <v>15.666666666666666</v>
      </c>
      <c r="AY57" s="22">
        <v>51.666666666666664</v>
      </c>
      <c r="AZ57" s="22">
        <v>2.3966666666666669</v>
      </c>
      <c r="BA57" s="22">
        <v>1.05</v>
      </c>
      <c r="BB57" s="22">
        <v>14.660000000000002</v>
      </c>
      <c r="BC57" s="22">
        <v>27.38</v>
      </c>
      <c r="BD57" s="22">
        <v>18.91</v>
      </c>
      <c r="BE57" s="22">
        <v>29.586666666666662</v>
      </c>
      <c r="BF57" s="22">
        <v>63.860000000000007</v>
      </c>
      <c r="BG57" s="22">
        <v>19.340555555555554</v>
      </c>
      <c r="BH57" s="22">
        <v>12.68</v>
      </c>
      <c r="BI57" s="22">
        <v>19.333333333333332</v>
      </c>
      <c r="BJ57" s="22">
        <v>2.6199999999999997</v>
      </c>
      <c r="BK57" s="22">
        <v>48.356666666666662</v>
      </c>
      <c r="BL57" s="22">
        <v>9.4966666666666644</v>
      </c>
      <c r="BM57" s="22">
        <v>7.836666666666666</v>
      </c>
    </row>
    <row r="58" spans="1:65" x14ac:dyDescent="0.35">
      <c r="A58" s="35">
        <v>1227260440</v>
      </c>
      <c r="B58" s="17" t="s">
        <v>209</v>
      </c>
      <c r="C58" s="17" t="s">
        <v>210</v>
      </c>
      <c r="D58" s="17" t="s">
        <v>211</v>
      </c>
      <c r="E58" s="22">
        <v>11.166666666666666</v>
      </c>
      <c r="F58" s="22">
        <v>3.86</v>
      </c>
      <c r="G58" s="22">
        <v>3.8000000000000003</v>
      </c>
      <c r="H58" s="22">
        <v>1.3866666666666667</v>
      </c>
      <c r="I58" s="22">
        <v>0.9966666666666667</v>
      </c>
      <c r="J58" s="22">
        <v>2.4166666666666665</v>
      </c>
      <c r="K58" s="22">
        <v>2.2133333333333329</v>
      </c>
      <c r="L58" s="22">
        <v>0.98666666666666669</v>
      </c>
      <c r="M58" s="22">
        <v>3.7766666666666668</v>
      </c>
      <c r="N58" s="22">
        <v>3.8366666666666664</v>
      </c>
      <c r="O58" s="22">
        <v>0.6166666666666667</v>
      </c>
      <c r="P58" s="22">
        <v>1.5466666666666666</v>
      </c>
      <c r="Q58" s="22">
        <v>3.22</v>
      </c>
      <c r="R58" s="22">
        <v>3.2666666666666671</v>
      </c>
      <c r="S58" s="22">
        <v>3.8566666666666669</v>
      </c>
      <c r="T58" s="22">
        <v>2.1833333333333331</v>
      </c>
      <c r="U58" s="22">
        <v>3.31</v>
      </c>
      <c r="V58" s="22">
        <v>1.0766666666666664</v>
      </c>
      <c r="W58" s="22">
        <v>1.5533333333333335</v>
      </c>
      <c r="X58" s="22">
        <v>1.7533333333333332</v>
      </c>
      <c r="Y58" s="22">
        <v>5.8666666666666671</v>
      </c>
      <c r="Z58" s="22">
        <v>3.9899999999999998</v>
      </c>
      <c r="AA58" s="22">
        <v>2.54</v>
      </c>
      <c r="AB58" s="22">
        <v>1.3066666666666666</v>
      </c>
      <c r="AC58" s="22">
        <v>3.0066666666666664</v>
      </c>
      <c r="AD58" s="22">
        <v>1.7666666666666668</v>
      </c>
      <c r="AE58" s="23">
        <v>1243.67</v>
      </c>
      <c r="AF58" s="23">
        <v>262789.66666666669</v>
      </c>
      <c r="AG58" s="45">
        <v>4.3484280917556504</v>
      </c>
      <c r="AH58" s="23">
        <v>980.58298751139773</v>
      </c>
      <c r="AI58" s="22">
        <v>156.93666666666667</v>
      </c>
      <c r="AJ58" s="22" t="s">
        <v>783</v>
      </c>
      <c r="AK58" s="22" t="s">
        <v>783</v>
      </c>
      <c r="AL58" s="22">
        <v>156.93666666666667</v>
      </c>
      <c r="AM58" s="22">
        <v>182.71406666666667</v>
      </c>
      <c r="AN58" s="22">
        <v>34.300000000000004</v>
      </c>
      <c r="AO58" s="36">
        <v>2.5113333333333334</v>
      </c>
      <c r="AP58" s="22">
        <v>65.583333333333329</v>
      </c>
      <c r="AQ58" s="22">
        <v>62.890000000000008</v>
      </c>
      <c r="AR58" s="22">
        <v>89.396666666666661</v>
      </c>
      <c r="AS58" s="22">
        <v>9.2133333333333329</v>
      </c>
      <c r="AT58" s="22">
        <v>425.13999999999993</v>
      </c>
      <c r="AU58" s="22">
        <v>3.72</v>
      </c>
      <c r="AV58" s="22">
        <v>9.3666666666666671</v>
      </c>
      <c r="AW58" s="22">
        <v>3.4299999999999997</v>
      </c>
      <c r="AX58" s="22">
        <v>15.043333333333331</v>
      </c>
      <c r="AY58" s="22">
        <v>52.723333333333336</v>
      </c>
      <c r="AZ58" s="22">
        <v>2.5633333333333335</v>
      </c>
      <c r="BA58" s="22">
        <v>0.95666666666666667</v>
      </c>
      <c r="BB58" s="22">
        <v>10.266666666666667</v>
      </c>
      <c r="BC58" s="22">
        <v>24.033333333333331</v>
      </c>
      <c r="BD58" s="22">
        <v>17.816666666666666</v>
      </c>
      <c r="BE58" s="22">
        <v>34.31666666666667</v>
      </c>
      <c r="BF58" s="22">
        <v>66.766666666666666</v>
      </c>
      <c r="BG58" s="22">
        <v>50.646666666666668</v>
      </c>
      <c r="BH58" s="22">
        <v>10.459999999999999</v>
      </c>
      <c r="BI58" s="22">
        <v>13.113333333333335</v>
      </c>
      <c r="BJ58" s="22">
        <v>2.0500000000000003</v>
      </c>
      <c r="BK58" s="22">
        <v>59</v>
      </c>
      <c r="BL58" s="22">
        <v>9.2566666666666659</v>
      </c>
      <c r="BM58" s="22">
        <v>8.6966666666666672</v>
      </c>
    </row>
    <row r="59" spans="1:65" x14ac:dyDescent="0.35">
      <c r="A59" s="35">
        <v>1233124500</v>
      </c>
      <c r="B59" s="17" t="s">
        <v>209</v>
      </c>
      <c r="C59" s="17" t="s">
        <v>775</v>
      </c>
      <c r="D59" s="17" t="s">
        <v>212</v>
      </c>
      <c r="E59" s="22">
        <v>11.550000000000002</v>
      </c>
      <c r="F59" s="22">
        <v>4.2299999999999995</v>
      </c>
      <c r="G59" s="22">
        <v>4.2566666666666668</v>
      </c>
      <c r="H59" s="22">
        <v>1.5433333333333332</v>
      </c>
      <c r="I59" s="22">
        <v>0.98666666666666669</v>
      </c>
      <c r="J59" s="22">
        <v>2.5933333333333333</v>
      </c>
      <c r="K59" s="22">
        <v>2.15</v>
      </c>
      <c r="L59" s="22">
        <v>1.0833333333333333</v>
      </c>
      <c r="M59" s="22">
        <v>3.8733333333333331</v>
      </c>
      <c r="N59" s="22">
        <v>3.4233333333333333</v>
      </c>
      <c r="O59" s="22">
        <v>0.68</v>
      </c>
      <c r="P59" s="22">
        <v>2.3166666666666664</v>
      </c>
      <c r="Q59" s="22">
        <v>3.7100000000000004</v>
      </c>
      <c r="R59" s="22">
        <v>3.7766666666666668</v>
      </c>
      <c r="S59" s="22">
        <v>3.6099999999999994</v>
      </c>
      <c r="T59" s="22">
        <v>2.4700000000000002</v>
      </c>
      <c r="U59" s="22">
        <v>3.5700000000000003</v>
      </c>
      <c r="V59" s="22">
        <v>1.1866666666666665</v>
      </c>
      <c r="W59" s="22">
        <v>2.81</v>
      </c>
      <c r="X59" s="22">
        <v>1.8466666666666665</v>
      </c>
      <c r="Y59" s="22">
        <v>6.2533333333333339</v>
      </c>
      <c r="Z59" s="22">
        <v>5.3933333333333335</v>
      </c>
      <c r="AA59" s="22">
        <v>3.1633333333333336</v>
      </c>
      <c r="AB59" s="22">
        <v>1.7599999999999998</v>
      </c>
      <c r="AC59" s="22">
        <v>3.5566666666666666</v>
      </c>
      <c r="AD59" s="22">
        <v>1.7866666666666664</v>
      </c>
      <c r="AE59" s="23">
        <v>2244.9966666666669</v>
      </c>
      <c r="AF59" s="23">
        <v>424876.33333333331</v>
      </c>
      <c r="AG59" s="45">
        <v>4.3892211634845664</v>
      </c>
      <c r="AH59" s="23">
        <v>1593.9844985408774</v>
      </c>
      <c r="AI59" s="22">
        <v>168.0633333333333</v>
      </c>
      <c r="AJ59" s="22" t="s">
        <v>783</v>
      </c>
      <c r="AK59" s="22" t="s">
        <v>783</v>
      </c>
      <c r="AL59" s="22">
        <v>168.0633333333333</v>
      </c>
      <c r="AM59" s="22">
        <v>182.56406666666666</v>
      </c>
      <c r="AN59" s="22">
        <v>50.333333333333336</v>
      </c>
      <c r="AO59" s="36">
        <v>2.7370000000000001</v>
      </c>
      <c r="AP59" s="22">
        <v>94.86</v>
      </c>
      <c r="AQ59" s="22">
        <v>91.11</v>
      </c>
      <c r="AR59" s="22">
        <v>95.276666666666657</v>
      </c>
      <c r="AS59" s="22">
        <v>10.993333333333332</v>
      </c>
      <c r="AT59" s="22">
        <v>432.78</v>
      </c>
      <c r="AU59" s="22">
        <v>4.43</v>
      </c>
      <c r="AV59" s="22">
        <v>9.3233333333333324</v>
      </c>
      <c r="AW59" s="22">
        <v>4.79</v>
      </c>
      <c r="AX59" s="22">
        <v>13.6</v>
      </c>
      <c r="AY59" s="22">
        <v>56.113333333333337</v>
      </c>
      <c r="AZ59" s="22">
        <v>2.956666666666667</v>
      </c>
      <c r="BA59" s="22">
        <v>1.0866666666666667</v>
      </c>
      <c r="BB59" s="22">
        <v>16.486666666666668</v>
      </c>
      <c r="BC59" s="22">
        <v>26.39</v>
      </c>
      <c r="BD59" s="22">
        <v>18.833333333333332</v>
      </c>
      <c r="BE59" s="22">
        <v>26.39</v>
      </c>
      <c r="BF59" s="22">
        <v>54.263333333333328</v>
      </c>
      <c r="BG59" s="22">
        <v>20.321666666666669</v>
      </c>
      <c r="BH59" s="22">
        <v>13.406666666666666</v>
      </c>
      <c r="BI59" s="22">
        <v>21.363333333333333</v>
      </c>
      <c r="BJ59" s="22">
        <v>2.6333333333333333</v>
      </c>
      <c r="BK59" s="22">
        <v>55.20333333333334</v>
      </c>
      <c r="BL59" s="22">
        <v>9.5400000000000009</v>
      </c>
      <c r="BM59" s="22">
        <v>7.59</v>
      </c>
    </row>
    <row r="60" spans="1:65" x14ac:dyDescent="0.35">
      <c r="A60" s="35">
        <v>1235840760</v>
      </c>
      <c r="B60" s="17" t="s">
        <v>209</v>
      </c>
      <c r="C60" s="17" t="s">
        <v>724</v>
      </c>
      <c r="D60" s="17" t="s">
        <v>214</v>
      </c>
      <c r="E60" s="22">
        <v>9.8468186813436418</v>
      </c>
      <c r="F60" s="22">
        <v>4.6985654471742491</v>
      </c>
      <c r="G60" s="22">
        <v>4.2211494503386566</v>
      </c>
      <c r="H60" s="22">
        <v>1.7128636631788128</v>
      </c>
      <c r="I60" s="22">
        <v>1.4883880542236099</v>
      </c>
      <c r="J60" s="22">
        <v>2.5105281592796871</v>
      </c>
      <c r="K60" s="22">
        <v>2.6111601480330902</v>
      </c>
      <c r="L60" s="22">
        <v>0.95143138360993496</v>
      </c>
      <c r="M60" s="22">
        <v>4.145569147826655</v>
      </c>
      <c r="N60" s="22">
        <v>3.9509599605896155</v>
      </c>
      <c r="O60" s="22">
        <v>0.64526967913538291</v>
      </c>
      <c r="P60" s="22">
        <v>2.1705166198211239</v>
      </c>
      <c r="Q60" s="22">
        <v>3.9915548545028909</v>
      </c>
      <c r="R60" s="22">
        <v>3.8012228556017207</v>
      </c>
      <c r="S60" s="22">
        <v>4.813728717491216</v>
      </c>
      <c r="T60" s="22">
        <v>2.7830988667651018</v>
      </c>
      <c r="U60" s="22">
        <v>3.6895208314333185</v>
      </c>
      <c r="V60" s="22">
        <v>1.3639336431922418</v>
      </c>
      <c r="W60" s="22">
        <v>1.8466619655064314</v>
      </c>
      <c r="X60" s="22">
        <v>1.805794768525957</v>
      </c>
      <c r="Y60" s="22">
        <v>6.1651630137567368</v>
      </c>
      <c r="Z60" s="22">
        <v>5.0737332166410427</v>
      </c>
      <c r="AA60" s="22">
        <v>3.2014090129128676</v>
      </c>
      <c r="AB60" s="22">
        <v>1.4865856613770205</v>
      </c>
      <c r="AC60" s="22">
        <v>4.0744111537823811</v>
      </c>
      <c r="AD60" s="22">
        <v>1.9193223242380171</v>
      </c>
      <c r="AE60" s="23">
        <v>1105.5698613357197</v>
      </c>
      <c r="AF60" s="23">
        <v>334773.67697051121</v>
      </c>
      <c r="AG60" s="45">
        <v>4.3272798629150193</v>
      </c>
      <c r="AH60" s="23">
        <v>1246.9682674982294</v>
      </c>
      <c r="AI60" s="22">
        <v>152.79083967233868</v>
      </c>
      <c r="AJ60" s="22" t="s">
        <v>783</v>
      </c>
      <c r="AK60" s="22" t="s">
        <v>783</v>
      </c>
      <c r="AL60" s="22">
        <v>152.79083967233868</v>
      </c>
      <c r="AM60" s="22">
        <v>182.93941626745007</v>
      </c>
      <c r="AN60" s="22">
        <v>54.883780587117407</v>
      </c>
      <c r="AO60" s="36">
        <v>2.5949303962654118</v>
      </c>
      <c r="AP60" s="22">
        <v>122.05502016818672</v>
      </c>
      <c r="AQ60" s="22">
        <v>128.34277918851316</v>
      </c>
      <c r="AR60" s="22">
        <v>90.656400131664796</v>
      </c>
      <c r="AS60" s="22">
        <v>10.390601407287525</v>
      </c>
      <c r="AT60" s="22">
        <v>451.96007091713255</v>
      </c>
      <c r="AU60" s="22">
        <v>4.2521886992204498</v>
      </c>
      <c r="AV60" s="22">
        <v>10.366917857746014</v>
      </c>
      <c r="AW60" s="22">
        <v>3.7430414116266633</v>
      </c>
      <c r="AX60" s="22">
        <v>22.110956392538281</v>
      </c>
      <c r="AY60" s="22">
        <v>49.580259298151283</v>
      </c>
      <c r="AZ60" s="22">
        <v>3.4469243178380551</v>
      </c>
      <c r="BA60" s="22">
        <v>0.93896682956038491</v>
      </c>
      <c r="BB60" s="22">
        <v>12.987828821533233</v>
      </c>
      <c r="BC60" s="22">
        <v>38.835809033815799</v>
      </c>
      <c r="BD60" s="22">
        <v>35.724004407530586</v>
      </c>
      <c r="BE60" s="22">
        <v>41.96770038751788</v>
      </c>
      <c r="BF60" s="22">
        <v>82.528540564888715</v>
      </c>
      <c r="BG60" s="22">
        <v>25.373372633717807</v>
      </c>
      <c r="BH60" s="22">
        <v>8.7633452992344445</v>
      </c>
      <c r="BI60" s="22">
        <v>14.884271371653286</v>
      </c>
      <c r="BJ60" s="22">
        <v>2.2261190624675269</v>
      </c>
      <c r="BK60" s="22">
        <v>52.943238636177064</v>
      </c>
      <c r="BL60" s="22">
        <v>9.0320865386585236</v>
      </c>
      <c r="BM60" s="22">
        <v>9.7110419267597958</v>
      </c>
    </row>
    <row r="61" spans="1:65" x14ac:dyDescent="0.35">
      <c r="A61" s="35">
        <v>1236740600</v>
      </c>
      <c r="B61" s="17" t="s">
        <v>209</v>
      </c>
      <c r="C61" s="17" t="s">
        <v>773</v>
      </c>
      <c r="D61" s="17" t="s">
        <v>213</v>
      </c>
      <c r="E61" s="22">
        <v>10.51</v>
      </c>
      <c r="F61" s="22">
        <v>4.2833333333333332</v>
      </c>
      <c r="G61" s="22">
        <v>4.246666666666667</v>
      </c>
      <c r="H61" s="22">
        <v>1.3866666666666667</v>
      </c>
      <c r="I61" s="22">
        <v>1.3066666666666666</v>
      </c>
      <c r="J61" s="22">
        <v>2.456666666666667</v>
      </c>
      <c r="K61" s="22">
        <v>2.0533333333333332</v>
      </c>
      <c r="L61" s="22">
        <v>1.0566666666666666</v>
      </c>
      <c r="M61" s="22">
        <v>4.0366666666666662</v>
      </c>
      <c r="N61" s="22">
        <v>4.246666666666667</v>
      </c>
      <c r="O61" s="22">
        <v>0.6166666666666667</v>
      </c>
      <c r="P61" s="22">
        <v>2.0433333333333334</v>
      </c>
      <c r="Q61" s="22">
        <v>3.6033333333333331</v>
      </c>
      <c r="R61" s="22">
        <v>3.5866666666666664</v>
      </c>
      <c r="S61" s="22">
        <v>3.91</v>
      </c>
      <c r="T61" s="22">
        <v>2.1933333333333334</v>
      </c>
      <c r="U61" s="22">
        <v>3.3200000000000003</v>
      </c>
      <c r="V61" s="22">
        <v>1.1533333333333333</v>
      </c>
      <c r="W61" s="22">
        <v>1.7966666666666666</v>
      </c>
      <c r="X61" s="22">
        <v>1.7166666666666668</v>
      </c>
      <c r="Y61" s="22">
        <v>5.9633333333333338</v>
      </c>
      <c r="Z61" s="22">
        <v>4.8866666666666667</v>
      </c>
      <c r="AA61" s="22">
        <v>2.6833333333333336</v>
      </c>
      <c r="AB61" s="22">
        <v>1.3266666666666667</v>
      </c>
      <c r="AC61" s="22">
        <v>3.7466666666666666</v>
      </c>
      <c r="AD61" s="22">
        <v>1.7766666666666666</v>
      </c>
      <c r="AE61" s="23">
        <v>1120.1333333333332</v>
      </c>
      <c r="AF61" s="23">
        <v>287771.66666666669</v>
      </c>
      <c r="AG61" s="45">
        <v>4.3801507600535645</v>
      </c>
      <c r="AH61" s="23">
        <v>1078.9510508906337</v>
      </c>
      <c r="AI61" s="22">
        <v>171.55666666666664</v>
      </c>
      <c r="AJ61" s="22" t="s">
        <v>783</v>
      </c>
      <c r="AK61" s="22" t="s">
        <v>783</v>
      </c>
      <c r="AL61" s="22">
        <v>171.55666666666664</v>
      </c>
      <c r="AM61" s="22">
        <v>182.26406666666665</v>
      </c>
      <c r="AN61" s="22">
        <v>41.24</v>
      </c>
      <c r="AO61" s="36">
        <v>2.5186666666666668</v>
      </c>
      <c r="AP61" s="22">
        <v>79.066666666666663</v>
      </c>
      <c r="AQ61" s="22">
        <v>85.25</v>
      </c>
      <c r="AR61" s="22">
        <v>82.5</v>
      </c>
      <c r="AS61" s="22">
        <v>10.516666666666666</v>
      </c>
      <c r="AT61" s="22">
        <v>455.2166666666667</v>
      </c>
      <c r="AU61" s="22">
        <v>4.3566666666666665</v>
      </c>
      <c r="AV61" s="22">
        <v>8.5533333333333328</v>
      </c>
      <c r="AW61" s="22">
        <v>4.8066666666666666</v>
      </c>
      <c r="AX61" s="22">
        <v>18.266666666666666</v>
      </c>
      <c r="AY61" s="22">
        <v>53.243333333333332</v>
      </c>
      <c r="AZ61" s="22">
        <v>2.4766666666666666</v>
      </c>
      <c r="BA61" s="22">
        <v>1.0433333333333332</v>
      </c>
      <c r="BB61" s="22">
        <v>11.796666666666667</v>
      </c>
      <c r="BC61" s="22">
        <v>21.856666666666666</v>
      </c>
      <c r="BD61" s="22">
        <v>16.146666666666665</v>
      </c>
      <c r="BE61" s="22">
        <v>27.55</v>
      </c>
      <c r="BF61" s="22">
        <v>69.75333333333333</v>
      </c>
      <c r="BG61" s="22">
        <v>33.222222222222221</v>
      </c>
      <c r="BH61" s="22">
        <v>11.753333333333332</v>
      </c>
      <c r="BI61" s="22">
        <v>13.083333333333334</v>
      </c>
      <c r="BJ61" s="22">
        <v>2.0966666666666667</v>
      </c>
      <c r="BK61" s="22">
        <v>53.993333333333332</v>
      </c>
      <c r="BL61" s="22">
        <v>9.2333333333333343</v>
      </c>
      <c r="BM61" s="22">
        <v>7.5766666666666671</v>
      </c>
    </row>
    <row r="62" spans="1:65" x14ac:dyDescent="0.35">
      <c r="A62" s="35">
        <v>1237860640</v>
      </c>
      <c r="B62" s="17" t="s">
        <v>209</v>
      </c>
      <c r="C62" s="17" t="s">
        <v>872</v>
      </c>
      <c r="D62" s="17" t="s">
        <v>873</v>
      </c>
      <c r="E62" s="22">
        <v>9.198550179592468</v>
      </c>
      <c r="F62" s="22">
        <v>4.6691534873784422</v>
      </c>
      <c r="G62" s="22">
        <v>4.2603585673311146</v>
      </c>
      <c r="H62" s="22">
        <v>1.6507066038772047</v>
      </c>
      <c r="I62" s="22">
        <v>1.2340247182557917</v>
      </c>
      <c r="J62" s="22">
        <v>2.3795905576755931</v>
      </c>
      <c r="K62" s="22">
        <v>2.1712020202895013</v>
      </c>
      <c r="L62" s="22">
        <v>1.7099347364114059</v>
      </c>
      <c r="M62" s="22">
        <v>3.8860428025945239</v>
      </c>
      <c r="N62" s="22">
        <v>4.1102002011758429</v>
      </c>
      <c r="O62" s="22">
        <v>0.57093170406060434</v>
      </c>
      <c r="P62" s="22">
        <v>1.87318640021222</v>
      </c>
      <c r="Q62" s="22">
        <v>3.0813084693103079</v>
      </c>
      <c r="R62" s="22">
        <v>3.7697243420953659</v>
      </c>
      <c r="S62" s="22">
        <v>4.7327983390206567</v>
      </c>
      <c r="T62" s="22">
        <v>2.1485013418209049</v>
      </c>
      <c r="U62" s="22">
        <v>3.2636069353596509</v>
      </c>
      <c r="V62" s="22">
        <v>1.2815345844065575</v>
      </c>
      <c r="W62" s="22">
        <v>1.7586352381394195</v>
      </c>
      <c r="X62" s="22">
        <v>1.5746929450765494</v>
      </c>
      <c r="Y62" s="22">
        <v>6.2673074007994352</v>
      </c>
      <c r="Z62" s="22">
        <v>4.6720765839569269</v>
      </c>
      <c r="AA62" s="22">
        <v>2.908317025633739</v>
      </c>
      <c r="AB62" s="22">
        <v>1.3684524124698367</v>
      </c>
      <c r="AC62" s="22">
        <v>3.7264968959515072</v>
      </c>
      <c r="AD62" s="22">
        <v>1.8837279327114878</v>
      </c>
      <c r="AE62" s="23">
        <v>893.07967821557168</v>
      </c>
      <c r="AF62" s="23">
        <v>277872.48220016639</v>
      </c>
      <c r="AG62" s="45">
        <v>4.4615855893452627</v>
      </c>
      <c r="AH62" s="23">
        <v>1052.1033574541391</v>
      </c>
      <c r="AI62" s="22" t="s">
        <v>783</v>
      </c>
      <c r="AJ62" s="22">
        <v>131.32545188110259</v>
      </c>
      <c r="AK62" s="22">
        <v>86.363830779272078</v>
      </c>
      <c r="AL62" s="22">
        <v>217.68928266037466</v>
      </c>
      <c r="AM62" s="22">
        <v>177.98493683908191</v>
      </c>
      <c r="AN62" s="22">
        <v>35.756026426723579</v>
      </c>
      <c r="AO62" s="36">
        <v>2.7090817117738148</v>
      </c>
      <c r="AP62" s="22">
        <v>78.150473665630116</v>
      </c>
      <c r="AQ62" s="22">
        <v>61.594290661528476</v>
      </c>
      <c r="AR62" s="22">
        <v>96.08827451210918</v>
      </c>
      <c r="AS62" s="22">
        <v>8.9140110984559531</v>
      </c>
      <c r="AT62" s="22">
        <v>419.5353972835706</v>
      </c>
      <c r="AU62" s="22">
        <v>3.7778771549700374</v>
      </c>
      <c r="AV62" s="22">
        <v>10.543371129365605</v>
      </c>
      <c r="AW62" s="22">
        <v>4.3992402689352845</v>
      </c>
      <c r="AX62" s="22">
        <v>18.370799046380075</v>
      </c>
      <c r="AY62" s="22">
        <v>29.89124325973971</v>
      </c>
      <c r="AZ62" s="22">
        <v>3.4054821428233963</v>
      </c>
      <c r="BA62" s="22">
        <v>0.93503211916691775</v>
      </c>
      <c r="BB62" s="22">
        <v>13.002953529416173</v>
      </c>
      <c r="BC62" s="22">
        <v>33.75546081991429</v>
      </c>
      <c r="BD62" s="22">
        <v>27.56154340439365</v>
      </c>
      <c r="BE62" s="22">
        <v>30.541181777483377</v>
      </c>
      <c r="BF62" s="22">
        <v>56.181814178001893</v>
      </c>
      <c r="BG62" s="22">
        <v>12.966606100475452</v>
      </c>
      <c r="BH62" s="22">
        <v>10.184167386625091</v>
      </c>
      <c r="BI62" s="22">
        <v>10.618160932329536</v>
      </c>
      <c r="BJ62" s="22">
        <v>2.4376503564205692</v>
      </c>
      <c r="BK62" s="22">
        <v>106.00594138705146</v>
      </c>
      <c r="BL62" s="22">
        <v>9.3298627902776463</v>
      </c>
      <c r="BM62" s="22">
        <v>10.053747607215259</v>
      </c>
    </row>
    <row r="63" spans="1:65" x14ac:dyDescent="0.35">
      <c r="A63" s="35">
        <v>1242680850</v>
      </c>
      <c r="B63" s="17" t="s">
        <v>209</v>
      </c>
      <c r="C63" s="17" t="s">
        <v>641</v>
      </c>
      <c r="D63" s="17" t="s">
        <v>217</v>
      </c>
      <c r="E63" s="22">
        <v>9.4833333333333325</v>
      </c>
      <c r="F63" s="22">
        <v>4.0466666666666669</v>
      </c>
      <c r="G63" s="22">
        <v>4.1766666666666667</v>
      </c>
      <c r="H63" s="22">
        <v>1.5266666666666666</v>
      </c>
      <c r="I63" s="22">
        <v>0.99333333333333329</v>
      </c>
      <c r="J63" s="22">
        <v>2.4866666666666664</v>
      </c>
      <c r="K63" s="22">
        <v>2.4099999999999997</v>
      </c>
      <c r="L63" s="22">
        <v>1.3133333333333335</v>
      </c>
      <c r="M63" s="22">
        <v>4.1866666666666665</v>
      </c>
      <c r="N63" s="22">
        <v>4.3899999999999997</v>
      </c>
      <c r="O63" s="22">
        <v>0.64333333333333342</v>
      </c>
      <c r="P63" s="22">
        <v>2.0566666666666666</v>
      </c>
      <c r="Q63" s="22">
        <v>3.5333333333333332</v>
      </c>
      <c r="R63" s="22">
        <v>3.3933333333333331</v>
      </c>
      <c r="S63" s="22">
        <v>3.66</v>
      </c>
      <c r="T63" s="22">
        <v>2.4833333333333329</v>
      </c>
      <c r="U63" s="22">
        <v>3.7533333333333334</v>
      </c>
      <c r="V63" s="22">
        <v>1.02</v>
      </c>
      <c r="W63" s="22">
        <v>1.8500000000000003</v>
      </c>
      <c r="X63" s="22">
        <v>1.6733333333333336</v>
      </c>
      <c r="Y63" s="22">
        <v>6.5366666666666662</v>
      </c>
      <c r="Z63" s="22">
        <v>5.3733333333333322</v>
      </c>
      <c r="AA63" s="22">
        <v>2.8366666666666664</v>
      </c>
      <c r="AB63" s="22">
        <v>1.7033333333333334</v>
      </c>
      <c r="AC63" s="22">
        <v>3.76</v>
      </c>
      <c r="AD63" s="22">
        <v>1.7933333333333332</v>
      </c>
      <c r="AE63" s="23">
        <v>965.91666666666663</v>
      </c>
      <c r="AF63" s="23">
        <v>299997</v>
      </c>
      <c r="AG63" s="45">
        <v>4.4417697077573992</v>
      </c>
      <c r="AH63" s="23">
        <v>1132.5984938064187</v>
      </c>
      <c r="AI63" s="22">
        <v>206.63666666666666</v>
      </c>
      <c r="AJ63" s="22" t="s">
        <v>783</v>
      </c>
      <c r="AK63" s="22" t="s">
        <v>783</v>
      </c>
      <c r="AL63" s="22">
        <v>206.63666666666666</v>
      </c>
      <c r="AM63" s="22">
        <v>182.56406666666666</v>
      </c>
      <c r="AN63" s="22">
        <v>49.140000000000008</v>
      </c>
      <c r="AO63" s="36">
        <v>2.5900000000000003</v>
      </c>
      <c r="AP63" s="22">
        <v>131.5</v>
      </c>
      <c r="AQ63" s="22">
        <v>114.36000000000001</v>
      </c>
      <c r="AR63" s="22">
        <v>99.196666666666673</v>
      </c>
      <c r="AS63" s="22">
        <v>11.003333333333336</v>
      </c>
      <c r="AT63" s="22">
        <v>471.1466666666667</v>
      </c>
      <c r="AU63" s="22">
        <v>4.1566666666666663</v>
      </c>
      <c r="AV63" s="22">
        <v>9.8233333333333324</v>
      </c>
      <c r="AW63" s="22">
        <v>4.7633333333333328</v>
      </c>
      <c r="AX63" s="22">
        <v>16.443333333333332</v>
      </c>
      <c r="AY63" s="22">
        <v>42.223333333333336</v>
      </c>
      <c r="AZ63" s="22">
        <v>2.48</v>
      </c>
      <c r="BA63" s="22">
        <v>0.95333333333333325</v>
      </c>
      <c r="BB63" s="22">
        <v>14.883333333333335</v>
      </c>
      <c r="BC63" s="22">
        <v>29.883333333333329</v>
      </c>
      <c r="BD63" s="22">
        <v>23.433333333333334</v>
      </c>
      <c r="BE63" s="22">
        <v>27.099999999999998</v>
      </c>
      <c r="BF63" s="22">
        <v>87.67</v>
      </c>
      <c r="BG63" s="22">
        <v>26.772222222222222</v>
      </c>
      <c r="BH63" s="22">
        <v>6.72</v>
      </c>
      <c r="BI63" s="22">
        <v>16.329999999999998</v>
      </c>
      <c r="BJ63" s="22">
        <v>2.5099999999999998</v>
      </c>
      <c r="BK63" s="22">
        <v>48.109999999999992</v>
      </c>
      <c r="BL63" s="22">
        <v>9.9633333333333329</v>
      </c>
      <c r="BM63" s="22">
        <v>7.416666666666667</v>
      </c>
    </row>
    <row r="64" spans="1:65" x14ac:dyDescent="0.35">
      <c r="A64" s="35">
        <v>1245220800</v>
      </c>
      <c r="B64" s="17" t="s">
        <v>209</v>
      </c>
      <c r="C64" s="17" t="s">
        <v>832</v>
      </c>
      <c r="D64" s="17" t="s">
        <v>833</v>
      </c>
      <c r="E64" s="22">
        <v>10.69</v>
      </c>
      <c r="F64" s="22">
        <v>4.3633333333333333</v>
      </c>
      <c r="G64" s="22">
        <v>4.3099999999999996</v>
      </c>
      <c r="H64" s="22">
        <v>1.5366666666666668</v>
      </c>
      <c r="I64" s="22">
        <v>0.98666666666666669</v>
      </c>
      <c r="J64" s="22">
        <v>2.4266666666666667</v>
      </c>
      <c r="K64" s="22">
        <v>2.3833333333333333</v>
      </c>
      <c r="L64" s="22">
        <v>1.0133333333333334</v>
      </c>
      <c r="M64" s="22">
        <v>4.1399999999999997</v>
      </c>
      <c r="N64" s="22">
        <v>3.89</v>
      </c>
      <c r="O64" s="22">
        <v>0.65</v>
      </c>
      <c r="P64" s="22">
        <v>1.92</v>
      </c>
      <c r="Q64" s="22">
        <v>3.91</v>
      </c>
      <c r="R64" s="22">
        <v>3.8166666666666664</v>
      </c>
      <c r="S64" s="22">
        <v>3.97</v>
      </c>
      <c r="T64" s="22">
        <v>2.456666666666667</v>
      </c>
      <c r="U64" s="22">
        <v>3.9800000000000004</v>
      </c>
      <c r="V64" s="22">
        <v>1.3499999999999999</v>
      </c>
      <c r="W64" s="22">
        <v>1.79</v>
      </c>
      <c r="X64" s="22">
        <v>1.8166666666666667</v>
      </c>
      <c r="Y64" s="22">
        <v>6.37</v>
      </c>
      <c r="Z64" s="22">
        <v>4.82</v>
      </c>
      <c r="AA64" s="22">
        <v>2.8833333333333333</v>
      </c>
      <c r="AB64" s="22">
        <v>1.58</v>
      </c>
      <c r="AC64" s="22">
        <v>3.93</v>
      </c>
      <c r="AD64" s="22">
        <v>1.91</v>
      </c>
      <c r="AE64" s="23">
        <v>1042.8666666666666</v>
      </c>
      <c r="AF64" s="23">
        <v>312353.33333333331</v>
      </c>
      <c r="AG64" s="45">
        <v>4.4736508824671413</v>
      </c>
      <c r="AH64" s="23">
        <v>1183.8017985019519</v>
      </c>
      <c r="AI64" s="22">
        <v>124.35000000000001</v>
      </c>
      <c r="AJ64" s="22" t="s">
        <v>783</v>
      </c>
      <c r="AK64" s="22" t="s">
        <v>783</v>
      </c>
      <c r="AL64" s="22">
        <v>124.35000000000001</v>
      </c>
      <c r="AM64" s="22">
        <v>184.33406666666667</v>
      </c>
      <c r="AN64" s="22">
        <v>43.50333333333333</v>
      </c>
      <c r="AO64" s="36">
        <v>2.5649999999999999</v>
      </c>
      <c r="AP64" s="22">
        <v>90.48</v>
      </c>
      <c r="AQ64" s="22">
        <v>98.8</v>
      </c>
      <c r="AR64" s="22">
        <v>97.056666666666672</v>
      </c>
      <c r="AS64" s="22">
        <v>10.51</v>
      </c>
      <c r="AT64" s="22">
        <v>457.78000000000003</v>
      </c>
      <c r="AU64" s="22">
        <v>4.1900000000000004</v>
      </c>
      <c r="AV64" s="22">
        <v>9.49</v>
      </c>
      <c r="AW64" s="22">
        <v>5</v>
      </c>
      <c r="AX64" s="22">
        <v>14.800000000000002</v>
      </c>
      <c r="AY64" s="22">
        <v>36.333333333333336</v>
      </c>
      <c r="AZ64" s="22">
        <v>2.6733333333333333</v>
      </c>
      <c r="BA64" s="22">
        <v>1.01</v>
      </c>
      <c r="BB64" s="22">
        <v>12.376666666666667</v>
      </c>
      <c r="BC64" s="22">
        <v>27.036666666666665</v>
      </c>
      <c r="BD64" s="22">
        <v>25.52333333333333</v>
      </c>
      <c r="BE64" s="22">
        <v>28.856666666666666</v>
      </c>
      <c r="BF64" s="22">
        <v>75.8</v>
      </c>
      <c r="BG64" s="22">
        <v>46</v>
      </c>
      <c r="BH64" s="22">
        <v>11.806666666666667</v>
      </c>
      <c r="BI64" s="22">
        <v>11.11</v>
      </c>
      <c r="BJ64" s="22">
        <v>2.2533333333333334</v>
      </c>
      <c r="BK64" s="22">
        <v>45.316666666666663</v>
      </c>
      <c r="BL64" s="22">
        <v>9.4566666666666688</v>
      </c>
      <c r="BM64" s="22">
        <v>7.376666666666666</v>
      </c>
    </row>
    <row r="65" spans="1:65" x14ac:dyDescent="0.35">
      <c r="A65" s="35">
        <v>1245300840</v>
      </c>
      <c r="B65" s="17" t="s">
        <v>209</v>
      </c>
      <c r="C65" s="17" t="s">
        <v>215</v>
      </c>
      <c r="D65" s="17" t="s">
        <v>216</v>
      </c>
      <c r="E65" s="22">
        <v>9.2266666666666666</v>
      </c>
      <c r="F65" s="22">
        <v>4.5766666666666671</v>
      </c>
      <c r="G65" s="22">
        <v>4.1766666666666667</v>
      </c>
      <c r="H65" s="22">
        <v>1.4066666666666665</v>
      </c>
      <c r="I65" s="22">
        <v>0.98</v>
      </c>
      <c r="J65" s="22">
        <v>2.543333333333333</v>
      </c>
      <c r="K65" s="22">
        <v>2.1566666666666667</v>
      </c>
      <c r="L65" s="22">
        <v>1.0366666666666668</v>
      </c>
      <c r="M65" s="22">
        <v>3.5766666666666667</v>
      </c>
      <c r="N65" s="22">
        <v>3.9333333333333336</v>
      </c>
      <c r="O65" s="22">
        <v>0.61</v>
      </c>
      <c r="P65" s="22">
        <v>1.9766666666666668</v>
      </c>
      <c r="Q65" s="22">
        <v>2.8733333333333335</v>
      </c>
      <c r="R65" s="22">
        <v>3.2166666666666663</v>
      </c>
      <c r="S65" s="22">
        <v>3.86</v>
      </c>
      <c r="T65" s="22">
        <v>2.6966666666666668</v>
      </c>
      <c r="U65" s="22">
        <v>4.3266666666666671</v>
      </c>
      <c r="V65" s="22">
        <v>1.1633333333333333</v>
      </c>
      <c r="W65" s="22">
        <v>1.8099999999999998</v>
      </c>
      <c r="X65" s="22">
        <v>1.7299999999999998</v>
      </c>
      <c r="Y65" s="22">
        <v>5.5566666666666675</v>
      </c>
      <c r="Z65" s="22">
        <v>4.9866666666666664</v>
      </c>
      <c r="AA65" s="22">
        <v>2.7766666666666668</v>
      </c>
      <c r="AB65" s="22">
        <v>2.0433333333333334</v>
      </c>
      <c r="AC65" s="22">
        <v>3.4299999999999997</v>
      </c>
      <c r="AD65" s="22">
        <v>1.8399999999999999</v>
      </c>
      <c r="AE65" s="23">
        <v>1032.29</v>
      </c>
      <c r="AF65" s="23">
        <v>215261</v>
      </c>
      <c r="AG65" s="45">
        <v>4.4839570308035031</v>
      </c>
      <c r="AH65" s="23">
        <v>816.40829297217203</v>
      </c>
      <c r="AI65" s="22">
        <v>127.65666666666665</v>
      </c>
      <c r="AJ65" s="22" t="s">
        <v>783</v>
      </c>
      <c r="AK65" s="22" t="s">
        <v>783</v>
      </c>
      <c r="AL65" s="22">
        <v>127.65666666666665</v>
      </c>
      <c r="AM65" s="22">
        <v>182.71406666666667</v>
      </c>
      <c r="AN65" s="22">
        <v>48.04999999999999</v>
      </c>
      <c r="AO65" s="36">
        <v>2.5726666666666667</v>
      </c>
      <c r="AP65" s="22">
        <v>87.923333333333332</v>
      </c>
      <c r="AQ65" s="22">
        <v>108.31</v>
      </c>
      <c r="AR65" s="22">
        <v>90.56</v>
      </c>
      <c r="AS65" s="22">
        <v>10.34</v>
      </c>
      <c r="AT65" s="22">
        <v>391.77666666666664</v>
      </c>
      <c r="AU65" s="22">
        <v>4.2966666666666669</v>
      </c>
      <c r="AV65" s="22">
        <v>9.99</v>
      </c>
      <c r="AW65" s="22">
        <v>4.1533333333333333</v>
      </c>
      <c r="AX65" s="22">
        <v>14.200000000000001</v>
      </c>
      <c r="AY65" s="22">
        <v>34.330000000000005</v>
      </c>
      <c r="AZ65" s="22">
        <v>2.7233333333333332</v>
      </c>
      <c r="BA65" s="22">
        <v>0.93666666666666665</v>
      </c>
      <c r="BB65" s="22">
        <v>11.83</v>
      </c>
      <c r="BC65" s="22">
        <v>23.676666666666666</v>
      </c>
      <c r="BD65" s="22">
        <v>21.383333333333336</v>
      </c>
      <c r="BE65" s="22">
        <v>26.08666666666667</v>
      </c>
      <c r="BF65" s="22">
        <v>62.733333333333327</v>
      </c>
      <c r="BG65" s="22">
        <v>7.4722222222222214</v>
      </c>
      <c r="BH65" s="22">
        <v>11.496666666666668</v>
      </c>
      <c r="BI65" s="22">
        <v>15.5</v>
      </c>
      <c r="BJ65" s="22">
        <v>2.3033333333333332</v>
      </c>
      <c r="BK65" s="22">
        <v>55.27</v>
      </c>
      <c r="BL65" s="22">
        <v>9.6199999999999992</v>
      </c>
      <c r="BM65" s="22">
        <v>8.6266666666666669</v>
      </c>
    </row>
    <row r="66" spans="1:65" x14ac:dyDescent="0.35">
      <c r="A66" s="35">
        <v>1310500070</v>
      </c>
      <c r="B66" s="17" t="s">
        <v>218</v>
      </c>
      <c r="C66" s="17" t="s">
        <v>4</v>
      </c>
      <c r="D66" s="17" t="s">
        <v>5</v>
      </c>
      <c r="E66" s="22">
        <v>9.9619615163272144</v>
      </c>
      <c r="F66" s="22">
        <v>4.6579738790967706</v>
      </c>
      <c r="G66" s="22">
        <v>4.2526640029775571</v>
      </c>
      <c r="H66" s="22">
        <v>1.3884704315911744</v>
      </c>
      <c r="I66" s="22">
        <v>1.0497162044344706</v>
      </c>
      <c r="J66" s="22">
        <v>2.2758859940024014</v>
      </c>
      <c r="K66" s="22">
        <v>2.1107313261447187</v>
      </c>
      <c r="L66" s="22">
        <v>0.99258696259061796</v>
      </c>
      <c r="M66" s="22">
        <v>4.0213271606549563</v>
      </c>
      <c r="N66" s="22">
        <v>3.3420696235917995</v>
      </c>
      <c r="O66" s="22">
        <v>0.59517876805459202</v>
      </c>
      <c r="P66" s="22">
        <v>1.4152068016976342</v>
      </c>
      <c r="Q66" s="22">
        <v>3.1021483863455752</v>
      </c>
      <c r="R66" s="22">
        <v>3.466608207478298</v>
      </c>
      <c r="S66" s="22">
        <v>3.639784258376165</v>
      </c>
      <c r="T66" s="22">
        <v>2.1583516283509288</v>
      </c>
      <c r="U66" s="22">
        <v>3.858380794917823</v>
      </c>
      <c r="V66" s="22">
        <v>1.2315140870272299</v>
      </c>
      <c r="W66" s="22">
        <v>1.9049953507414417</v>
      </c>
      <c r="X66" s="22">
        <v>1.747627345777184</v>
      </c>
      <c r="Y66" s="22">
        <v>5.8047050992635398</v>
      </c>
      <c r="Z66" s="22">
        <v>5.1725844174635611</v>
      </c>
      <c r="AA66" s="22">
        <v>2.4840756932510577</v>
      </c>
      <c r="AB66" s="22">
        <v>1.5065435699736938</v>
      </c>
      <c r="AC66" s="22">
        <v>3.6859032969959267</v>
      </c>
      <c r="AD66" s="22">
        <v>1.7302121364193119</v>
      </c>
      <c r="AE66" s="23">
        <v>803.60383339409179</v>
      </c>
      <c r="AF66" s="23">
        <v>251182.72234396148</v>
      </c>
      <c r="AG66" s="45">
        <v>4.6470852532098474</v>
      </c>
      <c r="AH66" s="23">
        <v>971.30100186513334</v>
      </c>
      <c r="AI66" s="22">
        <v>150.29281441080036</v>
      </c>
      <c r="AJ66" s="22" t="s">
        <v>783</v>
      </c>
      <c r="AK66" s="22" t="s">
        <v>783</v>
      </c>
      <c r="AL66" s="22">
        <v>150.29281441080036</v>
      </c>
      <c r="AM66" s="22">
        <v>176.54362871153276</v>
      </c>
      <c r="AN66" s="22">
        <v>57.459516671599438</v>
      </c>
      <c r="AO66" s="36">
        <v>2.5733849347843782</v>
      </c>
      <c r="AP66" s="22">
        <v>104.12266429022385</v>
      </c>
      <c r="AQ66" s="22">
        <v>92.755228412074828</v>
      </c>
      <c r="AR66" s="22">
        <v>105.1083341357993</v>
      </c>
      <c r="AS66" s="22">
        <v>10.216248014683169</v>
      </c>
      <c r="AT66" s="22">
        <v>458.02031965403211</v>
      </c>
      <c r="AU66" s="22">
        <v>4.4048619887165188</v>
      </c>
      <c r="AV66" s="22">
        <v>10.838957246091731</v>
      </c>
      <c r="AW66" s="22">
        <v>2.0450442015595534</v>
      </c>
      <c r="AX66" s="22">
        <v>15.680799730324422</v>
      </c>
      <c r="AY66" s="22">
        <v>31.951760705939861</v>
      </c>
      <c r="AZ66" s="22">
        <v>2.8471418724472848</v>
      </c>
      <c r="BA66" s="22">
        <v>0.92696077915411157</v>
      </c>
      <c r="BB66" s="22">
        <v>11.838929762145753</v>
      </c>
      <c r="BC66" s="22">
        <v>42.724947968316236</v>
      </c>
      <c r="BD66" s="22">
        <v>27.401233477109656</v>
      </c>
      <c r="BE66" s="22">
        <v>44.967729184944204</v>
      </c>
      <c r="BF66" s="22">
        <v>72.49437706474373</v>
      </c>
      <c r="BG66" s="22">
        <v>11.378905825324731</v>
      </c>
      <c r="BH66" s="22">
        <v>10.968486220701337</v>
      </c>
      <c r="BI66" s="22">
        <v>14.937318643192357</v>
      </c>
      <c r="BJ66" s="22">
        <v>2.1737963383414045</v>
      </c>
      <c r="BK66" s="22">
        <v>46.098764329811615</v>
      </c>
      <c r="BL66" s="22">
        <v>9.3478711280349405</v>
      </c>
      <c r="BM66" s="22">
        <v>7.7993865811034651</v>
      </c>
    </row>
    <row r="67" spans="1:65" x14ac:dyDescent="0.35">
      <c r="A67" s="35">
        <v>1312060150</v>
      </c>
      <c r="B67" s="17" t="s">
        <v>218</v>
      </c>
      <c r="C67" s="17" t="s">
        <v>725</v>
      </c>
      <c r="D67" s="17" t="s">
        <v>219</v>
      </c>
      <c r="E67" s="22">
        <v>12.209999999999999</v>
      </c>
      <c r="F67" s="22">
        <v>4.0133333333333328</v>
      </c>
      <c r="G67" s="22">
        <v>4.1166666666666663</v>
      </c>
      <c r="H67" s="22">
        <v>1.3866666666666667</v>
      </c>
      <c r="I67" s="22">
        <v>0.94333333333333336</v>
      </c>
      <c r="J67" s="22">
        <v>1.9033333333333333</v>
      </c>
      <c r="K67" s="22">
        <v>1.9799999999999998</v>
      </c>
      <c r="L67" s="22">
        <v>0.98</v>
      </c>
      <c r="M67" s="22">
        <v>4.0933333333333328</v>
      </c>
      <c r="N67" s="22">
        <v>2.9633333333333334</v>
      </c>
      <c r="O67" s="22">
        <v>0.58666666666666656</v>
      </c>
      <c r="P67" s="22">
        <v>0.98999999999999988</v>
      </c>
      <c r="Q67" s="22">
        <v>3.7233333333333332</v>
      </c>
      <c r="R67" s="22">
        <v>3.5</v>
      </c>
      <c r="S67" s="22">
        <v>4.7700000000000005</v>
      </c>
      <c r="T67" s="22">
        <v>1.8166666666666667</v>
      </c>
      <c r="U67" s="22">
        <v>3.59</v>
      </c>
      <c r="V67" s="22">
        <v>1.0766666666666667</v>
      </c>
      <c r="W67" s="22">
        <v>1.62</v>
      </c>
      <c r="X67" s="22">
        <v>2.0333333333333332</v>
      </c>
      <c r="Y67" s="22">
        <v>5.2533333333333339</v>
      </c>
      <c r="Z67" s="22">
        <v>3.9899999999999998</v>
      </c>
      <c r="AA67" s="22">
        <v>2.8066666666666666</v>
      </c>
      <c r="AB67" s="22">
        <v>1.3133333333333332</v>
      </c>
      <c r="AC67" s="22">
        <v>3.15</v>
      </c>
      <c r="AD67" s="22">
        <v>1.7333333333333334</v>
      </c>
      <c r="AE67" s="23">
        <v>1333.55</v>
      </c>
      <c r="AF67" s="23">
        <v>348121.33333333331</v>
      </c>
      <c r="AG67" s="45">
        <v>4.4290752712431747</v>
      </c>
      <c r="AH67" s="23">
        <v>1312.6880194210171</v>
      </c>
      <c r="AI67" s="22" t="s">
        <v>783</v>
      </c>
      <c r="AJ67" s="22">
        <v>91.356666666666669</v>
      </c>
      <c r="AK67" s="22">
        <v>36.830000000000005</v>
      </c>
      <c r="AL67" s="22">
        <v>128.18666666666667</v>
      </c>
      <c r="AM67" s="22">
        <v>179.47406666666666</v>
      </c>
      <c r="AN67" s="22">
        <v>46.346666666666664</v>
      </c>
      <c r="AO67" s="36">
        <v>2.6353333333333331</v>
      </c>
      <c r="AP67" s="22">
        <v>103.60000000000001</v>
      </c>
      <c r="AQ67" s="22">
        <v>110.08</v>
      </c>
      <c r="AR67" s="22">
        <v>120.36333333333334</v>
      </c>
      <c r="AS67" s="22">
        <v>8.3033333333333328</v>
      </c>
      <c r="AT67" s="22">
        <v>445.21333333333331</v>
      </c>
      <c r="AU67" s="22">
        <v>3.83</v>
      </c>
      <c r="AV67" s="22">
        <v>9.99</v>
      </c>
      <c r="AW67" s="22">
        <v>3.97</v>
      </c>
      <c r="AX67" s="22">
        <v>19.8</v>
      </c>
      <c r="AY67" s="22">
        <v>44.766666666666673</v>
      </c>
      <c r="AZ67" s="22">
        <v>2.3266666666666667</v>
      </c>
      <c r="BA67" s="22">
        <v>0.83000000000000007</v>
      </c>
      <c r="BB67" s="22">
        <v>9.93</v>
      </c>
      <c r="BC67" s="22">
        <v>28.679999999999996</v>
      </c>
      <c r="BD67" s="22">
        <v>27.656666666666666</v>
      </c>
      <c r="BE67" s="22">
        <v>27.893333333333331</v>
      </c>
      <c r="BF67" s="22">
        <v>69.413333333333327</v>
      </c>
      <c r="BG67" s="22">
        <v>46.02</v>
      </c>
      <c r="BH67" s="22">
        <v>14.219999999999999</v>
      </c>
      <c r="BI67" s="22">
        <v>16.466666666666669</v>
      </c>
      <c r="BJ67" s="22">
        <v>2.6300000000000003</v>
      </c>
      <c r="BK67" s="22">
        <v>52.576666666666675</v>
      </c>
      <c r="BL67" s="22">
        <v>9.4833333333333325</v>
      </c>
      <c r="BM67" s="22">
        <v>12.796666666666667</v>
      </c>
    </row>
    <row r="68" spans="1:65" x14ac:dyDescent="0.35">
      <c r="A68" s="35">
        <v>1312060525</v>
      </c>
      <c r="B68" s="17" t="s">
        <v>218</v>
      </c>
      <c r="C68" s="17" t="s">
        <v>725</v>
      </c>
      <c r="D68" s="17" t="s">
        <v>885</v>
      </c>
      <c r="E68" s="22">
        <v>9.3664086395984025</v>
      </c>
      <c r="F68" s="22">
        <v>3.783101221868638</v>
      </c>
      <c r="G68" s="22">
        <v>4.0742915128592925</v>
      </c>
      <c r="H68" s="22">
        <v>1.5680308837126342</v>
      </c>
      <c r="I68" s="22">
        <v>1.3204462680668814</v>
      </c>
      <c r="J68" s="22">
        <v>1.8718545108121465</v>
      </c>
      <c r="K68" s="22">
        <v>1.9672007531716196</v>
      </c>
      <c r="L68" s="22">
        <v>1.3704157380165978</v>
      </c>
      <c r="M68" s="22">
        <v>3.2312339293640062</v>
      </c>
      <c r="N68" s="22">
        <v>3.1473646877805579</v>
      </c>
      <c r="O68" s="22">
        <v>0.56630494850943658</v>
      </c>
      <c r="P68" s="22">
        <v>1.0102933760985857</v>
      </c>
      <c r="Q68" s="22">
        <v>3.4892588870015508</v>
      </c>
      <c r="R68" s="22">
        <v>3.6675297764551664</v>
      </c>
      <c r="S68" s="22">
        <v>4.5467637134383612</v>
      </c>
      <c r="T68" s="22">
        <v>2.4365299655728943</v>
      </c>
      <c r="U68" s="22">
        <v>3.1001690250317702</v>
      </c>
      <c r="V68" s="22">
        <v>1.244245645962591</v>
      </c>
      <c r="W68" s="22">
        <v>1.6662188474114596</v>
      </c>
      <c r="X68" s="22">
        <v>1.8421542125048251</v>
      </c>
      <c r="Y68" s="22">
        <v>6.5202025829598291</v>
      </c>
      <c r="Z68" s="22">
        <v>4.7617734070094482</v>
      </c>
      <c r="AA68" s="22">
        <v>2.6980316718669051</v>
      </c>
      <c r="AB68" s="22">
        <v>1.160308889187349</v>
      </c>
      <c r="AC68" s="22">
        <v>3.6075085577722903</v>
      </c>
      <c r="AD68" s="22">
        <v>1.6954320245627788</v>
      </c>
      <c r="AE68" s="23">
        <v>970.49283838164229</v>
      </c>
      <c r="AF68" s="23">
        <v>327651.48463525454</v>
      </c>
      <c r="AG68" s="45">
        <v>4.0656612178761824</v>
      </c>
      <c r="AH68" s="23">
        <v>1183.1759692215664</v>
      </c>
      <c r="AI68" s="22" t="s">
        <v>783</v>
      </c>
      <c r="AJ68" s="22">
        <v>91.354999355456016</v>
      </c>
      <c r="AK68" s="22">
        <v>34.936745645723313</v>
      </c>
      <c r="AL68" s="22">
        <v>126.29174500117932</v>
      </c>
      <c r="AM68" s="22">
        <v>176.43439840349129</v>
      </c>
      <c r="AN68" s="22">
        <v>39.725052636295167</v>
      </c>
      <c r="AO68" s="36">
        <v>2.6410398911862543</v>
      </c>
      <c r="AP68" s="22">
        <v>102.37003213276773</v>
      </c>
      <c r="AQ68" s="22">
        <v>123.68987738597735</v>
      </c>
      <c r="AR68" s="22">
        <v>101.81255967795353</v>
      </c>
      <c r="AS68" s="22">
        <v>6.9723495275164042</v>
      </c>
      <c r="AT68" s="22">
        <v>362.21515500334607</v>
      </c>
      <c r="AU68" s="22">
        <v>3.790707892381338</v>
      </c>
      <c r="AV68" s="22">
        <v>10.907029145526641</v>
      </c>
      <c r="AW68" s="22">
        <v>3.5601085858257462</v>
      </c>
      <c r="AX68" s="22">
        <v>13.025865433527295</v>
      </c>
      <c r="AY68" s="22">
        <v>48.112979375598059</v>
      </c>
      <c r="AZ68" s="22">
        <v>2.6938070961055516</v>
      </c>
      <c r="BA68" s="22">
        <v>0.97174023334602833</v>
      </c>
      <c r="BB68" s="22">
        <v>10.707772700706293</v>
      </c>
      <c r="BC68" s="22">
        <v>44.215461775179882</v>
      </c>
      <c r="BD68" s="22">
        <v>28.994537125604705</v>
      </c>
      <c r="BE68" s="22">
        <v>46.8371349060452</v>
      </c>
      <c r="BF68" s="22">
        <v>72.669441205771534</v>
      </c>
      <c r="BG68" s="22">
        <v>45.823568161707293</v>
      </c>
      <c r="BH68" s="22">
        <v>10.452509739606722</v>
      </c>
      <c r="BI68" s="22">
        <v>16.40776263620344</v>
      </c>
      <c r="BJ68" s="22">
        <v>2.7398341814890794</v>
      </c>
      <c r="BK68" s="22">
        <v>50.682581373919426</v>
      </c>
      <c r="BL68" s="22">
        <v>9.4818813319843827</v>
      </c>
      <c r="BM68" s="22">
        <v>9.236844353779297</v>
      </c>
    </row>
    <row r="69" spans="1:65" x14ac:dyDescent="0.35">
      <c r="A69" s="35">
        <v>1312060740</v>
      </c>
      <c r="B69" s="17" t="s">
        <v>218</v>
      </c>
      <c r="C69" s="17" t="s">
        <v>725</v>
      </c>
      <c r="D69" s="17" t="s">
        <v>220</v>
      </c>
      <c r="E69" s="22">
        <v>11.606451942970494</v>
      </c>
      <c r="F69" s="22">
        <v>4.1630642427302869</v>
      </c>
      <c r="G69" s="22">
        <v>4.0560289737251276</v>
      </c>
      <c r="H69" s="22">
        <v>1.546578900867642</v>
      </c>
      <c r="I69" s="22">
        <v>1.6187070732893127</v>
      </c>
      <c r="J69" s="22">
        <v>1.8625459365105963</v>
      </c>
      <c r="K69" s="22">
        <v>1.7671308002601307</v>
      </c>
      <c r="L69" s="22">
        <v>0.98503690160452706</v>
      </c>
      <c r="M69" s="22">
        <v>3.9800603404415118</v>
      </c>
      <c r="N69" s="22">
        <v>3.2428772716880303</v>
      </c>
      <c r="O69" s="22">
        <v>0.60091617565959421</v>
      </c>
      <c r="P69" s="22">
        <v>0.99055494149202661</v>
      </c>
      <c r="Q69" s="22">
        <v>3.8544826038185929</v>
      </c>
      <c r="R69" s="22">
        <v>3.5694586991835173</v>
      </c>
      <c r="S69" s="22">
        <v>4.369007038457565</v>
      </c>
      <c r="T69" s="22">
        <v>1.9282740369345392</v>
      </c>
      <c r="U69" s="22">
        <v>3.2712235236352698</v>
      </c>
      <c r="V69" s="22">
        <v>1.1954664050042927</v>
      </c>
      <c r="W69" s="22">
        <v>1.6454337283948923</v>
      </c>
      <c r="X69" s="22">
        <v>1.9150306830255011</v>
      </c>
      <c r="Y69" s="22">
        <v>6.6296639358578808</v>
      </c>
      <c r="Z69" s="22">
        <v>4.2161168497683335</v>
      </c>
      <c r="AA69" s="22">
        <v>2.2633994722314026</v>
      </c>
      <c r="AB69" s="22">
        <v>1.1221609984358836</v>
      </c>
      <c r="AC69" s="22">
        <v>3.2758991635897559</v>
      </c>
      <c r="AD69" s="22">
        <v>1.6162851588795546</v>
      </c>
      <c r="AE69" s="23">
        <v>991.80100009758564</v>
      </c>
      <c r="AF69" s="23">
        <v>300091.96381475229</v>
      </c>
      <c r="AG69" s="45">
        <v>4.4473980070522083</v>
      </c>
      <c r="AH69" s="23">
        <v>1134.2562346571876</v>
      </c>
      <c r="AI69" s="22">
        <v>153.05151732954869</v>
      </c>
      <c r="AJ69" s="22" t="s">
        <v>783</v>
      </c>
      <c r="AK69" s="22" t="s">
        <v>783</v>
      </c>
      <c r="AL69" s="22">
        <v>153.05151732954869</v>
      </c>
      <c r="AM69" s="22">
        <v>175.01473382754682</v>
      </c>
      <c r="AN69" s="22">
        <v>48.168063397840207</v>
      </c>
      <c r="AO69" s="36">
        <v>2.6047461112677883</v>
      </c>
      <c r="AP69" s="22">
        <v>80.135247599995338</v>
      </c>
      <c r="AQ69" s="22">
        <v>88.960907272446846</v>
      </c>
      <c r="AR69" s="22">
        <v>102.34308378784438</v>
      </c>
      <c r="AS69" s="22">
        <v>8.195700627260921</v>
      </c>
      <c r="AT69" s="22">
        <v>467.59126065506933</v>
      </c>
      <c r="AU69" s="22">
        <v>4.0569815358121515</v>
      </c>
      <c r="AV69" s="22">
        <v>9.3437804816849592</v>
      </c>
      <c r="AW69" s="22">
        <v>4.9902026415153271</v>
      </c>
      <c r="AX69" s="22">
        <v>20.422347911536036</v>
      </c>
      <c r="AY69" s="22">
        <v>43.469944965863853</v>
      </c>
      <c r="AZ69" s="22">
        <v>2.7562695407884612</v>
      </c>
      <c r="BA69" s="22">
        <v>0.87153058921639781</v>
      </c>
      <c r="BB69" s="22">
        <v>13.119167333045146</v>
      </c>
      <c r="BC69" s="22">
        <v>31.830584712366655</v>
      </c>
      <c r="BD69" s="22">
        <v>32.933012595388568</v>
      </c>
      <c r="BE69" s="22">
        <v>29.308356615926112</v>
      </c>
      <c r="BF69" s="22">
        <v>59.577957430417541</v>
      </c>
      <c r="BG69" s="22">
        <v>15.559927320570543</v>
      </c>
      <c r="BH69" s="22">
        <v>12.490677010765049</v>
      </c>
      <c r="BI69" s="22">
        <v>15.226712128691844</v>
      </c>
      <c r="BJ69" s="22">
        <v>3.0654472308482723</v>
      </c>
      <c r="BK69" s="22">
        <v>56.474104662544363</v>
      </c>
      <c r="BL69" s="22">
        <v>9.3938319822625971</v>
      </c>
      <c r="BM69" s="22">
        <v>8.6356280326852275</v>
      </c>
    </row>
    <row r="70" spans="1:65" x14ac:dyDescent="0.35">
      <c r="A70" s="35">
        <v>1312260200</v>
      </c>
      <c r="B70" s="17" t="s">
        <v>218</v>
      </c>
      <c r="C70" s="17" t="s">
        <v>594</v>
      </c>
      <c r="D70" s="17" t="s">
        <v>595</v>
      </c>
      <c r="E70" s="22">
        <v>11.873981556735819</v>
      </c>
      <c r="F70" s="22">
        <v>4.3363027754337153</v>
      </c>
      <c r="G70" s="22">
        <v>3.8435303093420372</v>
      </c>
      <c r="H70" s="22">
        <v>2.7595294168079221</v>
      </c>
      <c r="I70" s="22">
        <v>1.613946732176667</v>
      </c>
      <c r="J70" s="22">
        <v>2.0818810202852163</v>
      </c>
      <c r="K70" s="22">
        <v>1.7705181503167691</v>
      </c>
      <c r="L70" s="22">
        <v>0.98170356827119376</v>
      </c>
      <c r="M70" s="22">
        <v>3.6291734086645526</v>
      </c>
      <c r="N70" s="22">
        <v>3.2749198533243256</v>
      </c>
      <c r="O70" s="22">
        <v>0.56755178552424079</v>
      </c>
      <c r="P70" s="22">
        <v>1.3085962507737199</v>
      </c>
      <c r="Q70" s="22">
        <v>3.2122197213401296</v>
      </c>
      <c r="R70" s="22">
        <v>3.4069256329166584</v>
      </c>
      <c r="S70" s="22">
        <v>4.1585109072919932</v>
      </c>
      <c r="T70" s="22">
        <v>2.1550787101393563</v>
      </c>
      <c r="U70" s="22">
        <v>3.3510124299443915</v>
      </c>
      <c r="V70" s="22">
        <v>1.2209371928533461</v>
      </c>
      <c r="W70" s="22">
        <v>1.6087360444132124</v>
      </c>
      <c r="X70" s="22">
        <v>1.7615241507439874</v>
      </c>
      <c r="Y70" s="22">
        <v>5.579620174983229</v>
      </c>
      <c r="Z70" s="22">
        <v>5.531180472365004</v>
      </c>
      <c r="AA70" s="22">
        <v>2.6543896097745292</v>
      </c>
      <c r="AB70" s="22">
        <v>1.2368090343028257</v>
      </c>
      <c r="AC70" s="22">
        <v>3.1711083375893168</v>
      </c>
      <c r="AD70" s="22">
        <v>1.6982333280385185</v>
      </c>
      <c r="AE70" s="23">
        <v>807.82647352029528</v>
      </c>
      <c r="AF70" s="23">
        <v>255051.07583298825</v>
      </c>
      <c r="AG70" s="45">
        <v>4.5884120313367553</v>
      </c>
      <c r="AH70" s="23">
        <v>979.94292778835131</v>
      </c>
      <c r="AI70" s="22" t="s">
        <v>783</v>
      </c>
      <c r="AJ70" s="22">
        <v>97.00772783485057</v>
      </c>
      <c r="AK70" s="22">
        <v>35.28783766608251</v>
      </c>
      <c r="AL70" s="22">
        <v>132.29556550093309</v>
      </c>
      <c r="AM70" s="22">
        <v>180.0205759737552</v>
      </c>
      <c r="AN70" s="22">
        <v>31.846653486175352</v>
      </c>
      <c r="AO70" s="36">
        <v>2.3111723871450658</v>
      </c>
      <c r="AP70" s="22">
        <v>173.66771925695582</v>
      </c>
      <c r="AQ70" s="22">
        <v>94.248758680522485</v>
      </c>
      <c r="AR70" s="22">
        <v>76.859188786190202</v>
      </c>
      <c r="AS70" s="22">
        <v>8.9114213909806921</v>
      </c>
      <c r="AT70" s="22">
        <v>448.28114679010849</v>
      </c>
      <c r="AU70" s="22">
        <v>3.7778771549700374</v>
      </c>
      <c r="AV70" s="22">
        <v>10.511470529150005</v>
      </c>
      <c r="AW70" s="22">
        <v>5.4792425003838297</v>
      </c>
      <c r="AX70" s="22">
        <v>17.129172737966314</v>
      </c>
      <c r="AY70" s="22">
        <v>34.22759657518592</v>
      </c>
      <c r="AZ70" s="22">
        <v>3.1093188945278363</v>
      </c>
      <c r="BA70" s="22">
        <v>0.84141285158436707</v>
      </c>
      <c r="BB70" s="22">
        <v>11.580790334068787</v>
      </c>
      <c r="BC70" s="22">
        <v>48.749238834178271</v>
      </c>
      <c r="BD70" s="22">
        <v>20.905666640413969</v>
      </c>
      <c r="BE70" s="22">
        <v>30.344740135615172</v>
      </c>
      <c r="BF70" s="22">
        <v>67.986257849780031</v>
      </c>
      <c r="BG70" s="22">
        <v>16.956331054467899</v>
      </c>
      <c r="BH70" s="22">
        <v>11.969216349503583</v>
      </c>
      <c r="BI70" s="22">
        <v>13.64831864684812</v>
      </c>
      <c r="BJ70" s="22">
        <v>1.9736500152282639</v>
      </c>
      <c r="BK70" s="22">
        <v>49.064381710366568</v>
      </c>
      <c r="BL70" s="22">
        <v>8.9727637397278812</v>
      </c>
      <c r="BM70" s="22">
        <v>9.7303082222130683</v>
      </c>
    </row>
    <row r="71" spans="1:65" x14ac:dyDescent="0.35">
      <c r="A71" s="35">
        <v>1319140375</v>
      </c>
      <c r="B71" s="17" t="s">
        <v>218</v>
      </c>
      <c r="C71" s="17" t="s">
        <v>708</v>
      </c>
      <c r="D71" s="17" t="s">
        <v>709</v>
      </c>
      <c r="E71" s="22">
        <v>9.43</v>
      </c>
      <c r="F71" s="22">
        <v>4.0233333333333334</v>
      </c>
      <c r="G71" s="22">
        <v>4.1900000000000004</v>
      </c>
      <c r="H71" s="22">
        <v>1.61</v>
      </c>
      <c r="I71" s="22">
        <v>1.1133333333333333</v>
      </c>
      <c r="J71" s="22">
        <v>1.3066666666666666</v>
      </c>
      <c r="K71" s="22">
        <v>1.5200000000000002</v>
      </c>
      <c r="L71" s="22">
        <v>0.98333333333333339</v>
      </c>
      <c r="M71" s="22">
        <v>3.0866666666666664</v>
      </c>
      <c r="N71" s="22">
        <v>3.2466666666666666</v>
      </c>
      <c r="O71" s="22">
        <v>0.56333333333333335</v>
      </c>
      <c r="P71" s="22">
        <v>1.02</v>
      </c>
      <c r="Q71" s="22">
        <v>3.1366666666666667</v>
      </c>
      <c r="R71" s="22">
        <v>3.5400000000000005</v>
      </c>
      <c r="S71" s="22">
        <v>4.2166666666666659</v>
      </c>
      <c r="T71" s="22">
        <v>1.93</v>
      </c>
      <c r="U71" s="22">
        <v>3.44</v>
      </c>
      <c r="V71" s="22">
        <v>0.97000000000000008</v>
      </c>
      <c r="W71" s="22">
        <v>1.5533333333333335</v>
      </c>
      <c r="X71" s="22">
        <v>1.8366666666666667</v>
      </c>
      <c r="Y71" s="22">
        <v>5.57</v>
      </c>
      <c r="Z71" s="22">
        <v>4.3966666666666674</v>
      </c>
      <c r="AA71" s="22">
        <v>2.75</v>
      </c>
      <c r="AB71" s="22">
        <v>1.3066666666666669</v>
      </c>
      <c r="AC71" s="22">
        <v>2.99</v>
      </c>
      <c r="AD71" s="22">
        <v>1.5899999999999999</v>
      </c>
      <c r="AE71" s="23">
        <v>757.39</v>
      </c>
      <c r="AF71" s="23">
        <v>241641.66666666666</v>
      </c>
      <c r="AG71" s="45">
        <v>4.4001400618243265</v>
      </c>
      <c r="AH71" s="23">
        <v>907.43279057514519</v>
      </c>
      <c r="AI71" s="22" t="s">
        <v>783</v>
      </c>
      <c r="AJ71" s="22">
        <v>118.36666666666667</v>
      </c>
      <c r="AK71" s="22">
        <v>54.109999999999992</v>
      </c>
      <c r="AL71" s="22">
        <v>172.47666666666666</v>
      </c>
      <c r="AM71" s="22">
        <v>176.62406666666666</v>
      </c>
      <c r="AN71" s="22">
        <v>32.39</v>
      </c>
      <c r="AO71" s="36">
        <v>2.6199999999999997</v>
      </c>
      <c r="AP71" s="22">
        <v>94</v>
      </c>
      <c r="AQ71" s="22">
        <v>93.89</v>
      </c>
      <c r="AR71" s="22">
        <v>93</v>
      </c>
      <c r="AS71" s="22">
        <v>8.1300000000000008</v>
      </c>
      <c r="AT71" s="22">
        <v>462.81666666666661</v>
      </c>
      <c r="AU71" s="22">
        <v>4.2566666666666668</v>
      </c>
      <c r="AV71" s="22">
        <v>9.99</v>
      </c>
      <c r="AW71" s="22">
        <v>5.2333333333333334</v>
      </c>
      <c r="AX71" s="22">
        <v>13.443333333333333</v>
      </c>
      <c r="AY71" s="22">
        <v>28.38</v>
      </c>
      <c r="AZ71" s="22">
        <v>2.3266666666666667</v>
      </c>
      <c r="BA71" s="22">
        <v>0.81333333333333335</v>
      </c>
      <c r="BB71" s="22">
        <v>9.706666666666667</v>
      </c>
      <c r="BC71" s="22">
        <v>23.16333333333333</v>
      </c>
      <c r="BD71" s="22">
        <v>21.493333333333329</v>
      </c>
      <c r="BE71" s="22">
        <v>29.783333333333335</v>
      </c>
      <c r="BF71" s="22">
        <v>77.333333333333329</v>
      </c>
      <c r="BG71" s="22">
        <v>14.99</v>
      </c>
      <c r="BH71" s="22">
        <v>11.550000000000002</v>
      </c>
      <c r="BI71" s="22">
        <v>15</v>
      </c>
      <c r="BJ71" s="22">
        <v>2.0033333333333334</v>
      </c>
      <c r="BK71" s="22">
        <v>76.61</v>
      </c>
      <c r="BL71" s="22">
        <v>8.99</v>
      </c>
      <c r="BM71" s="22">
        <v>10.436666666666667</v>
      </c>
    </row>
    <row r="72" spans="1:65" x14ac:dyDescent="0.35">
      <c r="A72" s="35">
        <v>1320140500</v>
      </c>
      <c r="B72" s="17" t="s">
        <v>218</v>
      </c>
      <c r="C72" s="17" t="s">
        <v>854</v>
      </c>
      <c r="D72" s="17" t="s">
        <v>855</v>
      </c>
      <c r="E72" s="22">
        <v>12.153333333333334</v>
      </c>
      <c r="F72" s="22">
        <v>4.0133333333333328</v>
      </c>
      <c r="G72" s="22">
        <v>4.0766666666666671</v>
      </c>
      <c r="H72" s="22">
        <v>1.2299999999999998</v>
      </c>
      <c r="I72" s="22">
        <v>1.2933333333333332</v>
      </c>
      <c r="J72" s="22">
        <v>1.7299999999999998</v>
      </c>
      <c r="K72" s="22">
        <v>1.843333333333333</v>
      </c>
      <c r="L72" s="22">
        <v>1.4866666666666666</v>
      </c>
      <c r="M72" s="22">
        <v>4.2166666666666668</v>
      </c>
      <c r="N72" s="22">
        <v>3.2633333333333332</v>
      </c>
      <c r="O72" s="22">
        <v>0.58666666666666656</v>
      </c>
      <c r="P72" s="22">
        <v>1.2733333333333334</v>
      </c>
      <c r="Q72" s="22">
        <v>3.4066666666666667</v>
      </c>
      <c r="R72" s="22">
        <v>3.7633333333333332</v>
      </c>
      <c r="S72" s="22">
        <v>4.583333333333333</v>
      </c>
      <c r="T72" s="22">
        <v>2.4633333333333334</v>
      </c>
      <c r="U72" s="22">
        <v>3.5666666666666664</v>
      </c>
      <c r="V72" s="22">
        <v>1.2566666666666666</v>
      </c>
      <c r="W72" s="22">
        <v>1.6500000000000001</v>
      </c>
      <c r="X72" s="22">
        <v>2.0100000000000002</v>
      </c>
      <c r="Y72" s="22">
        <v>6.0399999999999991</v>
      </c>
      <c r="Z72" s="22">
        <v>4.25</v>
      </c>
      <c r="AA72" s="22">
        <v>2.6733333333333333</v>
      </c>
      <c r="AB72" s="22">
        <v>1.3366666666666667</v>
      </c>
      <c r="AC72" s="22">
        <v>3.5366666666666666</v>
      </c>
      <c r="AD72" s="22">
        <v>1.7333333333333332</v>
      </c>
      <c r="AE72" s="23">
        <v>780.55666666666673</v>
      </c>
      <c r="AF72" s="23">
        <v>208422.33333333334</v>
      </c>
      <c r="AG72" s="45">
        <v>4.3865393050643169</v>
      </c>
      <c r="AH72" s="23">
        <v>781.53836450957408</v>
      </c>
      <c r="AI72" s="22" t="s">
        <v>783</v>
      </c>
      <c r="AJ72" s="22">
        <v>85.98</v>
      </c>
      <c r="AK72" s="22">
        <v>74.850000000000009</v>
      </c>
      <c r="AL72" s="22">
        <v>160.83000000000001</v>
      </c>
      <c r="AM72" s="22">
        <v>178.12406666666666</v>
      </c>
      <c r="AN72" s="22">
        <v>39.723333333333336</v>
      </c>
      <c r="AO72" s="36">
        <v>2.4913333333333334</v>
      </c>
      <c r="AP72" s="22">
        <v>101.89</v>
      </c>
      <c r="AQ72" s="22">
        <v>73.89</v>
      </c>
      <c r="AR72" s="22">
        <v>108</v>
      </c>
      <c r="AS72" s="22">
        <v>8.3833333333333329</v>
      </c>
      <c r="AT72" s="22">
        <v>417.33333333333331</v>
      </c>
      <c r="AU72" s="22">
        <v>3.706666666666667</v>
      </c>
      <c r="AV72" s="22">
        <v>11.549999999999999</v>
      </c>
      <c r="AW72" s="22">
        <v>4.63</v>
      </c>
      <c r="AX72" s="22">
        <v>16.776666666666667</v>
      </c>
      <c r="AY72" s="22">
        <v>27.22</v>
      </c>
      <c r="AZ72" s="22">
        <v>2.46</v>
      </c>
      <c r="BA72" s="22">
        <v>1.24</v>
      </c>
      <c r="BB72" s="22">
        <v>12.083333333333334</v>
      </c>
      <c r="BC72" s="22">
        <v>28.540000000000003</v>
      </c>
      <c r="BD72" s="22">
        <v>20.633333333333336</v>
      </c>
      <c r="BE72" s="22">
        <v>24.11</v>
      </c>
      <c r="BF72" s="22">
        <v>65</v>
      </c>
      <c r="BG72" s="22">
        <v>9.3333333333333339</v>
      </c>
      <c r="BH72" s="22">
        <v>10.976666666666667</v>
      </c>
      <c r="BI72" s="22">
        <v>5</v>
      </c>
      <c r="BJ72" s="22">
        <v>2.6066666666666669</v>
      </c>
      <c r="BK72" s="22">
        <v>56.666666666666664</v>
      </c>
      <c r="BL72" s="22">
        <v>9.3233333333333324</v>
      </c>
      <c r="BM72" s="22">
        <v>11.42</v>
      </c>
    </row>
    <row r="73" spans="1:65" x14ac:dyDescent="0.35">
      <c r="A73" s="35">
        <v>1329300675</v>
      </c>
      <c r="B73" s="17" t="s">
        <v>218</v>
      </c>
      <c r="C73" s="17" t="s">
        <v>834</v>
      </c>
      <c r="D73" s="17" t="s">
        <v>835</v>
      </c>
      <c r="E73" s="22">
        <v>10.858315500969034</v>
      </c>
      <c r="F73" s="22">
        <v>3.783101221868638</v>
      </c>
      <c r="G73" s="22">
        <v>4.2137538140329616</v>
      </c>
      <c r="H73" s="22">
        <v>1.4082315579839582</v>
      </c>
      <c r="I73" s="22">
        <v>1.1814519240598411</v>
      </c>
      <c r="J73" s="22">
        <v>1.0826401765237821</v>
      </c>
      <c r="K73" s="22">
        <v>2.2379164531493654</v>
      </c>
      <c r="L73" s="22">
        <v>1.2192669433824141</v>
      </c>
      <c r="M73" s="22">
        <v>3.9815204454702005</v>
      </c>
      <c r="N73" s="22">
        <v>2.9920670880545437</v>
      </c>
      <c r="O73" s="22">
        <v>0.60604564665044969</v>
      </c>
      <c r="P73" s="22">
        <v>1.11234321206814</v>
      </c>
      <c r="Q73" s="22">
        <v>3.3898498019017915</v>
      </c>
      <c r="R73" s="22">
        <v>3.4401627013649532</v>
      </c>
      <c r="S73" s="22">
        <v>4.0471193493242552</v>
      </c>
      <c r="T73" s="22">
        <v>1.8074259170848108</v>
      </c>
      <c r="U73" s="22">
        <v>3.3627240564676857</v>
      </c>
      <c r="V73" s="22">
        <v>1.0335266252753781</v>
      </c>
      <c r="W73" s="22">
        <v>1.6560589763906579</v>
      </c>
      <c r="X73" s="22">
        <v>1.732620718788322</v>
      </c>
      <c r="Y73" s="22">
        <v>5.8078284009065557</v>
      </c>
      <c r="Z73" s="22">
        <v>4.2027392124758443</v>
      </c>
      <c r="AA73" s="22">
        <v>2.6080972828046747</v>
      </c>
      <c r="AB73" s="22">
        <v>1.3333374077503748</v>
      </c>
      <c r="AC73" s="22">
        <v>3.1615253569487929</v>
      </c>
      <c r="AD73" s="22">
        <v>1.5467099171449916</v>
      </c>
      <c r="AE73" s="23">
        <v>790.70568583352235</v>
      </c>
      <c r="AF73" s="23">
        <v>229245.0788943712</v>
      </c>
      <c r="AG73" s="45">
        <v>4.3571704767044102</v>
      </c>
      <c r="AH73" s="23">
        <v>857.50435584334662</v>
      </c>
      <c r="AI73" s="22">
        <v>97.91721452400742</v>
      </c>
      <c r="AJ73" s="22" t="s">
        <v>783</v>
      </c>
      <c r="AK73" s="22" t="s">
        <v>783</v>
      </c>
      <c r="AL73" s="22">
        <v>97.91721452400742</v>
      </c>
      <c r="AM73" s="22">
        <v>176.43439840349129</v>
      </c>
      <c r="AN73" s="22">
        <v>74.484473693053431</v>
      </c>
      <c r="AO73" s="36">
        <v>2.5370776850229801</v>
      </c>
      <c r="AP73" s="22">
        <v>61.501375893717061</v>
      </c>
      <c r="AQ73" s="22">
        <v>139.27919917989888</v>
      </c>
      <c r="AR73" s="22">
        <v>78.103058093612347</v>
      </c>
      <c r="AS73" s="22">
        <v>9.7010963929616718</v>
      </c>
      <c r="AT73" s="22">
        <v>431.66705977594074</v>
      </c>
      <c r="AU73" s="22">
        <v>3.790707892381338</v>
      </c>
      <c r="AV73" s="22">
        <v>8.0172182955619018</v>
      </c>
      <c r="AW73" s="22">
        <v>2.5728515830337328</v>
      </c>
      <c r="AX73" s="22">
        <v>17.033824028458771</v>
      </c>
      <c r="AY73" s="22">
        <v>31.358552665659815</v>
      </c>
      <c r="AZ73" s="22">
        <v>2.454357576451724</v>
      </c>
      <c r="BA73" s="22">
        <v>1.0213188166800096</v>
      </c>
      <c r="BB73" s="22">
        <v>11.018288092401237</v>
      </c>
      <c r="BC73" s="22">
        <v>20.202676134533618</v>
      </c>
      <c r="BD73" s="22">
        <v>19.126039311068531</v>
      </c>
      <c r="BE73" s="22">
        <v>23.202797493631135</v>
      </c>
      <c r="BF73" s="22">
        <v>75.196027737760275</v>
      </c>
      <c r="BG73" s="22">
        <v>12.944510780143302</v>
      </c>
      <c r="BH73" s="22">
        <v>10.950248298635612</v>
      </c>
      <c r="BI73" s="22">
        <v>11.932918280875228</v>
      </c>
      <c r="BJ73" s="22">
        <v>2.1778169134913195</v>
      </c>
      <c r="BK73" s="22">
        <v>47.99297506309199</v>
      </c>
      <c r="BL73" s="22">
        <v>8.7602159451948722</v>
      </c>
      <c r="BM73" s="22">
        <v>6.5077767037990499</v>
      </c>
    </row>
    <row r="74" spans="1:65" x14ac:dyDescent="0.35">
      <c r="A74" s="35">
        <v>1342340800</v>
      </c>
      <c r="B74" s="17" t="s">
        <v>218</v>
      </c>
      <c r="C74" s="17" t="s">
        <v>563</v>
      </c>
      <c r="D74" s="17" t="s">
        <v>564</v>
      </c>
      <c r="E74" s="22">
        <v>11.113333333333332</v>
      </c>
      <c r="F74" s="22">
        <v>3.69</v>
      </c>
      <c r="G74" s="22">
        <v>3.83</v>
      </c>
      <c r="H74" s="22">
        <v>1.32</v>
      </c>
      <c r="I74" s="22">
        <v>1.1200000000000001</v>
      </c>
      <c r="J74" s="22">
        <v>2.0033333333333334</v>
      </c>
      <c r="K74" s="22">
        <v>1.7566666666666666</v>
      </c>
      <c r="L74" s="22">
        <v>0.98333333333333339</v>
      </c>
      <c r="M74" s="22">
        <v>3.7466666666666661</v>
      </c>
      <c r="N74" s="22">
        <v>3.2433333333333336</v>
      </c>
      <c r="O74" s="22">
        <v>0.55666666666666675</v>
      </c>
      <c r="P74" s="22">
        <v>1.04</v>
      </c>
      <c r="Q74" s="22">
        <v>3.1266666666666669</v>
      </c>
      <c r="R74" s="22">
        <v>3.1833333333333331</v>
      </c>
      <c r="S74" s="22">
        <v>4.083333333333333</v>
      </c>
      <c r="T74" s="22">
        <v>1.89</v>
      </c>
      <c r="U74" s="22">
        <v>3.28</v>
      </c>
      <c r="V74" s="22">
        <v>1.0466666666666666</v>
      </c>
      <c r="W74" s="22">
        <v>1.4033333333333333</v>
      </c>
      <c r="X74" s="22">
        <v>1.7233333333333334</v>
      </c>
      <c r="Y74" s="22">
        <v>5.8566666666666665</v>
      </c>
      <c r="Z74" s="22">
        <v>3.81</v>
      </c>
      <c r="AA74" s="22">
        <v>2.3799999999999994</v>
      </c>
      <c r="AB74" s="22">
        <v>1.7433333333333334</v>
      </c>
      <c r="AC74" s="22">
        <v>2.91</v>
      </c>
      <c r="AD74" s="22">
        <v>1.8033333333333335</v>
      </c>
      <c r="AE74" s="23">
        <v>850.24000000000012</v>
      </c>
      <c r="AF74" s="23">
        <v>206878.33333333334</v>
      </c>
      <c r="AG74" s="45">
        <v>4.4022333912698635</v>
      </c>
      <c r="AH74" s="23">
        <v>777.28403300110085</v>
      </c>
      <c r="AI74" s="22">
        <v>158.72666666666669</v>
      </c>
      <c r="AJ74" s="22" t="s">
        <v>783</v>
      </c>
      <c r="AK74" s="22" t="s">
        <v>783</v>
      </c>
      <c r="AL74" s="22">
        <v>158.72666666666669</v>
      </c>
      <c r="AM74" s="22">
        <v>176.62406666666666</v>
      </c>
      <c r="AN74" s="22">
        <v>49.526666666666664</v>
      </c>
      <c r="AO74" s="36">
        <v>2.4149999999999996</v>
      </c>
      <c r="AP74" s="22">
        <v>82.126666666666665</v>
      </c>
      <c r="AQ74" s="22">
        <v>115.87666666666667</v>
      </c>
      <c r="AR74" s="22">
        <v>94.743333333333325</v>
      </c>
      <c r="AS74" s="22">
        <v>8.4833333333333343</v>
      </c>
      <c r="AT74" s="22">
        <v>452.49666666666667</v>
      </c>
      <c r="AU74" s="22">
        <v>3.83</v>
      </c>
      <c r="AV74" s="22">
        <v>9.9466666666666672</v>
      </c>
      <c r="AW74" s="22">
        <v>4.5266666666666664</v>
      </c>
      <c r="AX74" s="22">
        <v>16.14</v>
      </c>
      <c r="AY74" s="22">
        <v>35.616666666666667</v>
      </c>
      <c r="AZ74" s="22">
        <v>1.9366666666666668</v>
      </c>
      <c r="BA74" s="22">
        <v>0.81666666666666676</v>
      </c>
      <c r="BB74" s="22">
        <v>16.13</v>
      </c>
      <c r="BC74" s="22">
        <v>26.38</v>
      </c>
      <c r="BD74" s="22">
        <v>23.156666666666666</v>
      </c>
      <c r="BE74" s="22">
        <v>28.076666666666668</v>
      </c>
      <c r="BF74" s="22">
        <v>74.133333333333326</v>
      </c>
      <c r="BG74" s="22">
        <v>34.176666666666669</v>
      </c>
      <c r="BH74" s="22">
        <v>11.01</v>
      </c>
      <c r="BI74" s="22">
        <v>17</v>
      </c>
      <c r="BJ74" s="22">
        <v>2.67</v>
      </c>
      <c r="BK74" s="22">
        <v>49.23</v>
      </c>
      <c r="BL74" s="22">
        <v>9.2266666666666666</v>
      </c>
      <c r="BM74" s="22">
        <v>8.07</v>
      </c>
    </row>
    <row r="75" spans="1:65" x14ac:dyDescent="0.35">
      <c r="A75" s="35">
        <v>1344340820</v>
      </c>
      <c r="B75" s="17" t="s">
        <v>218</v>
      </c>
      <c r="C75" s="17" t="s">
        <v>786</v>
      </c>
      <c r="D75" s="17" t="s">
        <v>787</v>
      </c>
      <c r="E75" s="22">
        <v>9.07</v>
      </c>
      <c r="F75" s="22">
        <v>3.5466666666666669</v>
      </c>
      <c r="G75" s="22">
        <v>4.2333333333333334</v>
      </c>
      <c r="H75" s="22">
        <v>1.2366666666666666</v>
      </c>
      <c r="I75" s="22">
        <v>0.96</v>
      </c>
      <c r="J75" s="22">
        <v>1.8999999999999997</v>
      </c>
      <c r="K75" s="22">
        <v>1.9333333333333333</v>
      </c>
      <c r="L75" s="22">
        <v>0.96666666666666667</v>
      </c>
      <c r="M75" s="22">
        <v>4.2333333333333334</v>
      </c>
      <c r="N75" s="22">
        <v>2.6566666666666667</v>
      </c>
      <c r="O75" s="22">
        <v>0.57666666666666666</v>
      </c>
      <c r="P75" s="22">
        <v>1.1866666666666665</v>
      </c>
      <c r="Q75" s="22">
        <v>2.8766666666666665</v>
      </c>
      <c r="R75" s="22">
        <v>3.3633333333333333</v>
      </c>
      <c r="S75" s="22">
        <v>3.6766666666666663</v>
      </c>
      <c r="T75" s="22">
        <v>1.7599999999999998</v>
      </c>
      <c r="U75" s="22">
        <v>3.3833333333333333</v>
      </c>
      <c r="V75" s="22">
        <v>0.96666666666666679</v>
      </c>
      <c r="W75" s="22">
        <v>1.7</v>
      </c>
      <c r="X75" s="22">
        <v>1.6733333333333331</v>
      </c>
      <c r="Y75" s="22">
        <v>5.6766666666666667</v>
      </c>
      <c r="Z75" s="22">
        <v>4.2866666666666662</v>
      </c>
      <c r="AA75" s="22">
        <v>2.3666666666666667</v>
      </c>
      <c r="AB75" s="22">
        <v>1.03</v>
      </c>
      <c r="AC75" s="22">
        <v>3.4</v>
      </c>
      <c r="AD75" s="22">
        <v>1.7766666666666666</v>
      </c>
      <c r="AE75" s="23">
        <v>784.62</v>
      </c>
      <c r="AF75" s="23">
        <v>242122.66666666666</v>
      </c>
      <c r="AG75" s="45">
        <v>4.5297298277637479</v>
      </c>
      <c r="AH75" s="23">
        <v>923.79141705832524</v>
      </c>
      <c r="AI75" s="22">
        <v>158.72666666666669</v>
      </c>
      <c r="AJ75" s="22" t="s">
        <v>783</v>
      </c>
      <c r="AK75" s="22" t="s">
        <v>783</v>
      </c>
      <c r="AL75" s="22">
        <v>158.72666666666669</v>
      </c>
      <c r="AM75" s="22">
        <v>176.62406666666666</v>
      </c>
      <c r="AN75" s="22">
        <v>30.723333333333329</v>
      </c>
      <c r="AO75" s="36">
        <v>2.5213333333333332</v>
      </c>
      <c r="AP75" s="22">
        <v>78.67</v>
      </c>
      <c r="AQ75" s="22">
        <v>72.8</v>
      </c>
      <c r="AR75" s="22">
        <v>74.5</v>
      </c>
      <c r="AS75" s="22">
        <v>9.3366666666666678</v>
      </c>
      <c r="AT75" s="22">
        <v>428.90000000000003</v>
      </c>
      <c r="AU75" s="22">
        <v>4.1933333333333342</v>
      </c>
      <c r="AV75" s="22">
        <v>8.3233333333333324</v>
      </c>
      <c r="AW75" s="22">
        <v>4.58</v>
      </c>
      <c r="AX75" s="22">
        <v>16.790000000000003</v>
      </c>
      <c r="AY75" s="22">
        <v>38.303333333333335</v>
      </c>
      <c r="AZ75" s="22">
        <v>1.8966666666666665</v>
      </c>
      <c r="BA75" s="22">
        <v>0.97000000000000008</v>
      </c>
      <c r="BB75" s="22">
        <v>12.5</v>
      </c>
      <c r="BC75" s="22">
        <v>27.786666666666665</v>
      </c>
      <c r="BD75" s="22">
        <v>23.49</v>
      </c>
      <c r="BE75" s="22">
        <v>32.973333333333336</v>
      </c>
      <c r="BF75" s="22">
        <v>50</v>
      </c>
      <c r="BG75" s="22">
        <v>15</v>
      </c>
      <c r="BH75" s="22">
        <v>11.79</v>
      </c>
      <c r="BI75" s="22">
        <v>12.333333333333334</v>
      </c>
      <c r="BJ75" s="22">
        <v>1.92</v>
      </c>
      <c r="BK75" s="22">
        <v>33.83</v>
      </c>
      <c r="BL75" s="22">
        <v>9.4666666666666668</v>
      </c>
      <c r="BM75" s="22">
        <v>8.7366666666666664</v>
      </c>
    </row>
    <row r="76" spans="1:65" x14ac:dyDescent="0.35">
      <c r="A76" s="35">
        <v>1346660850</v>
      </c>
      <c r="B76" s="17" t="s">
        <v>218</v>
      </c>
      <c r="C76" s="17" t="s">
        <v>221</v>
      </c>
      <c r="D76" s="17" t="s">
        <v>222</v>
      </c>
      <c r="E76" s="22">
        <v>11.163333333333334</v>
      </c>
      <c r="F76" s="22">
        <v>3.8766666666666665</v>
      </c>
      <c r="G76" s="22">
        <v>4.456666666666667</v>
      </c>
      <c r="H76" s="22">
        <v>1.4033333333333333</v>
      </c>
      <c r="I76" s="22">
        <v>1.0166666666666666</v>
      </c>
      <c r="J76" s="22">
        <v>2.35</v>
      </c>
      <c r="K76" s="22">
        <v>2.25</v>
      </c>
      <c r="L76" s="22">
        <v>0.98666666666666669</v>
      </c>
      <c r="M76" s="22">
        <v>4.166666666666667</v>
      </c>
      <c r="N76" s="22">
        <v>3.6933333333333334</v>
      </c>
      <c r="O76" s="22">
        <v>0.61</v>
      </c>
      <c r="P76" s="22">
        <v>1.8533333333333335</v>
      </c>
      <c r="Q76" s="22">
        <v>3.4766666666666666</v>
      </c>
      <c r="R76" s="22">
        <v>3.2966666666666669</v>
      </c>
      <c r="S76" s="22">
        <v>4.1133333333333333</v>
      </c>
      <c r="T76" s="22">
        <v>2.16</v>
      </c>
      <c r="U76" s="22">
        <v>3.5866666666666664</v>
      </c>
      <c r="V76" s="22">
        <v>1.1833333333333333</v>
      </c>
      <c r="W76" s="22">
        <v>1.7</v>
      </c>
      <c r="X76" s="22">
        <v>1.5733333333333333</v>
      </c>
      <c r="Y76" s="22">
        <v>5.9666666666666659</v>
      </c>
      <c r="Z76" s="22">
        <v>4.546666666666666</v>
      </c>
      <c r="AA76" s="22">
        <v>3.0166666666666671</v>
      </c>
      <c r="AB76" s="22">
        <v>1.57</v>
      </c>
      <c r="AC76" s="22">
        <v>3.1633333333333336</v>
      </c>
      <c r="AD76" s="22">
        <v>1.6833333333333336</v>
      </c>
      <c r="AE76" s="23">
        <v>791.44333333333327</v>
      </c>
      <c r="AF76" s="23">
        <v>279901.33333333331</v>
      </c>
      <c r="AG76" s="45">
        <v>4.3643683475145876</v>
      </c>
      <c r="AH76" s="23">
        <v>1047.1191165520288</v>
      </c>
      <c r="AI76" s="22">
        <v>159.54999999999998</v>
      </c>
      <c r="AJ76" s="22" t="s">
        <v>783</v>
      </c>
      <c r="AK76" s="22" t="s">
        <v>783</v>
      </c>
      <c r="AL76" s="22">
        <v>159.54999999999998</v>
      </c>
      <c r="AM76" s="22">
        <v>176.62406666666666</v>
      </c>
      <c r="AN76" s="22">
        <v>47.993333333333332</v>
      </c>
      <c r="AO76" s="36">
        <v>2.9033333333333338</v>
      </c>
      <c r="AP76" s="22">
        <v>94.61</v>
      </c>
      <c r="AQ76" s="22">
        <v>117.55666666666667</v>
      </c>
      <c r="AR76" s="22">
        <v>85.386666666666656</v>
      </c>
      <c r="AS76" s="22">
        <v>11.393333333333333</v>
      </c>
      <c r="AT76" s="22">
        <v>477.74666666666667</v>
      </c>
      <c r="AU76" s="22">
        <v>4.3733333333333322</v>
      </c>
      <c r="AV76" s="22">
        <v>9.9</v>
      </c>
      <c r="AW76" s="22">
        <v>2.6799999999999997</v>
      </c>
      <c r="AX76" s="22">
        <v>13.666666666666666</v>
      </c>
      <c r="AY76" s="22">
        <v>39.556666666666665</v>
      </c>
      <c r="AZ76" s="22">
        <v>2.2966666666666669</v>
      </c>
      <c r="BA76" s="22">
        <v>0.91</v>
      </c>
      <c r="BB76" s="22">
        <v>11.473333333333334</v>
      </c>
      <c r="BC76" s="22">
        <v>36.666666666666664</v>
      </c>
      <c r="BD76" s="22">
        <v>23.049999999999997</v>
      </c>
      <c r="BE76" s="22">
        <v>35.729999999999997</v>
      </c>
      <c r="BF76" s="22">
        <v>75</v>
      </c>
      <c r="BG76" s="22">
        <v>19.552777777777777</v>
      </c>
      <c r="BH76" s="22">
        <v>11.333333333333334</v>
      </c>
      <c r="BI76" s="22">
        <v>11.333333333333334</v>
      </c>
      <c r="BJ76" s="22">
        <v>3.0133333333333332</v>
      </c>
      <c r="BK76" s="22">
        <v>45.609999999999992</v>
      </c>
      <c r="BL76" s="22">
        <v>9.0166666666666675</v>
      </c>
      <c r="BM76" s="22">
        <v>8.6166666666666671</v>
      </c>
    </row>
    <row r="77" spans="1:65" x14ac:dyDescent="0.35">
      <c r="A77" s="35">
        <v>1546520500</v>
      </c>
      <c r="B77" s="17" t="s">
        <v>223</v>
      </c>
      <c r="C77" s="17" t="s">
        <v>726</v>
      </c>
      <c r="D77" s="17" t="s">
        <v>224</v>
      </c>
      <c r="E77" s="22">
        <v>10.496666666666668</v>
      </c>
      <c r="F77" s="22">
        <v>4.583333333333333</v>
      </c>
      <c r="G77" s="22">
        <v>6.0566666666666675</v>
      </c>
      <c r="H77" s="22">
        <v>2.3566666666666669</v>
      </c>
      <c r="I77" s="22">
        <v>1.5666666666666667</v>
      </c>
      <c r="J77" s="22">
        <v>4.1766666666666667</v>
      </c>
      <c r="K77" s="22">
        <v>4.0000000000000009</v>
      </c>
      <c r="L77" s="22">
        <v>2.4133333333333336</v>
      </c>
      <c r="M77" s="22">
        <v>6.543333333333333</v>
      </c>
      <c r="N77" s="22">
        <v>8.7366666666666664</v>
      </c>
      <c r="O77" s="22">
        <v>1.2166666666666666</v>
      </c>
      <c r="P77" s="22">
        <v>3.16</v>
      </c>
      <c r="Q77" s="22">
        <v>4.8233333333333333</v>
      </c>
      <c r="R77" s="22">
        <v>5.3566666666666665</v>
      </c>
      <c r="S77" s="22">
        <v>8.1966666666666672</v>
      </c>
      <c r="T77" s="22">
        <v>4.6166666666666663</v>
      </c>
      <c r="U77" s="22">
        <v>6.37</v>
      </c>
      <c r="V77" s="22">
        <v>2.11</v>
      </c>
      <c r="W77" s="22">
        <v>3.4966666666666666</v>
      </c>
      <c r="X77" s="22">
        <v>2.9500000000000006</v>
      </c>
      <c r="Y77" s="22">
        <v>8.2433333333333341</v>
      </c>
      <c r="Z77" s="22">
        <v>8.1033333333333335</v>
      </c>
      <c r="AA77" s="22">
        <v>3.9133333333333336</v>
      </c>
      <c r="AB77" s="22">
        <v>2.6966666666666668</v>
      </c>
      <c r="AC77" s="22">
        <v>3.7099999999999995</v>
      </c>
      <c r="AD77" s="22">
        <v>2.2233333333333332</v>
      </c>
      <c r="AE77" s="23">
        <v>2968.5333333333333</v>
      </c>
      <c r="AF77" s="23">
        <v>1158492.3333333333</v>
      </c>
      <c r="AG77" s="45">
        <v>4.297463331668502</v>
      </c>
      <c r="AH77" s="23">
        <v>4302.6981448271354</v>
      </c>
      <c r="AI77" s="22">
        <v>388.65000000000003</v>
      </c>
      <c r="AJ77" s="22" t="s">
        <v>783</v>
      </c>
      <c r="AK77" s="22" t="s">
        <v>783</v>
      </c>
      <c r="AL77" s="22">
        <v>388.65000000000003</v>
      </c>
      <c r="AM77" s="22">
        <v>172.66151666666667</v>
      </c>
      <c r="AN77" s="22">
        <v>70.86</v>
      </c>
      <c r="AO77" s="36">
        <v>3.5353333333333334</v>
      </c>
      <c r="AP77" s="22">
        <v>172.55666666666664</v>
      </c>
      <c r="AQ77" s="22">
        <v>129.38</v>
      </c>
      <c r="AR77" s="22">
        <v>101.17</v>
      </c>
      <c r="AS77" s="22">
        <v>12.950000000000001</v>
      </c>
      <c r="AT77" s="22">
        <v>464.49</v>
      </c>
      <c r="AU77" s="22">
        <v>5.083333333333333</v>
      </c>
      <c r="AV77" s="22">
        <v>14.256666666666668</v>
      </c>
      <c r="AW77" s="22">
        <v>5.2733333333333334</v>
      </c>
      <c r="AX77" s="22">
        <v>16.333333333333332</v>
      </c>
      <c r="AY77" s="22">
        <v>62.333333333333336</v>
      </c>
      <c r="AZ77" s="22">
        <v>3.7833333333333337</v>
      </c>
      <c r="BA77" s="22">
        <v>1.6633333333333333</v>
      </c>
      <c r="BB77" s="22">
        <v>20.026666666666667</v>
      </c>
      <c r="BC77" s="22">
        <v>51.71</v>
      </c>
      <c r="BD77" s="22">
        <v>26.793333333333333</v>
      </c>
      <c r="BE77" s="22">
        <v>49.843333333333334</v>
      </c>
      <c r="BF77" s="22">
        <v>78.13333333333334</v>
      </c>
      <c r="BG77" s="22">
        <v>12.950000000000001</v>
      </c>
      <c r="BH77" s="22">
        <v>12.743333333333334</v>
      </c>
      <c r="BI77" s="22">
        <v>18.266666666666666</v>
      </c>
      <c r="BJ77" s="22">
        <v>2.7900000000000005</v>
      </c>
      <c r="BK77" s="22">
        <v>57.4</v>
      </c>
      <c r="BL77" s="22">
        <v>9.3433333333333337</v>
      </c>
      <c r="BM77" s="22">
        <v>8.4700000000000006</v>
      </c>
    </row>
    <row r="78" spans="1:65" x14ac:dyDescent="0.35">
      <c r="A78" s="35">
        <v>1614260200</v>
      </c>
      <c r="B78" s="17" t="s">
        <v>225</v>
      </c>
      <c r="C78" s="17" t="s">
        <v>727</v>
      </c>
      <c r="D78" s="17" t="s">
        <v>642</v>
      </c>
      <c r="E78" s="22">
        <v>11.85</v>
      </c>
      <c r="F78" s="22">
        <v>3.9966666666666666</v>
      </c>
      <c r="G78" s="22">
        <v>4.2266666666666666</v>
      </c>
      <c r="H78" s="22">
        <v>1.24</v>
      </c>
      <c r="I78" s="22">
        <v>1.1599999999999999</v>
      </c>
      <c r="J78" s="22">
        <v>1.4633333333333332</v>
      </c>
      <c r="K78" s="22">
        <v>1.2966666666666666</v>
      </c>
      <c r="L78" s="22">
        <v>0.94333333333333336</v>
      </c>
      <c r="M78" s="22">
        <v>4.24</v>
      </c>
      <c r="N78" s="22">
        <v>2.66</v>
      </c>
      <c r="O78" s="22">
        <v>0.57666666666666666</v>
      </c>
      <c r="P78" s="22">
        <v>1.0933333333333335</v>
      </c>
      <c r="Q78" s="22">
        <v>3.186666666666667</v>
      </c>
      <c r="R78" s="22">
        <v>3.7433333333333336</v>
      </c>
      <c r="S78" s="22">
        <v>4.7766666666666664</v>
      </c>
      <c r="T78" s="22">
        <v>2.0699999999999998</v>
      </c>
      <c r="U78" s="22">
        <v>3.3000000000000003</v>
      </c>
      <c r="V78" s="22">
        <v>1.1366666666666665</v>
      </c>
      <c r="W78" s="22">
        <v>1.6300000000000001</v>
      </c>
      <c r="X78" s="22">
        <v>1.6633333333333333</v>
      </c>
      <c r="Y78" s="22">
        <v>5.7766666666666664</v>
      </c>
      <c r="Z78" s="22">
        <v>4.6366666666666667</v>
      </c>
      <c r="AA78" s="22">
        <v>2.4133333333333331</v>
      </c>
      <c r="AB78" s="22">
        <v>1.3566666666666667</v>
      </c>
      <c r="AC78" s="22">
        <v>3.0833333333333335</v>
      </c>
      <c r="AD78" s="22">
        <v>1.7966666666666666</v>
      </c>
      <c r="AE78" s="23">
        <v>957.87666666666667</v>
      </c>
      <c r="AF78" s="23">
        <v>320087</v>
      </c>
      <c r="AG78" s="45">
        <v>4.5937561939274607</v>
      </c>
      <c r="AH78" s="23">
        <v>1229.9694361319716</v>
      </c>
      <c r="AI78" s="22" t="s">
        <v>783</v>
      </c>
      <c r="AJ78" s="22">
        <v>69.52</v>
      </c>
      <c r="AK78" s="22">
        <v>70.973333333333343</v>
      </c>
      <c r="AL78" s="22">
        <v>140.49333333333334</v>
      </c>
      <c r="AM78" s="22">
        <v>164.62406666666666</v>
      </c>
      <c r="AN78" s="22">
        <v>55.24</v>
      </c>
      <c r="AO78" s="36">
        <v>2.8863333333333334</v>
      </c>
      <c r="AP78" s="22">
        <v>117.18333333333334</v>
      </c>
      <c r="AQ78" s="22">
        <v>124.59333333333332</v>
      </c>
      <c r="AR78" s="22">
        <v>91.266666666666652</v>
      </c>
      <c r="AS78" s="22">
        <v>9.8933333333333326</v>
      </c>
      <c r="AT78" s="22">
        <v>452.24333333333334</v>
      </c>
      <c r="AU78" s="22">
        <v>4.09</v>
      </c>
      <c r="AV78" s="22">
        <v>10.033333333333333</v>
      </c>
      <c r="AW78" s="22">
        <v>3.9966666666666666</v>
      </c>
      <c r="AX78" s="22">
        <v>19.666666666666668</v>
      </c>
      <c r="AY78" s="22">
        <v>34.866666666666667</v>
      </c>
      <c r="AZ78" s="22">
        <v>2.4433333333333334</v>
      </c>
      <c r="BA78" s="22">
        <v>0.87</v>
      </c>
      <c r="BB78" s="22">
        <v>14.31</v>
      </c>
      <c r="BC78" s="22">
        <v>31.833333333333332</v>
      </c>
      <c r="BD78" s="22">
        <v>25.47666666666667</v>
      </c>
      <c r="BE78" s="22">
        <v>31.629999999999995</v>
      </c>
      <c r="BF78" s="22">
        <v>79.78</v>
      </c>
      <c r="BG78" s="22">
        <v>13.17138888888889</v>
      </c>
      <c r="BH78" s="22">
        <v>10.89</v>
      </c>
      <c r="BI78" s="22">
        <v>13.983333333333334</v>
      </c>
      <c r="BJ78" s="22">
        <v>2.77</v>
      </c>
      <c r="BK78" s="22">
        <v>52.94</v>
      </c>
      <c r="BL78" s="22">
        <v>8.7800000000000011</v>
      </c>
      <c r="BM78" s="22">
        <v>7.6733333333333347</v>
      </c>
    </row>
    <row r="79" spans="1:65" x14ac:dyDescent="0.35">
      <c r="A79" s="35">
        <v>1646300800</v>
      </c>
      <c r="B79" s="17" t="s">
        <v>225</v>
      </c>
      <c r="C79" s="17" t="s">
        <v>226</v>
      </c>
      <c r="D79" s="17" t="s">
        <v>227</v>
      </c>
      <c r="E79" s="22">
        <v>10.959999999999999</v>
      </c>
      <c r="F79" s="22">
        <v>3.8433333333333337</v>
      </c>
      <c r="G79" s="22">
        <v>3.6233333333333331</v>
      </c>
      <c r="H79" s="22">
        <v>1.1133333333333333</v>
      </c>
      <c r="I79" s="22">
        <v>0.86</v>
      </c>
      <c r="J79" s="22">
        <v>1.5766666666666669</v>
      </c>
      <c r="K79" s="22">
        <v>1.6666666666666667</v>
      </c>
      <c r="L79" s="22">
        <v>0.84</v>
      </c>
      <c r="M79" s="22">
        <v>4.0233333333333334</v>
      </c>
      <c r="N79" s="22">
        <v>1.843333333333333</v>
      </c>
      <c r="O79" s="22">
        <v>0.57666666666666666</v>
      </c>
      <c r="P79" s="22">
        <v>1.3266666666666669</v>
      </c>
      <c r="Q79" s="22">
        <v>2.8433333333333337</v>
      </c>
      <c r="R79" s="22">
        <v>3.0766666666666667</v>
      </c>
      <c r="S79" s="22">
        <v>4.0533333333333337</v>
      </c>
      <c r="T79" s="22">
        <v>2.6066666666666669</v>
      </c>
      <c r="U79" s="22">
        <v>3.1233333333333331</v>
      </c>
      <c r="V79" s="22">
        <v>0.96666666666666679</v>
      </c>
      <c r="W79" s="22">
        <v>1.32</v>
      </c>
      <c r="X79" s="22">
        <v>1.59</v>
      </c>
      <c r="Y79" s="22">
        <v>5.876666666666666</v>
      </c>
      <c r="Z79" s="22">
        <v>4.0066666666666668</v>
      </c>
      <c r="AA79" s="22">
        <v>2.4866666666666664</v>
      </c>
      <c r="AB79" s="22">
        <v>1.25</v>
      </c>
      <c r="AC79" s="22">
        <v>2.84</v>
      </c>
      <c r="AD79" s="22">
        <v>1.6633333333333333</v>
      </c>
      <c r="AE79" s="23">
        <v>760.55666666666673</v>
      </c>
      <c r="AF79" s="23">
        <v>297555.66666666669</v>
      </c>
      <c r="AG79" s="45">
        <v>4.5993762065194987</v>
      </c>
      <c r="AH79" s="23">
        <v>1143.2660472142334</v>
      </c>
      <c r="AI79" s="22" t="s">
        <v>783</v>
      </c>
      <c r="AJ79" s="22">
        <v>70.923333333333332</v>
      </c>
      <c r="AK79" s="22">
        <v>69.550000000000011</v>
      </c>
      <c r="AL79" s="22">
        <v>140.47333333333336</v>
      </c>
      <c r="AM79" s="22">
        <v>165.37406666666666</v>
      </c>
      <c r="AN79" s="22">
        <v>46.943333333333328</v>
      </c>
      <c r="AO79" s="36">
        <v>2.7436666666666665</v>
      </c>
      <c r="AP79" s="22">
        <v>111.91666666666667</v>
      </c>
      <c r="AQ79" s="22">
        <v>98.973333333333343</v>
      </c>
      <c r="AR79" s="22">
        <v>93.25</v>
      </c>
      <c r="AS79" s="22">
        <v>9.2033333333333331</v>
      </c>
      <c r="AT79" s="22">
        <v>432.48</v>
      </c>
      <c r="AU79" s="22">
        <v>4.1899999999999995</v>
      </c>
      <c r="AV79" s="22">
        <v>9.99</v>
      </c>
      <c r="AW79" s="22">
        <v>4.5566666666666658</v>
      </c>
      <c r="AX79" s="22">
        <v>12.693333333333333</v>
      </c>
      <c r="AY79" s="22">
        <v>27.083333333333332</v>
      </c>
      <c r="AZ79" s="22">
        <v>2.5299999999999998</v>
      </c>
      <c r="BA79" s="22">
        <v>0.89666666666666661</v>
      </c>
      <c r="BB79" s="22">
        <v>11.416666666666666</v>
      </c>
      <c r="BC79" s="22">
        <v>33.99</v>
      </c>
      <c r="BD79" s="22">
        <v>20.656666666666666</v>
      </c>
      <c r="BE79" s="22">
        <v>29.49</v>
      </c>
      <c r="BF79" s="22">
        <v>66.033333333333331</v>
      </c>
      <c r="BG79" s="22">
        <v>15</v>
      </c>
      <c r="BH79" s="22">
        <v>10</v>
      </c>
      <c r="BI79" s="22">
        <v>12.166666666666666</v>
      </c>
      <c r="BJ79" s="22">
        <v>2.9166666666666665</v>
      </c>
      <c r="BK79" s="22">
        <v>49.166666666666664</v>
      </c>
      <c r="BL79" s="22">
        <v>8.086666666666666</v>
      </c>
      <c r="BM79" s="22">
        <v>8.7766666666666655</v>
      </c>
    </row>
    <row r="80" spans="1:65" x14ac:dyDescent="0.35">
      <c r="A80" s="35">
        <v>1716580200</v>
      </c>
      <c r="B80" s="17" t="s">
        <v>228</v>
      </c>
      <c r="C80" s="17" t="s">
        <v>229</v>
      </c>
      <c r="D80" s="17" t="s">
        <v>230</v>
      </c>
      <c r="E80" s="22">
        <v>13.103333333333333</v>
      </c>
      <c r="F80" s="22">
        <v>4.5133333333333328</v>
      </c>
      <c r="G80" s="22">
        <v>3.7833333333333332</v>
      </c>
      <c r="H80" s="22">
        <v>1.3133333333333332</v>
      </c>
      <c r="I80" s="22">
        <v>1.0033333333333332</v>
      </c>
      <c r="J80" s="22">
        <v>1.3233333333333335</v>
      </c>
      <c r="K80" s="22">
        <v>1.1599999999999999</v>
      </c>
      <c r="L80" s="22">
        <v>1.0466666666666666</v>
      </c>
      <c r="M80" s="22">
        <v>3.9599999999999995</v>
      </c>
      <c r="N80" s="22">
        <v>3.0966666666666671</v>
      </c>
      <c r="O80" s="22">
        <v>0.50666666666666671</v>
      </c>
      <c r="P80" s="22">
        <v>1.3766666666666667</v>
      </c>
      <c r="Q80" s="22">
        <v>1.8466666666666667</v>
      </c>
      <c r="R80" s="22">
        <v>3.706666666666667</v>
      </c>
      <c r="S80" s="22">
        <v>4.2700000000000005</v>
      </c>
      <c r="T80" s="22">
        <v>2.31</v>
      </c>
      <c r="U80" s="22">
        <v>3.2633333333333332</v>
      </c>
      <c r="V80" s="22">
        <v>0.95000000000000007</v>
      </c>
      <c r="W80" s="22">
        <v>1.61</v>
      </c>
      <c r="X80" s="22">
        <v>1.5166666666666668</v>
      </c>
      <c r="Y80" s="22">
        <v>5.57</v>
      </c>
      <c r="Z80" s="22">
        <v>4.8966666666666665</v>
      </c>
      <c r="AA80" s="22">
        <v>1.9866666666666666</v>
      </c>
      <c r="AB80" s="22">
        <v>1.4000000000000001</v>
      </c>
      <c r="AC80" s="22">
        <v>4.03</v>
      </c>
      <c r="AD80" s="22">
        <v>1.5433333333333332</v>
      </c>
      <c r="AE80" s="23">
        <v>685.84666666666669</v>
      </c>
      <c r="AF80" s="23">
        <v>284671.33333333331</v>
      </c>
      <c r="AG80" s="45">
        <v>4.342638888888847</v>
      </c>
      <c r="AH80" s="23">
        <v>1062.348053795899</v>
      </c>
      <c r="AI80" s="22" t="s">
        <v>783</v>
      </c>
      <c r="AJ80" s="22">
        <v>113.37333333333333</v>
      </c>
      <c r="AK80" s="22">
        <v>68.166666666666671</v>
      </c>
      <c r="AL80" s="22">
        <v>181.54000000000002</v>
      </c>
      <c r="AM80" s="22">
        <v>185.74406666666667</v>
      </c>
      <c r="AN80" s="22">
        <v>48.443333333333328</v>
      </c>
      <c r="AO80" s="36">
        <v>2.6483333333333334</v>
      </c>
      <c r="AP80" s="22">
        <v>75.933333333333337</v>
      </c>
      <c r="AQ80" s="22">
        <v>90.39</v>
      </c>
      <c r="AR80" s="22">
        <v>97.223333333333343</v>
      </c>
      <c r="AS80" s="22">
        <v>12</v>
      </c>
      <c r="AT80" s="22">
        <v>440.26666666666671</v>
      </c>
      <c r="AU80" s="22">
        <v>4.373333333333334</v>
      </c>
      <c r="AV80" s="22">
        <v>10.483333333333334</v>
      </c>
      <c r="AW80" s="22">
        <v>3.6833333333333336</v>
      </c>
      <c r="AX80" s="22">
        <v>21.166666666666668</v>
      </c>
      <c r="AY80" s="22">
        <v>39.973333333333336</v>
      </c>
      <c r="AZ80" s="22">
        <v>1.9466666666666665</v>
      </c>
      <c r="BA80" s="22">
        <v>0.83333333333333337</v>
      </c>
      <c r="BB80" s="22">
        <v>13.326666666666668</v>
      </c>
      <c r="BC80" s="22">
        <v>24.310000000000002</v>
      </c>
      <c r="BD80" s="22">
        <v>17.956666666666667</v>
      </c>
      <c r="BE80" s="22">
        <v>21.52</v>
      </c>
      <c r="BF80" s="22">
        <v>55.609999999999992</v>
      </c>
      <c r="BG80" s="22">
        <v>18.131388888888889</v>
      </c>
      <c r="BH80" s="22">
        <v>10</v>
      </c>
      <c r="BI80" s="22">
        <v>14.25</v>
      </c>
      <c r="BJ80" s="22">
        <v>2.1833333333333336</v>
      </c>
      <c r="BK80" s="22">
        <v>46.826666666666661</v>
      </c>
      <c r="BL80" s="22">
        <v>8.3466666666666658</v>
      </c>
      <c r="BM80" s="22">
        <v>7.53</v>
      </c>
    </row>
    <row r="81" spans="1:65" x14ac:dyDescent="0.35">
      <c r="A81" s="35">
        <v>1716974280</v>
      </c>
      <c r="B81" s="17" t="s">
        <v>228</v>
      </c>
      <c r="C81" s="17" t="s">
        <v>728</v>
      </c>
      <c r="D81" s="17" t="s">
        <v>630</v>
      </c>
      <c r="E81" s="22">
        <v>12.25</v>
      </c>
      <c r="F81" s="22">
        <v>4.34</v>
      </c>
      <c r="G81" s="22">
        <v>4.34</v>
      </c>
      <c r="H81" s="22">
        <v>1.36</v>
      </c>
      <c r="I81" s="22">
        <v>1.18</v>
      </c>
      <c r="J81" s="22">
        <v>2.09</v>
      </c>
      <c r="K81" s="22">
        <v>1.82</v>
      </c>
      <c r="L81" s="22">
        <v>0.98999999999999988</v>
      </c>
      <c r="M81" s="22">
        <v>4.75</v>
      </c>
      <c r="N81" s="22">
        <v>3.6666666666666665</v>
      </c>
      <c r="O81" s="22">
        <v>0.46666666666666662</v>
      </c>
      <c r="P81" s="22">
        <v>1.6566666666666665</v>
      </c>
      <c r="Q81" s="22">
        <v>3.0366666666666666</v>
      </c>
      <c r="R81" s="22">
        <v>4.3966666666666674</v>
      </c>
      <c r="S81" s="22">
        <v>4.59</v>
      </c>
      <c r="T81" s="22">
        <v>2.1633333333333336</v>
      </c>
      <c r="U81" s="22">
        <v>3.9766666666666666</v>
      </c>
      <c r="V81" s="22">
        <v>1.24</v>
      </c>
      <c r="W81" s="22">
        <v>1.7533333333333332</v>
      </c>
      <c r="X81" s="22">
        <v>1.8233333333333333</v>
      </c>
      <c r="Y81" s="22">
        <v>5.4733333333333327</v>
      </c>
      <c r="Z81" s="22">
        <v>5.1833333333333327</v>
      </c>
      <c r="AA81" s="22">
        <v>2.6133333333333333</v>
      </c>
      <c r="AB81" s="22">
        <v>1.2133333333333334</v>
      </c>
      <c r="AC81" s="22">
        <v>3.6500000000000004</v>
      </c>
      <c r="AD81" s="22">
        <v>1.6233333333333333</v>
      </c>
      <c r="AE81" s="23">
        <v>2050.5966666666668</v>
      </c>
      <c r="AF81" s="23">
        <v>500332</v>
      </c>
      <c r="AG81" s="45">
        <v>4.4869112498778998</v>
      </c>
      <c r="AH81" s="23">
        <v>1898.6157598974171</v>
      </c>
      <c r="AI81" s="22" t="s">
        <v>783</v>
      </c>
      <c r="AJ81" s="22">
        <v>83.926666666666662</v>
      </c>
      <c r="AK81" s="22">
        <v>48.573333333333331</v>
      </c>
      <c r="AL81" s="22">
        <v>132.5</v>
      </c>
      <c r="AM81" s="22">
        <v>197.74406666666667</v>
      </c>
      <c r="AN81" s="22">
        <v>57</v>
      </c>
      <c r="AO81" s="36">
        <v>3.3443333333333336</v>
      </c>
      <c r="AP81" s="22">
        <v>97</v>
      </c>
      <c r="AQ81" s="22">
        <v>105</v>
      </c>
      <c r="AR81" s="22">
        <v>102</v>
      </c>
      <c r="AS81" s="22">
        <v>9.7766666666666655</v>
      </c>
      <c r="AT81" s="22">
        <v>446.89999999999992</v>
      </c>
      <c r="AU81" s="22">
        <v>4.333333333333333</v>
      </c>
      <c r="AV81" s="22">
        <v>9.99</v>
      </c>
      <c r="AW81" s="22">
        <v>3.89</v>
      </c>
      <c r="AX81" s="22">
        <v>22</v>
      </c>
      <c r="AY81" s="22">
        <v>69.903333333333322</v>
      </c>
      <c r="AZ81" s="22">
        <v>2.8433333333333337</v>
      </c>
      <c r="BA81" s="22">
        <v>0.92</v>
      </c>
      <c r="BB81" s="22">
        <v>17</v>
      </c>
      <c r="BC81" s="22">
        <v>32</v>
      </c>
      <c r="BD81" s="22">
        <v>24.99</v>
      </c>
      <c r="BE81" s="22">
        <v>39</v>
      </c>
      <c r="BF81" s="22">
        <v>74.680000000000007</v>
      </c>
      <c r="BG81" s="22">
        <v>19.941111111111113</v>
      </c>
      <c r="BH81" s="22">
        <v>14.11</v>
      </c>
      <c r="BI81" s="22">
        <v>20.886666666666667</v>
      </c>
      <c r="BJ81" s="22">
        <v>3.07</v>
      </c>
      <c r="BK81" s="22">
        <v>60.77</v>
      </c>
      <c r="BL81" s="22">
        <v>8.3166666666666664</v>
      </c>
      <c r="BM81" s="22">
        <v>9.99</v>
      </c>
    </row>
    <row r="82" spans="1:65" x14ac:dyDescent="0.35">
      <c r="A82" s="35">
        <v>1716974520</v>
      </c>
      <c r="B82" s="17" t="s">
        <v>228</v>
      </c>
      <c r="C82" s="17" t="s">
        <v>728</v>
      </c>
      <c r="D82" s="17" t="s">
        <v>231</v>
      </c>
      <c r="E82" s="22">
        <v>11.233333333333334</v>
      </c>
      <c r="F82" s="22">
        <v>3.78</v>
      </c>
      <c r="G82" s="22">
        <v>3.8533333333333331</v>
      </c>
      <c r="H82" s="22">
        <v>1.46</v>
      </c>
      <c r="I82" s="22">
        <v>1.3733333333333333</v>
      </c>
      <c r="J82" s="22">
        <v>2.3533333333333331</v>
      </c>
      <c r="K82" s="22">
        <v>1.6966666666666665</v>
      </c>
      <c r="L82" s="22">
        <v>1.05</v>
      </c>
      <c r="M82" s="22">
        <v>4.3099999999999996</v>
      </c>
      <c r="N82" s="22">
        <v>2.9633333333333334</v>
      </c>
      <c r="O82" s="22">
        <v>0.49</v>
      </c>
      <c r="P82" s="22">
        <v>1.4799999999999998</v>
      </c>
      <c r="Q82" s="22">
        <v>2.2799999999999998</v>
      </c>
      <c r="R82" s="22">
        <v>3.6133333333333333</v>
      </c>
      <c r="S82" s="22">
        <v>6.5266666666666664</v>
      </c>
      <c r="T82" s="22">
        <v>2.3566666666666669</v>
      </c>
      <c r="U82" s="22">
        <v>3.75</v>
      </c>
      <c r="V82" s="22">
        <v>1.1633333333333333</v>
      </c>
      <c r="W82" s="22">
        <v>1.7566666666666666</v>
      </c>
      <c r="X82" s="22">
        <v>1.8066666666666666</v>
      </c>
      <c r="Y82" s="22">
        <v>6.3133333333333326</v>
      </c>
      <c r="Z82" s="22">
        <v>6.6166666666666671</v>
      </c>
      <c r="AA82" s="22">
        <v>2.3133333333333335</v>
      </c>
      <c r="AB82" s="22">
        <v>1.3933333333333333</v>
      </c>
      <c r="AC82" s="22">
        <v>3.206666666666667</v>
      </c>
      <c r="AD82" s="22">
        <v>1.62</v>
      </c>
      <c r="AE82" s="23">
        <v>1467.45</v>
      </c>
      <c r="AF82" s="23">
        <v>289541</v>
      </c>
      <c r="AG82" s="45">
        <v>4.4870923116987953</v>
      </c>
      <c r="AH82" s="23">
        <v>1099.0630323987334</v>
      </c>
      <c r="AI82" s="22" t="s">
        <v>783</v>
      </c>
      <c r="AJ82" s="22">
        <v>83.969999999999985</v>
      </c>
      <c r="AK82" s="22">
        <v>48.533333333333331</v>
      </c>
      <c r="AL82" s="22">
        <v>132.50333333333333</v>
      </c>
      <c r="AM82" s="22">
        <v>185.74406666666667</v>
      </c>
      <c r="AN82" s="22">
        <v>53.609999999999992</v>
      </c>
      <c r="AO82" s="36">
        <v>2.7959999999999998</v>
      </c>
      <c r="AP82" s="22">
        <v>99.06</v>
      </c>
      <c r="AQ82" s="22">
        <v>149.50666666666666</v>
      </c>
      <c r="AR82" s="22">
        <v>96.3</v>
      </c>
      <c r="AS82" s="22">
        <v>9.15</v>
      </c>
      <c r="AT82" s="22">
        <v>438.3966666666667</v>
      </c>
      <c r="AU82" s="22">
        <v>4.17</v>
      </c>
      <c r="AV82" s="22">
        <v>10.209999999999999</v>
      </c>
      <c r="AW82" s="22">
        <v>4.1400000000000006</v>
      </c>
      <c r="AX82" s="22">
        <v>18.13</v>
      </c>
      <c r="AY82" s="22">
        <v>37.299999999999997</v>
      </c>
      <c r="AZ82" s="22">
        <v>3.2066666666666666</v>
      </c>
      <c r="BA82" s="22">
        <v>0.94666666666666666</v>
      </c>
      <c r="BB82" s="22">
        <v>10.926666666666668</v>
      </c>
      <c r="BC82" s="22">
        <v>32.67</v>
      </c>
      <c r="BD82" s="22">
        <v>29.853333333333335</v>
      </c>
      <c r="BE82" s="22">
        <v>34.033333333333331</v>
      </c>
      <c r="BF82" s="22">
        <v>69.559999999999988</v>
      </c>
      <c r="BG82" s="22">
        <v>12.956666666666665</v>
      </c>
      <c r="BH82" s="22">
        <v>10.256666666666666</v>
      </c>
      <c r="BI82" s="22">
        <v>15.786666666666667</v>
      </c>
      <c r="BJ82" s="22">
        <v>2.6966666666666668</v>
      </c>
      <c r="BK82" s="22">
        <v>43.419999999999995</v>
      </c>
      <c r="BL82" s="22">
        <v>8.3933333333333326</v>
      </c>
      <c r="BM82" s="22">
        <v>9.4</v>
      </c>
    </row>
    <row r="83" spans="1:65" x14ac:dyDescent="0.35">
      <c r="A83" s="35">
        <v>1719180325</v>
      </c>
      <c r="B83" s="17" t="s">
        <v>228</v>
      </c>
      <c r="C83" s="17" t="s">
        <v>232</v>
      </c>
      <c r="D83" s="17" t="s">
        <v>233</v>
      </c>
      <c r="E83" s="22">
        <v>13.410000000000002</v>
      </c>
      <c r="F83" s="22">
        <v>3.5533333333333332</v>
      </c>
      <c r="G83" s="22">
        <v>3.81</v>
      </c>
      <c r="H83" s="22">
        <v>1.2466666666666668</v>
      </c>
      <c r="I83" s="22">
        <v>0.95333333333333325</v>
      </c>
      <c r="J83" s="22">
        <v>1.1399999999999999</v>
      </c>
      <c r="K83" s="22">
        <v>0.85666666666666658</v>
      </c>
      <c r="L83" s="22">
        <v>0.98</v>
      </c>
      <c r="M83" s="22">
        <v>3.7966666666666669</v>
      </c>
      <c r="N83" s="22">
        <v>2.793333333333333</v>
      </c>
      <c r="O83" s="22">
        <v>0.47666666666666663</v>
      </c>
      <c r="P83" s="22">
        <v>1.2266666666666668</v>
      </c>
      <c r="Q83" s="22">
        <v>3.186666666666667</v>
      </c>
      <c r="R83" s="22">
        <v>3.2966666666666669</v>
      </c>
      <c r="S83" s="22">
        <v>4.28</v>
      </c>
      <c r="T83" s="22">
        <v>2.11</v>
      </c>
      <c r="U83" s="22">
        <v>3.53</v>
      </c>
      <c r="V83" s="22">
        <v>0.97000000000000008</v>
      </c>
      <c r="W83" s="22">
        <v>1.6600000000000001</v>
      </c>
      <c r="X83" s="22">
        <v>1.5366666666666664</v>
      </c>
      <c r="Y83" s="22">
        <v>5.9933333333333332</v>
      </c>
      <c r="Z83" s="22">
        <v>4.6433333333333335</v>
      </c>
      <c r="AA83" s="22">
        <v>2.3799999999999994</v>
      </c>
      <c r="AB83" s="22">
        <v>0.97666666666666657</v>
      </c>
      <c r="AC83" s="22">
        <v>2.9133333333333327</v>
      </c>
      <c r="AD83" s="22">
        <v>1.4133333333333333</v>
      </c>
      <c r="AE83" s="23">
        <v>702.78000000000009</v>
      </c>
      <c r="AF83" s="23">
        <v>216209</v>
      </c>
      <c r="AG83" s="45">
        <v>4.5389522877162767</v>
      </c>
      <c r="AH83" s="23">
        <v>825.85943999635435</v>
      </c>
      <c r="AI83" s="22" t="s">
        <v>783</v>
      </c>
      <c r="AJ83" s="22">
        <v>113.87666666666667</v>
      </c>
      <c r="AK83" s="22">
        <v>68.14</v>
      </c>
      <c r="AL83" s="22">
        <v>182.01666666666665</v>
      </c>
      <c r="AM83" s="22">
        <v>185.74406666666667</v>
      </c>
      <c r="AN83" s="22">
        <v>41</v>
      </c>
      <c r="AO83" s="36">
        <v>2.6999999999999997</v>
      </c>
      <c r="AP83" s="22">
        <v>107</v>
      </c>
      <c r="AQ83" s="22">
        <v>110.55333333333333</v>
      </c>
      <c r="AR83" s="22">
        <v>75.89</v>
      </c>
      <c r="AS83" s="22">
        <v>8.83</v>
      </c>
      <c r="AT83" s="22">
        <v>433.54333333333335</v>
      </c>
      <c r="AU83" s="22">
        <v>3.9366666666666661</v>
      </c>
      <c r="AV83" s="22">
        <v>10.49</v>
      </c>
      <c r="AW83" s="22">
        <v>4.28</v>
      </c>
      <c r="AX83" s="22">
        <v>11.996666666666668</v>
      </c>
      <c r="AY83" s="22">
        <v>30.833333333333332</v>
      </c>
      <c r="AZ83" s="22">
        <v>2.1666666666666665</v>
      </c>
      <c r="BA83" s="22">
        <v>0.89</v>
      </c>
      <c r="BB83" s="22">
        <v>12.959999999999999</v>
      </c>
      <c r="BC83" s="22">
        <v>36.666666666666664</v>
      </c>
      <c r="BD83" s="22">
        <v>24.5</v>
      </c>
      <c r="BE83" s="22">
        <v>26.493333333333336</v>
      </c>
      <c r="BF83" s="22">
        <v>79.99666666666667</v>
      </c>
      <c r="BG83" s="22">
        <v>17.78</v>
      </c>
      <c r="BH83" s="22">
        <v>6.9899999999999993</v>
      </c>
      <c r="BI83" s="22">
        <v>11.5</v>
      </c>
      <c r="BJ83" s="22">
        <v>2.3433333333333333</v>
      </c>
      <c r="BK83" s="22">
        <v>53.330000000000005</v>
      </c>
      <c r="BL83" s="22">
        <v>8.1666666666666661</v>
      </c>
      <c r="BM83" s="22">
        <v>8.31</v>
      </c>
    </row>
    <row r="84" spans="1:65" x14ac:dyDescent="0.35">
      <c r="A84" s="35">
        <v>1719500370</v>
      </c>
      <c r="B84" s="17" t="s">
        <v>228</v>
      </c>
      <c r="C84" s="17" t="s">
        <v>643</v>
      </c>
      <c r="D84" s="17" t="s">
        <v>644</v>
      </c>
      <c r="E84" s="22">
        <v>13.103333333333333</v>
      </c>
      <c r="F84" s="22">
        <v>4.03</v>
      </c>
      <c r="G84" s="22">
        <v>3.9633333333333334</v>
      </c>
      <c r="H84" s="22">
        <v>1.3500000000000003</v>
      </c>
      <c r="I84" s="22">
        <v>1.0566666666666666</v>
      </c>
      <c r="J84" s="22">
        <v>0.85333333333333339</v>
      </c>
      <c r="K84" s="22">
        <v>1.29</v>
      </c>
      <c r="L84" s="22">
        <v>0.98666666666666669</v>
      </c>
      <c r="M84" s="22">
        <v>3.7166666666666668</v>
      </c>
      <c r="N84" s="22">
        <v>3.94</v>
      </c>
      <c r="O84" s="22">
        <v>0.50333333333333341</v>
      </c>
      <c r="P84" s="22">
        <v>1.0233333333333334</v>
      </c>
      <c r="Q84" s="22">
        <v>3.3000000000000003</v>
      </c>
      <c r="R84" s="22">
        <v>3.9200000000000004</v>
      </c>
      <c r="S84" s="22">
        <v>4.4433333333333325</v>
      </c>
      <c r="T84" s="22">
        <v>1.5766666666666669</v>
      </c>
      <c r="U84" s="22">
        <v>4.0966666666666676</v>
      </c>
      <c r="V84" s="22">
        <v>0.94333333333333336</v>
      </c>
      <c r="W84" s="22">
        <v>1.4633333333333332</v>
      </c>
      <c r="X84" s="22">
        <v>1.82</v>
      </c>
      <c r="Y84" s="22">
        <v>6.25</v>
      </c>
      <c r="Z84" s="22">
        <v>3.97</v>
      </c>
      <c r="AA84" s="22">
        <v>2.3199999999999998</v>
      </c>
      <c r="AB84" s="22">
        <v>1.03</v>
      </c>
      <c r="AC84" s="22">
        <v>2.9266666666666672</v>
      </c>
      <c r="AD84" s="22">
        <v>1.55</v>
      </c>
      <c r="AE84" s="23">
        <v>651.94666666666672</v>
      </c>
      <c r="AF84" s="23">
        <v>274072</v>
      </c>
      <c r="AG84" s="45">
        <v>4.6975852337568833</v>
      </c>
      <c r="AH84" s="23">
        <v>1065.3791600795359</v>
      </c>
      <c r="AI84" s="22" t="s">
        <v>783</v>
      </c>
      <c r="AJ84" s="22">
        <v>113.81666666666668</v>
      </c>
      <c r="AK84" s="22">
        <v>68.166666666666671</v>
      </c>
      <c r="AL84" s="22">
        <v>181.98333333333335</v>
      </c>
      <c r="AM84" s="22">
        <v>185.74406666666667</v>
      </c>
      <c r="AN84" s="22">
        <v>39.396666666666668</v>
      </c>
      <c r="AO84" s="36">
        <v>2.625</v>
      </c>
      <c r="AP84" s="22">
        <v>77.556666666666672</v>
      </c>
      <c r="AQ84" s="22">
        <v>101.89</v>
      </c>
      <c r="AR84" s="22">
        <v>71.333333333333329</v>
      </c>
      <c r="AS84" s="22">
        <v>8.9233333333333338</v>
      </c>
      <c r="AT84" s="22">
        <v>447.05333333333334</v>
      </c>
      <c r="AU84" s="22">
        <v>3.99</v>
      </c>
      <c r="AV84" s="22">
        <v>9.49</v>
      </c>
      <c r="AW84" s="22">
        <v>4.1900000000000004</v>
      </c>
      <c r="AX84" s="22">
        <v>15.223333333333334</v>
      </c>
      <c r="AY84" s="22">
        <v>34.14</v>
      </c>
      <c r="AZ84" s="22">
        <v>2.52</v>
      </c>
      <c r="BA84" s="22">
        <v>0.78666666666666674</v>
      </c>
      <c r="BB84" s="22">
        <v>14.5</v>
      </c>
      <c r="BC84" s="22">
        <v>24.66333333333333</v>
      </c>
      <c r="BD84" s="22">
        <v>22.216666666666665</v>
      </c>
      <c r="BE84" s="22">
        <v>31.386666666666667</v>
      </c>
      <c r="BF84" s="22">
        <v>52</v>
      </c>
      <c r="BG84" s="22">
        <v>37.5</v>
      </c>
      <c r="BH84" s="22">
        <v>9.6566666666666663</v>
      </c>
      <c r="BI84" s="22">
        <v>15</v>
      </c>
      <c r="BJ84" s="22">
        <v>1.8</v>
      </c>
      <c r="BK84" s="22">
        <v>56.776666666666664</v>
      </c>
      <c r="BL84" s="22">
        <v>8.82</v>
      </c>
      <c r="BM84" s="22">
        <v>8.19</v>
      </c>
    </row>
    <row r="85" spans="1:65" x14ac:dyDescent="0.35">
      <c r="A85" s="35">
        <v>1728140480</v>
      </c>
      <c r="B85" s="17" t="s">
        <v>228</v>
      </c>
      <c r="C85" s="17" t="s">
        <v>729</v>
      </c>
      <c r="D85" s="17" t="s">
        <v>710</v>
      </c>
      <c r="E85" s="22">
        <v>14.316377762424139</v>
      </c>
      <c r="F85" s="22">
        <v>3.933224286228505</v>
      </c>
      <c r="G85" s="22">
        <v>4.4727552304983433</v>
      </c>
      <c r="H85" s="22">
        <v>1.4981186787063383</v>
      </c>
      <c r="I85" s="22">
        <v>1.3303744354959557</v>
      </c>
      <c r="J85" s="22">
        <v>1.6593737285037404</v>
      </c>
      <c r="K85" s="22">
        <v>1.7055089098597984</v>
      </c>
      <c r="L85" s="22">
        <v>0.99758204458561162</v>
      </c>
      <c r="M85" s="22">
        <v>4.5217267370666585</v>
      </c>
      <c r="N85" s="22">
        <v>3.0955988212052206</v>
      </c>
      <c r="O85" s="22">
        <v>0.48682355222741042</v>
      </c>
      <c r="P85" s="22">
        <v>1.5205425559463563</v>
      </c>
      <c r="Q85" s="22">
        <v>4.1155361231300338</v>
      </c>
      <c r="R85" s="22">
        <v>4.3397454767218804</v>
      </c>
      <c r="S85" s="22">
        <v>5.0863796266815946</v>
      </c>
      <c r="T85" s="22">
        <v>2.0370988236756982</v>
      </c>
      <c r="U85" s="22">
        <v>4.3826493708918193</v>
      </c>
      <c r="V85" s="22">
        <v>1.2542798850429344</v>
      </c>
      <c r="W85" s="22">
        <v>1.5138207820994358</v>
      </c>
      <c r="X85" s="22">
        <v>2.180712283992198</v>
      </c>
      <c r="Y85" s="22">
        <v>5.4318531381562165</v>
      </c>
      <c r="Z85" s="22">
        <v>5.7301004939694415</v>
      </c>
      <c r="AA85" s="22">
        <v>2.5881118630130682</v>
      </c>
      <c r="AB85" s="22">
        <v>1.6183255559718288</v>
      </c>
      <c r="AC85" s="22">
        <v>4.2517065145173421</v>
      </c>
      <c r="AD85" s="22">
        <v>1.8144097104970092</v>
      </c>
      <c r="AE85" s="23">
        <v>814.55804438053656</v>
      </c>
      <c r="AF85" s="23">
        <v>264215.00454269646</v>
      </c>
      <c r="AG85" s="45">
        <v>4.422265398650155</v>
      </c>
      <c r="AH85" s="23">
        <v>996.03328603448938</v>
      </c>
      <c r="AI85" s="22" t="s">
        <v>783</v>
      </c>
      <c r="AJ85" s="22">
        <v>82.44502986224704</v>
      </c>
      <c r="AK85" s="22">
        <v>45.918004545206223</v>
      </c>
      <c r="AL85" s="22">
        <v>128.36303440745326</v>
      </c>
      <c r="AM85" s="22">
        <v>185.54707964087189</v>
      </c>
      <c r="AN85" s="22">
        <v>53.013082743135897</v>
      </c>
      <c r="AO85" s="36">
        <v>2.5570704169774561</v>
      </c>
      <c r="AP85" s="22">
        <v>112.09121735467785</v>
      </c>
      <c r="AQ85" s="22">
        <v>139.27919917989888</v>
      </c>
      <c r="AR85" s="22">
        <v>104.46905859655156</v>
      </c>
      <c r="AS85" s="22">
        <v>10.022125435955234</v>
      </c>
      <c r="AT85" s="22">
        <v>428.21653186696147</v>
      </c>
      <c r="AU85" s="22">
        <v>4.1907826039783131</v>
      </c>
      <c r="AV85" s="22">
        <v>10.024031385815192</v>
      </c>
      <c r="AW85" s="22">
        <v>4.7867006195976414</v>
      </c>
      <c r="AX85" s="22">
        <v>15.631038520232757</v>
      </c>
      <c r="AY85" s="22">
        <v>30.86079786144299</v>
      </c>
      <c r="AZ85" s="22">
        <v>1.646215447620059</v>
      </c>
      <c r="BA85" s="22">
        <v>0.84283591667767765</v>
      </c>
      <c r="BB85" s="22">
        <v>10.697756075167746</v>
      </c>
      <c r="BC85" s="22">
        <v>22.072358518169796</v>
      </c>
      <c r="BD85" s="22">
        <v>41.420767322292434</v>
      </c>
      <c r="BE85" s="22">
        <v>45.823517887508537</v>
      </c>
      <c r="BF85" s="22">
        <v>79.707789402025881</v>
      </c>
      <c r="BG85" s="22">
        <v>20.279733555557844</v>
      </c>
      <c r="BH85" s="22">
        <v>8.2923243934213318</v>
      </c>
      <c r="BI85" s="22">
        <v>15.413352779463835</v>
      </c>
      <c r="BJ85" s="22">
        <v>2.2380330493482226</v>
      </c>
      <c r="BK85" s="22">
        <v>35.994731297318992</v>
      </c>
      <c r="BL85" s="22">
        <v>8.1488049924982064</v>
      </c>
      <c r="BM85" s="22">
        <v>5.7280430895189802</v>
      </c>
    </row>
    <row r="86" spans="1:65" x14ac:dyDescent="0.35">
      <c r="A86" s="35">
        <v>1737900700</v>
      </c>
      <c r="B86" s="17" t="s">
        <v>228</v>
      </c>
      <c r="C86" s="17" t="s">
        <v>234</v>
      </c>
      <c r="D86" s="17" t="s">
        <v>235</v>
      </c>
      <c r="E86" s="22">
        <v>12.160000000000002</v>
      </c>
      <c r="F86" s="22">
        <v>3.8933333333333331</v>
      </c>
      <c r="G86" s="22">
        <v>3.3633333333333333</v>
      </c>
      <c r="H86" s="22">
        <v>1.78</v>
      </c>
      <c r="I86" s="22">
        <v>1.57</v>
      </c>
      <c r="J86" s="22">
        <v>0.80333333333333334</v>
      </c>
      <c r="K86" s="22">
        <v>1.53</v>
      </c>
      <c r="L86" s="22">
        <v>1.2766666666666666</v>
      </c>
      <c r="M86" s="22">
        <v>3.9866666666666668</v>
      </c>
      <c r="N86" s="22">
        <v>3.6833333333333336</v>
      </c>
      <c r="O86" s="22">
        <v>0.55666666666666664</v>
      </c>
      <c r="P86" s="22">
        <v>1.4766666666666666</v>
      </c>
      <c r="Q86" s="22">
        <v>2.8433333333333337</v>
      </c>
      <c r="R86" s="22">
        <v>3.86</v>
      </c>
      <c r="S86" s="22">
        <v>4.166666666666667</v>
      </c>
      <c r="T86" s="22">
        <v>1.9366666666666665</v>
      </c>
      <c r="U86" s="22">
        <v>3.186666666666667</v>
      </c>
      <c r="V86" s="22">
        <v>0.86666666666666659</v>
      </c>
      <c r="W86" s="22">
        <v>1.39</v>
      </c>
      <c r="X86" s="22">
        <v>1.78</v>
      </c>
      <c r="Y86" s="22">
        <v>5.8966666666666674</v>
      </c>
      <c r="Z86" s="22">
        <v>4.1899999999999995</v>
      </c>
      <c r="AA86" s="22">
        <v>2.5466666666666669</v>
      </c>
      <c r="AB86" s="22">
        <v>1.0633333333333332</v>
      </c>
      <c r="AC86" s="22">
        <v>2.8566666666666669</v>
      </c>
      <c r="AD86" s="22">
        <v>1.5</v>
      </c>
      <c r="AE86" s="23">
        <v>769.20333333333338</v>
      </c>
      <c r="AF86" s="23">
        <v>308294.33333333331</v>
      </c>
      <c r="AG86" s="45">
        <v>4.3981440355697545</v>
      </c>
      <c r="AH86" s="23">
        <v>1156.8524501557113</v>
      </c>
      <c r="AI86" s="22" t="s">
        <v>783</v>
      </c>
      <c r="AJ86" s="22">
        <v>75.05</v>
      </c>
      <c r="AK86" s="22">
        <v>65.306666666666672</v>
      </c>
      <c r="AL86" s="22">
        <v>140.35666666666668</v>
      </c>
      <c r="AM86" s="22">
        <v>185.74406666666667</v>
      </c>
      <c r="AN86" s="22">
        <v>45.54</v>
      </c>
      <c r="AO86" s="36">
        <v>2.6679999999999997</v>
      </c>
      <c r="AP86" s="22">
        <v>119.16333333333334</v>
      </c>
      <c r="AQ86" s="22">
        <v>103.07333333333334</v>
      </c>
      <c r="AR86" s="22">
        <v>93.470000000000013</v>
      </c>
      <c r="AS86" s="22">
        <v>8.7833333333333332</v>
      </c>
      <c r="AT86" s="22">
        <v>439.72666666666669</v>
      </c>
      <c r="AU86" s="22">
        <v>3.7900000000000005</v>
      </c>
      <c r="AV86" s="22">
        <v>11.99</v>
      </c>
      <c r="AW86" s="22">
        <v>5.9899999999999993</v>
      </c>
      <c r="AX86" s="22">
        <v>13.996666666666664</v>
      </c>
      <c r="AY86" s="22">
        <v>28.803333333333338</v>
      </c>
      <c r="AZ86" s="22">
        <v>2.1333333333333333</v>
      </c>
      <c r="BA86" s="22">
        <v>1.4833333333333334</v>
      </c>
      <c r="BB86" s="22">
        <v>15.143333333333336</v>
      </c>
      <c r="BC86" s="22">
        <v>34.576666666666661</v>
      </c>
      <c r="BD86" s="22">
        <v>29.743333333333329</v>
      </c>
      <c r="BE86" s="22">
        <v>29.186666666666667</v>
      </c>
      <c r="BF86" s="22">
        <v>80</v>
      </c>
      <c r="BG86" s="22">
        <v>25.62222222222222</v>
      </c>
      <c r="BH86" s="22">
        <v>8.7133333333333329</v>
      </c>
      <c r="BI86" s="22">
        <v>15.886666666666665</v>
      </c>
      <c r="BJ86" s="22">
        <v>2.3133333333333339</v>
      </c>
      <c r="BK86" s="22">
        <v>52.32</v>
      </c>
      <c r="BL86" s="22">
        <v>8.1033333333333335</v>
      </c>
      <c r="BM86" s="22">
        <v>8.84</v>
      </c>
    </row>
    <row r="87" spans="1:65" x14ac:dyDescent="0.35">
      <c r="A87" s="35">
        <v>1740420800</v>
      </c>
      <c r="B87" s="17" t="s">
        <v>228</v>
      </c>
      <c r="C87" s="17" t="s">
        <v>614</v>
      </c>
      <c r="D87" s="17" t="s">
        <v>615</v>
      </c>
      <c r="E87" s="22">
        <v>11.796666666666667</v>
      </c>
      <c r="F87" s="22">
        <v>3.3166666666666664</v>
      </c>
      <c r="G87" s="22">
        <v>3.6166666666666667</v>
      </c>
      <c r="H87" s="22">
        <v>1.3499999999999999</v>
      </c>
      <c r="I87" s="22">
        <v>0.91666666666666663</v>
      </c>
      <c r="J87" s="22">
        <v>1.75</v>
      </c>
      <c r="K87" s="22">
        <v>1.74</v>
      </c>
      <c r="L87" s="22">
        <v>1.01</v>
      </c>
      <c r="M87" s="22">
        <v>4.1999999999999993</v>
      </c>
      <c r="N87" s="22">
        <v>3.11</v>
      </c>
      <c r="O87" s="22">
        <v>0.48</v>
      </c>
      <c r="P87" s="22">
        <v>1.1166666666666667</v>
      </c>
      <c r="Q87" s="22">
        <v>3.4433333333333334</v>
      </c>
      <c r="R87" s="22">
        <v>3.16</v>
      </c>
      <c r="S87" s="22">
        <v>4.1166666666666671</v>
      </c>
      <c r="T87" s="22">
        <v>2.0566666666666666</v>
      </c>
      <c r="U87" s="22">
        <v>2.8866666666666667</v>
      </c>
      <c r="V87" s="22">
        <v>0.96666666666666667</v>
      </c>
      <c r="W87" s="22">
        <v>1.5766666666666669</v>
      </c>
      <c r="X87" s="22">
        <v>1.6233333333333333</v>
      </c>
      <c r="Y87" s="22">
        <v>5.379999999999999</v>
      </c>
      <c r="Z87" s="22">
        <v>4.5366666666666662</v>
      </c>
      <c r="AA87" s="22">
        <v>2.5533333333333332</v>
      </c>
      <c r="AB87" s="22">
        <v>1.3766666666666667</v>
      </c>
      <c r="AC87" s="22">
        <v>3.36</v>
      </c>
      <c r="AD87" s="22">
        <v>1.6500000000000001</v>
      </c>
      <c r="AE87" s="23">
        <v>977.29333333333341</v>
      </c>
      <c r="AF87" s="23">
        <v>247807</v>
      </c>
      <c r="AG87" s="45">
        <v>4.5046611348112124</v>
      </c>
      <c r="AH87" s="23">
        <v>942.68917465309539</v>
      </c>
      <c r="AI87" s="22" t="s">
        <v>783</v>
      </c>
      <c r="AJ87" s="22">
        <v>83.63000000000001</v>
      </c>
      <c r="AK87" s="22">
        <v>46.75</v>
      </c>
      <c r="AL87" s="22">
        <v>130.38</v>
      </c>
      <c r="AM87" s="22">
        <v>185.74406666666667</v>
      </c>
      <c r="AN87" s="22">
        <v>50.376666666666665</v>
      </c>
      <c r="AO87" s="36">
        <v>2.6306666666666665</v>
      </c>
      <c r="AP87" s="22">
        <v>70.023333333333326</v>
      </c>
      <c r="AQ87" s="22">
        <v>139.84</v>
      </c>
      <c r="AR87" s="22">
        <v>98.356666666666669</v>
      </c>
      <c r="AS87" s="22">
        <v>9.6800000000000015</v>
      </c>
      <c r="AT87" s="22">
        <v>456.45666666666671</v>
      </c>
      <c r="AU87" s="22">
        <v>4.2733333333333334</v>
      </c>
      <c r="AV87" s="22">
        <v>9.89</v>
      </c>
      <c r="AW87" s="22">
        <v>4.3833333333333337</v>
      </c>
      <c r="AX87" s="22">
        <v>14.92</v>
      </c>
      <c r="AY87" s="22">
        <v>33.396666666666668</v>
      </c>
      <c r="AZ87" s="22">
        <v>1.93</v>
      </c>
      <c r="BA87" s="22">
        <v>0.90333333333333332</v>
      </c>
      <c r="BB87" s="22">
        <v>11.506666666666668</v>
      </c>
      <c r="BC87" s="22">
        <v>27.83666666666667</v>
      </c>
      <c r="BD87" s="22">
        <v>23.819999999999997</v>
      </c>
      <c r="BE87" s="22">
        <v>31</v>
      </c>
      <c r="BF87" s="22">
        <v>73.540000000000006</v>
      </c>
      <c r="BG87" s="22">
        <v>28.75888888888889</v>
      </c>
      <c r="BH87" s="22">
        <v>11.589999999999998</v>
      </c>
      <c r="BI87" s="22">
        <v>12.83</v>
      </c>
      <c r="BJ87" s="22">
        <v>2.69</v>
      </c>
      <c r="BK87" s="22">
        <v>44.333333333333336</v>
      </c>
      <c r="BL87" s="22">
        <v>7.9000000000000012</v>
      </c>
      <c r="BM87" s="22">
        <v>7.2166666666666659</v>
      </c>
    </row>
    <row r="88" spans="1:65" x14ac:dyDescent="0.35">
      <c r="A88" s="35">
        <v>1814020100</v>
      </c>
      <c r="B88" s="17" t="s">
        <v>236</v>
      </c>
      <c r="C88" s="17" t="s">
        <v>826</v>
      </c>
      <c r="D88" s="17" t="s">
        <v>827</v>
      </c>
      <c r="E88" s="22">
        <v>12.789214318472352</v>
      </c>
      <c r="F88" s="22">
        <v>3.8198100072832415</v>
      </c>
      <c r="G88" s="22">
        <v>3.9377986352202061</v>
      </c>
      <c r="H88" s="22">
        <v>1.059457107306975</v>
      </c>
      <c r="I88" s="22">
        <v>1.1401437097290223</v>
      </c>
      <c r="J88" s="22">
        <v>1.3281595173258092</v>
      </c>
      <c r="K88" s="22">
        <v>1.1934755041261103</v>
      </c>
      <c r="L88" s="22">
        <v>0.98586109296471169</v>
      </c>
      <c r="M88" s="22">
        <v>4.1146389732951256</v>
      </c>
      <c r="N88" s="22">
        <v>2.461851413564601</v>
      </c>
      <c r="O88" s="22">
        <v>0.55875316298519584</v>
      </c>
      <c r="P88" s="22">
        <v>1.0064051012732256</v>
      </c>
      <c r="Q88" s="22">
        <v>2.8788110088245698</v>
      </c>
      <c r="R88" s="22">
        <v>3.5089380332603288</v>
      </c>
      <c r="S88" s="22">
        <v>4.271511035307392</v>
      </c>
      <c r="T88" s="22">
        <v>2.2444598079119449</v>
      </c>
      <c r="U88" s="22">
        <v>3.5561059440616565</v>
      </c>
      <c r="V88" s="22">
        <v>0.98161451431431157</v>
      </c>
      <c r="W88" s="22">
        <v>1.5286447611161205</v>
      </c>
      <c r="X88" s="22">
        <v>1.4003340350830742</v>
      </c>
      <c r="Y88" s="22">
        <v>6.466321072826827</v>
      </c>
      <c r="Z88" s="22">
        <v>3.9306288432362759</v>
      </c>
      <c r="AA88" s="22">
        <v>2.2845277487861178</v>
      </c>
      <c r="AB88" s="22">
        <v>0.93637883338578842</v>
      </c>
      <c r="AC88" s="22">
        <v>3.1130695615899193</v>
      </c>
      <c r="AD88" s="22">
        <v>1.6735668280041673</v>
      </c>
      <c r="AE88" s="23">
        <v>905.21677895291975</v>
      </c>
      <c r="AF88" s="23">
        <v>280078.10645324114</v>
      </c>
      <c r="AG88" s="45">
        <v>4.4065664834962037</v>
      </c>
      <c r="AH88" s="23">
        <v>1053.8579081034857</v>
      </c>
      <c r="AI88" s="22" t="s">
        <v>783</v>
      </c>
      <c r="AJ88" s="22">
        <v>92.154280280236264</v>
      </c>
      <c r="AK88" s="22">
        <v>54.321145976380507</v>
      </c>
      <c r="AL88" s="22">
        <v>146.47542625661677</v>
      </c>
      <c r="AM88" s="22">
        <v>178.49359577688054</v>
      </c>
      <c r="AN88" s="22">
        <v>41.892614199615487</v>
      </c>
      <c r="AO88" s="36">
        <v>2.6997620444667025</v>
      </c>
      <c r="AP88" s="22">
        <v>110.45256329173726</v>
      </c>
      <c r="AQ88" s="22">
        <v>75.206941955736355</v>
      </c>
      <c r="AR88" s="22">
        <v>81.58408792445374</v>
      </c>
      <c r="AS88" s="22">
        <v>8.3141432686231642</v>
      </c>
      <c r="AT88" s="22">
        <v>441.82730611041688</v>
      </c>
      <c r="AU88" s="22">
        <v>3.9934739669912864</v>
      </c>
      <c r="AV88" s="22">
        <v>10.704536085934487</v>
      </c>
      <c r="AW88" s="22">
        <v>4.4863575658345303</v>
      </c>
      <c r="AX88" s="22">
        <v>15.86050823588648</v>
      </c>
      <c r="AY88" s="22">
        <v>39.040831490879356</v>
      </c>
      <c r="AZ88" s="22">
        <v>2.1844503642485962</v>
      </c>
      <c r="BA88" s="22">
        <v>0.77544729972938242</v>
      </c>
      <c r="BB88" s="22">
        <v>12.689315257873885</v>
      </c>
      <c r="BC88" s="22">
        <v>29.153493907792253</v>
      </c>
      <c r="BD88" s="22">
        <v>15.336105302141414</v>
      </c>
      <c r="BE88" s="22">
        <v>39.835927850125806</v>
      </c>
      <c r="BF88" s="22">
        <v>81.879909548627879</v>
      </c>
      <c r="BG88" s="22">
        <v>19.487230033661522</v>
      </c>
      <c r="BH88" s="22">
        <v>11.78241227854015</v>
      </c>
      <c r="BI88" s="22">
        <v>15.186273953912229</v>
      </c>
      <c r="BJ88" s="22">
        <v>2.4571471663214726</v>
      </c>
      <c r="BK88" s="22">
        <v>43.336624485601952</v>
      </c>
      <c r="BL88" s="22">
        <v>8.6013772594173847</v>
      </c>
      <c r="BM88" s="22">
        <v>6.9269084902439602</v>
      </c>
    </row>
    <row r="89" spans="1:65" x14ac:dyDescent="0.35">
      <c r="A89" s="35">
        <v>1821140320</v>
      </c>
      <c r="B89" s="17" t="s">
        <v>236</v>
      </c>
      <c r="C89" s="17" t="s">
        <v>812</v>
      </c>
      <c r="D89" s="17" t="s">
        <v>813</v>
      </c>
      <c r="E89" s="22">
        <v>12.193333333333333</v>
      </c>
      <c r="F89" s="22">
        <v>3.5333333333333337</v>
      </c>
      <c r="G89" s="22">
        <v>3.7999999999999994</v>
      </c>
      <c r="H89" s="22">
        <v>1.47</v>
      </c>
      <c r="I89" s="22">
        <v>1.86</v>
      </c>
      <c r="J89" s="22">
        <v>1.6766666666666667</v>
      </c>
      <c r="K89" s="22">
        <v>1.4600000000000002</v>
      </c>
      <c r="L89" s="22">
        <v>1.1833333333333333</v>
      </c>
      <c r="M89" s="22">
        <v>4.5633333333333335</v>
      </c>
      <c r="N89" s="22">
        <v>3.2633333333333332</v>
      </c>
      <c r="O89" s="22">
        <v>0.56999999999999995</v>
      </c>
      <c r="P89" s="22">
        <v>1.06</v>
      </c>
      <c r="Q89" s="22">
        <v>3.0400000000000005</v>
      </c>
      <c r="R89" s="22">
        <v>3.6433333333333331</v>
      </c>
      <c r="S89" s="22">
        <v>4.47</v>
      </c>
      <c r="T89" s="22">
        <v>1.9799999999999998</v>
      </c>
      <c r="U89" s="22">
        <v>3.7099999999999995</v>
      </c>
      <c r="V89" s="22">
        <v>0.98</v>
      </c>
      <c r="W89" s="22">
        <v>1.51</v>
      </c>
      <c r="X89" s="22">
        <v>1.7233333333333334</v>
      </c>
      <c r="Y89" s="22">
        <v>5.913333333333334</v>
      </c>
      <c r="Z89" s="22">
        <v>4.3299999999999992</v>
      </c>
      <c r="AA89" s="22">
        <v>2.4866666666666668</v>
      </c>
      <c r="AB89" s="22">
        <v>1.17</v>
      </c>
      <c r="AC89" s="22">
        <v>3.0166666666666671</v>
      </c>
      <c r="AD89" s="22">
        <v>1.7066666666666668</v>
      </c>
      <c r="AE89" s="23">
        <v>851.9666666666667</v>
      </c>
      <c r="AF89" s="23">
        <v>265947.33333333331</v>
      </c>
      <c r="AG89" s="45">
        <v>4.5269693694051183</v>
      </c>
      <c r="AH89" s="23">
        <v>1013.9549481264199</v>
      </c>
      <c r="AI89" s="22" t="s">
        <v>783</v>
      </c>
      <c r="AJ89" s="22">
        <v>98.46</v>
      </c>
      <c r="AK89" s="22">
        <v>53.486666666666657</v>
      </c>
      <c r="AL89" s="22">
        <v>151.94666666666666</v>
      </c>
      <c r="AM89" s="22">
        <v>178.67141666666666</v>
      </c>
      <c r="AN89" s="22">
        <v>38.006666666666668</v>
      </c>
      <c r="AO89" s="36">
        <v>2.750666666666667</v>
      </c>
      <c r="AP89" s="22">
        <v>100.67</v>
      </c>
      <c r="AQ89" s="22">
        <v>116.19333333333333</v>
      </c>
      <c r="AR89" s="22">
        <v>126.76666666666667</v>
      </c>
      <c r="AS89" s="22">
        <v>8.7200000000000006</v>
      </c>
      <c r="AT89" s="22">
        <v>446.73666666666668</v>
      </c>
      <c r="AU89" s="22">
        <v>4.2633333333333328</v>
      </c>
      <c r="AV89" s="22">
        <v>10.746666666666668</v>
      </c>
      <c r="AW89" s="22">
        <v>4.5733333333333333</v>
      </c>
      <c r="AX89" s="22">
        <v>14.466666666666667</v>
      </c>
      <c r="AY89" s="22">
        <v>28.73</v>
      </c>
      <c r="AZ89" s="22">
        <v>2.81</v>
      </c>
      <c r="BA89" s="22">
        <v>0.82</v>
      </c>
      <c r="BB89" s="22">
        <v>11.966666666666667</v>
      </c>
      <c r="BC89" s="22">
        <v>26.64</v>
      </c>
      <c r="BD89" s="22">
        <v>20.253333333333334</v>
      </c>
      <c r="BE89" s="22">
        <v>25.790000000000003</v>
      </c>
      <c r="BF89" s="22">
        <v>79.526666666666657</v>
      </c>
      <c r="BG89" s="22">
        <v>17.496666666666666</v>
      </c>
      <c r="BH89" s="22">
        <v>9</v>
      </c>
      <c r="BI89" s="22">
        <v>14.583333333333334</v>
      </c>
      <c r="BJ89" s="22">
        <v>2.7766666666666668</v>
      </c>
      <c r="BK89" s="22">
        <v>50.273333333333333</v>
      </c>
      <c r="BL89" s="22">
        <v>9.0266666666666673</v>
      </c>
      <c r="BM89" s="22">
        <v>7.9233333333333329</v>
      </c>
    </row>
    <row r="90" spans="1:65" x14ac:dyDescent="0.35">
      <c r="A90" s="35">
        <v>1821780340</v>
      </c>
      <c r="B90" s="17" t="s">
        <v>236</v>
      </c>
      <c r="C90" s="17" t="s">
        <v>588</v>
      </c>
      <c r="D90" s="17" t="s">
        <v>589</v>
      </c>
      <c r="E90" s="22">
        <v>11.676666666666668</v>
      </c>
      <c r="F90" s="22">
        <v>3.8900000000000006</v>
      </c>
      <c r="G90" s="22">
        <v>4.3</v>
      </c>
      <c r="H90" s="22">
        <v>1.2466666666666666</v>
      </c>
      <c r="I90" s="22">
        <v>0.9966666666666667</v>
      </c>
      <c r="J90" s="22">
        <v>0.96333333333333326</v>
      </c>
      <c r="K90" s="22">
        <v>1.2066666666666668</v>
      </c>
      <c r="L90" s="22">
        <v>0.97000000000000008</v>
      </c>
      <c r="M90" s="22">
        <v>3.8800000000000003</v>
      </c>
      <c r="N90" s="22">
        <v>2.686666666666667</v>
      </c>
      <c r="O90" s="22">
        <v>0.53666666666666674</v>
      </c>
      <c r="P90" s="22">
        <v>1.2533333333333332</v>
      </c>
      <c r="Q90" s="22">
        <v>3.44</v>
      </c>
      <c r="R90" s="22">
        <v>3.3566666666666669</v>
      </c>
      <c r="S90" s="22">
        <v>3.27</v>
      </c>
      <c r="T90" s="22">
        <v>1.8566666666666667</v>
      </c>
      <c r="U90" s="22">
        <v>3.2900000000000005</v>
      </c>
      <c r="V90" s="22">
        <v>0.95000000000000007</v>
      </c>
      <c r="W90" s="22">
        <v>1.4000000000000001</v>
      </c>
      <c r="X90" s="22">
        <v>1.62</v>
      </c>
      <c r="Y90" s="22">
        <v>5.416666666666667</v>
      </c>
      <c r="Z90" s="22">
        <v>3.7533333333333334</v>
      </c>
      <c r="AA90" s="22">
        <v>2.1666666666666665</v>
      </c>
      <c r="AB90" s="22">
        <v>1</v>
      </c>
      <c r="AC90" s="22">
        <v>3.2000000000000006</v>
      </c>
      <c r="AD90" s="22">
        <v>1.4933333333333332</v>
      </c>
      <c r="AE90" s="23">
        <v>861.01333333333332</v>
      </c>
      <c r="AF90" s="23">
        <v>287646.33333333331</v>
      </c>
      <c r="AG90" s="45">
        <v>4.5345696458035869</v>
      </c>
      <c r="AH90" s="23">
        <v>1097.9726645680312</v>
      </c>
      <c r="AI90" s="22" t="s">
        <v>783</v>
      </c>
      <c r="AJ90" s="22">
        <v>121.89333333333333</v>
      </c>
      <c r="AK90" s="22">
        <v>73.703333333333333</v>
      </c>
      <c r="AL90" s="22">
        <v>195.59666666666666</v>
      </c>
      <c r="AM90" s="22">
        <v>178.57396666666668</v>
      </c>
      <c r="AN90" s="22">
        <v>38.666666666666664</v>
      </c>
      <c r="AO90" s="36">
        <v>2.593</v>
      </c>
      <c r="AP90" s="22">
        <v>119.52666666666666</v>
      </c>
      <c r="AQ90" s="22">
        <v>106.37666666666667</v>
      </c>
      <c r="AR90" s="22">
        <v>92.083333333333329</v>
      </c>
      <c r="AS90" s="22">
        <v>8.44</v>
      </c>
      <c r="AT90" s="22">
        <v>449.57666666666665</v>
      </c>
      <c r="AU90" s="22">
        <v>3.9</v>
      </c>
      <c r="AV90" s="22">
        <v>9.663333333333334</v>
      </c>
      <c r="AW90" s="22">
        <v>4.5199999999999996</v>
      </c>
      <c r="AX90" s="22">
        <v>20.75</v>
      </c>
      <c r="AY90" s="22">
        <v>33.286666666666669</v>
      </c>
      <c r="AZ90" s="22">
        <v>1.8066666666666666</v>
      </c>
      <c r="BA90" s="22">
        <v>0.93</v>
      </c>
      <c r="BB90" s="22">
        <v>13.386666666666665</v>
      </c>
      <c r="BC90" s="22">
        <v>28.606666666666666</v>
      </c>
      <c r="BD90" s="22">
        <v>29.213333333333328</v>
      </c>
      <c r="BE90" s="22">
        <v>29.913333333333338</v>
      </c>
      <c r="BF90" s="22">
        <v>86.61</v>
      </c>
      <c r="BG90" s="22">
        <v>18</v>
      </c>
      <c r="BH90" s="22">
        <v>9.0266666666666673</v>
      </c>
      <c r="BI90" s="22">
        <v>13</v>
      </c>
      <c r="BJ90" s="22">
        <v>1.9466666666666665</v>
      </c>
      <c r="BK90" s="22">
        <v>52.636666666666663</v>
      </c>
      <c r="BL90" s="22">
        <v>8.0366666666666671</v>
      </c>
      <c r="BM90" s="22">
        <v>7.1066666666666665</v>
      </c>
    </row>
    <row r="91" spans="1:65" x14ac:dyDescent="0.35">
      <c r="A91" s="35">
        <v>1823060400</v>
      </c>
      <c r="B91" s="17" t="s">
        <v>236</v>
      </c>
      <c r="C91" s="17" t="s">
        <v>237</v>
      </c>
      <c r="D91" s="17" t="s">
        <v>238</v>
      </c>
      <c r="E91" s="22">
        <v>11.93</v>
      </c>
      <c r="F91" s="22">
        <v>3.5033333333333334</v>
      </c>
      <c r="G91" s="22">
        <v>3.84</v>
      </c>
      <c r="H91" s="22">
        <v>1.03</v>
      </c>
      <c r="I91" s="22">
        <v>0.98333333333333339</v>
      </c>
      <c r="J91" s="22">
        <v>1.47</v>
      </c>
      <c r="K91" s="22">
        <v>1.0166666666666668</v>
      </c>
      <c r="L91" s="22">
        <v>0.98666666666666669</v>
      </c>
      <c r="M91" s="22">
        <v>4.0166666666666666</v>
      </c>
      <c r="N91" s="22">
        <v>2.7366666666666668</v>
      </c>
      <c r="O91" s="22">
        <v>0.46666666666666662</v>
      </c>
      <c r="P91" s="22">
        <v>0.9966666666666667</v>
      </c>
      <c r="Q91" s="22">
        <v>2.89</v>
      </c>
      <c r="R91" s="22">
        <v>3.2766666666666668</v>
      </c>
      <c r="S91" s="22">
        <v>4.2866666666666662</v>
      </c>
      <c r="T91" s="22">
        <v>1.83</v>
      </c>
      <c r="U91" s="22">
        <v>3.456666666666667</v>
      </c>
      <c r="V91" s="22">
        <v>0.92333333333333323</v>
      </c>
      <c r="W91" s="22">
        <v>1.5199999999999998</v>
      </c>
      <c r="X91" s="22">
        <v>1.6533333333333333</v>
      </c>
      <c r="Y91" s="22">
        <v>6.29</v>
      </c>
      <c r="Z91" s="22">
        <v>4.0633333333333335</v>
      </c>
      <c r="AA91" s="22">
        <v>2.0699999999999998</v>
      </c>
      <c r="AB91" s="22">
        <v>0.94999999999999984</v>
      </c>
      <c r="AC91" s="22">
        <v>2.8266666666666667</v>
      </c>
      <c r="AD91" s="22">
        <v>1.5466666666666666</v>
      </c>
      <c r="AE91" s="23">
        <v>673.95666666666659</v>
      </c>
      <c r="AF91" s="23">
        <v>237439.33333333334</v>
      </c>
      <c r="AG91" s="45">
        <v>4.5743020129186904</v>
      </c>
      <c r="AH91" s="23">
        <v>909.43698013775168</v>
      </c>
      <c r="AI91" s="22" t="s">
        <v>783</v>
      </c>
      <c r="AJ91" s="22">
        <v>87.68</v>
      </c>
      <c r="AK91" s="22">
        <v>53.383333333333333</v>
      </c>
      <c r="AL91" s="22">
        <v>141.06333333333333</v>
      </c>
      <c r="AM91" s="22">
        <v>178.57581666666667</v>
      </c>
      <c r="AN91" s="22">
        <v>48.493333333333339</v>
      </c>
      <c r="AO91" s="36">
        <v>2.6443333333333334</v>
      </c>
      <c r="AP91" s="22">
        <v>94.166666666666671</v>
      </c>
      <c r="AQ91" s="22">
        <v>126.33333333333333</v>
      </c>
      <c r="AR91" s="22">
        <v>90.67</v>
      </c>
      <c r="AS91" s="22">
        <v>8.4066666666666663</v>
      </c>
      <c r="AT91" s="22">
        <v>445.62000000000006</v>
      </c>
      <c r="AU91" s="22">
        <v>4.1000000000000005</v>
      </c>
      <c r="AV91" s="22">
        <v>9.49</v>
      </c>
      <c r="AW91" s="22">
        <v>3.98</v>
      </c>
      <c r="AX91" s="22">
        <v>18.64</v>
      </c>
      <c r="AY91" s="22">
        <v>31.5</v>
      </c>
      <c r="AZ91" s="22">
        <v>1.8833333333333335</v>
      </c>
      <c r="BA91" s="22">
        <v>0.80000000000000016</v>
      </c>
      <c r="BB91" s="22">
        <v>12.040000000000001</v>
      </c>
      <c r="BC91" s="22">
        <v>49.306666666666672</v>
      </c>
      <c r="BD91" s="22">
        <v>34.396666666666668</v>
      </c>
      <c r="BE91" s="22">
        <v>42.626666666666665</v>
      </c>
      <c r="BF91" s="22">
        <v>67</v>
      </c>
      <c r="BG91" s="22">
        <v>23.400000000000002</v>
      </c>
      <c r="BH91" s="22">
        <v>11.246666666666668</v>
      </c>
      <c r="BI91" s="22">
        <v>15</v>
      </c>
      <c r="BJ91" s="22">
        <v>2.3866666666666667</v>
      </c>
      <c r="BK91" s="22">
        <v>45</v>
      </c>
      <c r="BL91" s="22">
        <v>8.8266666666666662</v>
      </c>
      <c r="BM91" s="22">
        <v>8.3800000000000008</v>
      </c>
    </row>
    <row r="92" spans="1:65" x14ac:dyDescent="0.35">
      <c r="A92" s="35">
        <v>1826900550</v>
      </c>
      <c r="B92" s="17" t="s">
        <v>236</v>
      </c>
      <c r="C92" s="17" t="s">
        <v>730</v>
      </c>
      <c r="D92" s="17" t="s">
        <v>711</v>
      </c>
      <c r="E92" s="22">
        <v>11.799999999999999</v>
      </c>
      <c r="F92" s="22">
        <v>4.0766666666666671</v>
      </c>
      <c r="G92" s="22">
        <v>4.1366666666666667</v>
      </c>
      <c r="H92" s="22">
        <v>1.3833333333333335</v>
      </c>
      <c r="I92" s="22">
        <v>1.07</v>
      </c>
      <c r="J92" s="22">
        <v>1.51</v>
      </c>
      <c r="K92" s="22">
        <v>1.4400000000000002</v>
      </c>
      <c r="L92" s="22">
        <v>1.0066666666666666</v>
      </c>
      <c r="M92" s="22">
        <v>4.123333333333334</v>
      </c>
      <c r="N92" s="22">
        <v>2.5933333333333333</v>
      </c>
      <c r="O92" s="22">
        <v>0.50666666666666671</v>
      </c>
      <c r="P92" s="22">
        <v>1.1233333333333333</v>
      </c>
      <c r="Q92" s="22">
        <v>3.34</v>
      </c>
      <c r="R92" s="22">
        <v>3.4</v>
      </c>
      <c r="S92" s="22">
        <v>4.3066666666666666</v>
      </c>
      <c r="T92" s="22">
        <v>1.7933333333333332</v>
      </c>
      <c r="U92" s="22">
        <v>3.6433333333333331</v>
      </c>
      <c r="V92" s="22">
        <v>1.0033333333333332</v>
      </c>
      <c r="W92" s="22">
        <v>1.6000000000000003</v>
      </c>
      <c r="X92" s="22">
        <v>1.8500000000000003</v>
      </c>
      <c r="Y92" s="22">
        <v>5.956666666666667</v>
      </c>
      <c r="Z92" s="22">
        <v>4.3866666666666667</v>
      </c>
      <c r="AA92" s="22">
        <v>2.2899999999999996</v>
      </c>
      <c r="AB92" s="22">
        <v>1.1133333333333333</v>
      </c>
      <c r="AC92" s="22">
        <v>3.1833333333333336</v>
      </c>
      <c r="AD92" s="22">
        <v>1.6466666666666667</v>
      </c>
      <c r="AE92" s="23">
        <v>1051.7</v>
      </c>
      <c r="AF92" s="23">
        <v>250625.33333333334</v>
      </c>
      <c r="AG92" s="45">
        <v>4.4695222663722589</v>
      </c>
      <c r="AH92" s="23">
        <v>949.14804606554844</v>
      </c>
      <c r="AI92" s="22" t="s">
        <v>783</v>
      </c>
      <c r="AJ92" s="22">
        <v>105.37666666666667</v>
      </c>
      <c r="AK92" s="22">
        <v>79.02</v>
      </c>
      <c r="AL92" s="22">
        <v>184.39666666666665</v>
      </c>
      <c r="AM92" s="22">
        <v>178.57581666666667</v>
      </c>
      <c r="AN92" s="22">
        <v>38.866666666666667</v>
      </c>
      <c r="AO92" s="36">
        <v>2.6426666666666665</v>
      </c>
      <c r="AP92" s="22">
        <v>60.20333333333334</v>
      </c>
      <c r="AQ92" s="22">
        <v>93.913333333333341</v>
      </c>
      <c r="AR92" s="22">
        <v>92.233333333333348</v>
      </c>
      <c r="AS92" s="22">
        <v>8.8166666666666682</v>
      </c>
      <c r="AT92" s="22">
        <v>444.27666666666664</v>
      </c>
      <c r="AU92" s="22">
        <v>4.043333333333333</v>
      </c>
      <c r="AV92" s="22">
        <v>9.99</v>
      </c>
      <c r="AW92" s="22">
        <v>4.22</v>
      </c>
      <c r="AX92" s="22">
        <v>16.8</v>
      </c>
      <c r="AY92" s="22">
        <v>39.633333333333333</v>
      </c>
      <c r="AZ92" s="22">
        <v>2.2733333333333334</v>
      </c>
      <c r="BA92" s="22">
        <v>0.95000000000000007</v>
      </c>
      <c r="BB92" s="22">
        <v>13.456666666666669</v>
      </c>
      <c r="BC92" s="22">
        <v>39.873333333333335</v>
      </c>
      <c r="BD92" s="22">
        <v>23.853333333333335</v>
      </c>
      <c r="BE92" s="22">
        <v>33.69</v>
      </c>
      <c r="BF92" s="22">
        <v>60.48</v>
      </c>
      <c r="BG92" s="22">
        <v>28</v>
      </c>
      <c r="BH92" s="22">
        <v>11.136666666666665</v>
      </c>
      <c r="BI92" s="22">
        <v>16.133333333333333</v>
      </c>
      <c r="BJ92" s="22">
        <v>3.3433333333333337</v>
      </c>
      <c r="BK92" s="22">
        <v>49.853333333333332</v>
      </c>
      <c r="BL92" s="22">
        <v>9.0666666666666647</v>
      </c>
      <c r="BM92" s="22">
        <v>3.7900000000000005</v>
      </c>
    </row>
    <row r="93" spans="1:65" x14ac:dyDescent="0.35">
      <c r="A93" s="35">
        <v>1829200720</v>
      </c>
      <c r="B93" s="17" t="s">
        <v>236</v>
      </c>
      <c r="C93" s="17" t="s">
        <v>731</v>
      </c>
      <c r="D93" s="17" t="s">
        <v>239</v>
      </c>
      <c r="E93" s="22">
        <v>12.186782888088509</v>
      </c>
      <c r="F93" s="22">
        <v>3.4111765840354411</v>
      </c>
      <c r="G93" s="22">
        <v>3.6701279768694506</v>
      </c>
      <c r="H93" s="22">
        <v>1.0571085151165946</v>
      </c>
      <c r="I93" s="22">
        <v>1.0038407928896818</v>
      </c>
      <c r="J93" s="22">
        <v>1.1653833279295733</v>
      </c>
      <c r="K93" s="22">
        <v>1.1244376578849284</v>
      </c>
      <c r="L93" s="22">
        <v>0.97429935844933668</v>
      </c>
      <c r="M93" s="22">
        <v>3.781001163821498</v>
      </c>
      <c r="N93" s="22">
        <v>2.9170677741880175</v>
      </c>
      <c r="O93" s="22">
        <v>0.38596817290102486</v>
      </c>
      <c r="P93" s="22">
        <v>1.0691441548769056</v>
      </c>
      <c r="Q93" s="22">
        <v>2.744410394004607</v>
      </c>
      <c r="R93" s="22">
        <v>4.0540832399210567</v>
      </c>
      <c r="S93" s="22">
        <v>4.4317134894682866</v>
      </c>
      <c r="T93" s="22">
        <v>2.1083036697730333</v>
      </c>
      <c r="U93" s="22">
        <v>3.2851881528088875</v>
      </c>
      <c r="V93" s="22">
        <v>0.95223714445891039</v>
      </c>
      <c r="W93" s="22">
        <v>1.4497126111433607</v>
      </c>
      <c r="X93" s="22">
        <v>1.5678314964815501</v>
      </c>
      <c r="Y93" s="22">
        <v>5.7520772658651182</v>
      </c>
      <c r="Z93" s="22">
        <v>3.922710417561305</v>
      </c>
      <c r="AA93" s="22">
        <v>2.4453917741999862</v>
      </c>
      <c r="AB93" s="22">
        <v>0.94354815661462643</v>
      </c>
      <c r="AC93" s="22">
        <v>2.8766751165018039</v>
      </c>
      <c r="AD93" s="22">
        <v>1.5197892141856204</v>
      </c>
      <c r="AE93" s="23">
        <v>733.70789520933761</v>
      </c>
      <c r="AF93" s="23">
        <v>243323.64719268377</v>
      </c>
      <c r="AG93" s="45">
        <v>4.4374116936201036</v>
      </c>
      <c r="AH93" s="23">
        <v>917.90533468381966</v>
      </c>
      <c r="AI93" s="22" t="s">
        <v>783</v>
      </c>
      <c r="AJ93" s="22">
        <v>92.186994516795494</v>
      </c>
      <c r="AK93" s="22">
        <v>74.057463089543887</v>
      </c>
      <c r="AL93" s="22">
        <v>166.24445760633938</v>
      </c>
      <c r="AM93" s="22">
        <v>178.7538529252887</v>
      </c>
      <c r="AN93" s="22">
        <v>45.074218997350641</v>
      </c>
      <c r="AO93" s="36">
        <v>2.6380345971100425</v>
      </c>
      <c r="AP93" s="22">
        <v>100.04298450639585</v>
      </c>
      <c r="AQ93" s="22">
        <v>89.753708375931026</v>
      </c>
      <c r="AR93" s="22">
        <v>89.907428701646509</v>
      </c>
      <c r="AS93" s="22">
        <v>8.2456591644166881</v>
      </c>
      <c r="AT93" s="22">
        <v>425.89382532953931</v>
      </c>
      <c r="AU93" s="22">
        <v>3.577968540941685</v>
      </c>
      <c r="AV93" s="22">
        <v>10.975116693232783</v>
      </c>
      <c r="AW93" s="22">
        <v>3.7230251473933662</v>
      </c>
      <c r="AX93" s="22">
        <v>14.737005516664292</v>
      </c>
      <c r="AY93" s="22">
        <v>24.415404950769375</v>
      </c>
      <c r="AZ93" s="22">
        <v>3.3536010432848471</v>
      </c>
      <c r="BA93" s="22">
        <v>0.94167457013369127</v>
      </c>
      <c r="BB93" s="22">
        <v>15.27669596944137</v>
      </c>
      <c r="BC93" s="22">
        <v>39.781645587120813</v>
      </c>
      <c r="BD93" s="22">
        <v>24.788389660725937</v>
      </c>
      <c r="BE93" s="22">
        <v>30.114545680181038</v>
      </c>
      <c r="BF93" s="22">
        <v>88.133224764741229</v>
      </c>
      <c r="BG93" s="22">
        <v>10.397732680988314</v>
      </c>
      <c r="BH93" s="22">
        <v>9.5187068488068345</v>
      </c>
      <c r="BI93" s="22">
        <v>16.740544242971783</v>
      </c>
      <c r="BJ93" s="22">
        <v>2.1163104988480526</v>
      </c>
      <c r="BK93" s="22">
        <v>48.27069448599611</v>
      </c>
      <c r="BL93" s="22">
        <v>8.7220104549284319</v>
      </c>
      <c r="BM93" s="22">
        <v>8.2516015811133574</v>
      </c>
    </row>
    <row r="94" spans="1:65" x14ac:dyDescent="0.35">
      <c r="A94" s="35">
        <v>1839980840</v>
      </c>
      <c r="B94" s="17" t="s">
        <v>236</v>
      </c>
      <c r="C94" s="17" t="s">
        <v>665</v>
      </c>
      <c r="D94" s="17" t="s">
        <v>666</v>
      </c>
      <c r="E94" s="22">
        <v>11.873332947709427</v>
      </c>
      <c r="F94" s="22">
        <v>4.0930211515348756</v>
      </c>
      <c r="G94" s="22">
        <v>3.6095345833161461</v>
      </c>
      <c r="H94" s="22">
        <v>2.1795748093608496</v>
      </c>
      <c r="I94" s="22">
        <v>1.022798376324271</v>
      </c>
      <c r="J94" s="22">
        <v>1.4253700825418101</v>
      </c>
      <c r="K94" s="22">
        <v>1.4085095486637365</v>
      </c>
      <c r="L94" s="22">
        <v>1.1889091187787484</v>
      </c>
      <c r="M94" s="22">
        <v>3.8529375374324086</v>
      </c>
      <c r="N94" s="22">
        <v>4.4210651365099229</v>
      </c>
      <c r="O94" s="22">
        <v>0.62107145966969501</v>
      </c>
      <c r="P94" s="22">
        <v>0.98384899932207359</v>
      </c>
      <c r="Q94" s="22">
        <v>2.4254920642891009</v>
      </c>
      <c r="R94" s="22">
        <v>3.2151261447940676</v>
      </c>
      <c r="S94" s="22">
        <v>4.2554320001974135</v>
      </c>
      <c r="T94" s="22">
        <v>2.1285175778842169</v>
      </c>
      <c r="U94" s="22">
        <v>2.9036683164843704</v>
      </c>
      <c r="V94" s="22">
        <v>0.78410062553661197</v>
      </c>
      <c r="W94" s="22">
        <v>1.2891004978646174</v>
      </c>
      <c r="X94" s="22">
        <v>1.7449094437617749</v>
      </c>
      <c r="Y94" s="22">
        <v>5.9031929600725741</v>
      </c>
      <c r="Z94" s="22">
        <v>4.0592311336014193</v>
      </c>
      <c r="AA94" s="22">
        <v>2.22384503412581</v>
      </c>
      <c r="AB94" s="22">
        <v>1.0213940886246116</v>
      </c>
      <c r="AC94" s="22">
        <v>2.5272048197545565</v>
      </c>
      <c r="AD94" s="22">
        <v>1.4420691672906187</v>
      </c>
      <c r="AE94" s="23">
        <v>523.17798008834359</v>
      </c>
      <c r="AF94" s="23">
        <v>255019.79121450425</v>
      </c>
      <c r="AG94" s="45">
        <v>4.3818794365327962</v>
      </c>
      <c r="AH94" s="23">
        <v>956.30600916385981</v>
      </c>
      <c r="AI94" s="22" t="s">
        <v>783</v>
      </c>
      <c r="AJ94" s="22">
        <v>80.289950829611357</v>
      </c>
      <c r="AK94" s="22">
        <v>54.81068221537263</v>
      </c>
      <c r="AL94" s="22">
        <v>135.10063304498399</v>
      </c>
      <c r="AM94" s="22">
        <v>178.56232630329393</v>
      </c>
      <c r="AN94" s="22">
        <v>35.827485171947266</v>
      </c>
      <c r="AO94" s="36">
        <v>2.757065350707677</v>
      </c>
      <c r="AP94" s="22">
        <v>61.171819533535974</v>
      </c>
      <c r="AQ94" s="22">
        <v>87.800159402381453</v>
      </c>
      <c r="AR94" s="22">
        <v>72.876707948156366</v>
      </c>
      <c r="AS94" s="22">
        <v>8.0378598145025659</v>
      </c>
      <c r="AT94" s="22">
        <v>421.43539728357064</v>
      </c>
      <c r="AU94" s="22">
        <v>4.0470135222106469</v>
      </c>
      <c r="AV94" s="22">
        <v>8.0063536251581073</v>
      </c>
      <c r="AW94" s="22">
        <v>4.9902026415153271</v>
      </c>
      <c r="AX94" s="22">
        <v>11.012169654796852</v>
      </c>
      <c r="AY94" s="22">
        <v>26.584636541924834</v>
      </c>
      <c r="AZ94" s="22">
        <v>2.3333363605193416</v>
      </c>
      <c r="BA94" s="22">
        <v>1.0285841081025933</v>
      </c>
      <c r="BB94" s="22">
        <v>12.618173792073227</v>
      </c>
      <c r="BC94" s="22">
        <v>27.290269027279468</v>
      </c>
      <c r="BD94" s="22">
        <v>23.80456078832005</v>
      </c>
      <c r="BE94" s="22">
        <v>34.425495194222123</v>
      </c>
      <c r="BF94" s="22">
        <v>34.992926834445605</v>
      </c>
      <c r="BG94" s="22">
        <v>25.345636426409616</v>
      </c>
      <c r="BH94" s="22">
        <v>5.9779671611272063</v>
      </c>
      <c r="BI94" s="22">
        <v>4.9929430693005585</v>
      </c>
      <c r="BJ94" s="22">
        <v>2.3007984097930767</v>
      </c>
      <c r="BK94" s="22">
        <v>23.366181144744843</v>
      </c>
      <c r="BL94" s="22">
        <v>8.4514411537325191</v>
      </c>
      <c r="BM94" s="22">
        <v>7.7314462860010265</v>
      </c>
    </row>
    <row r="95" spans="1:65" x14ac:dyDescent="0.35">
      <c r="A95" s="35">
        <v>1843780870</v>
      </c>
      <c r="B95" s="17" t="s">
        <v>236</v>
      </c>
      <c r="C95" s="17" t="s">
        <v>240</v>
      </c>
      <c r="D95" s="17" t="s">
        <v>241</v>
      </c>
      <c r="E95" s="22">
        <v>11.926666666666668</v>
      </c>
      <c r="F95" s="22">
        <v>3.0766666666666667</v>
      </c>
      <c r="G95" s="22">
        <v>3.7366666666666668</v>
      </c>
      <c r="H95" s="22">
        <v>1.2366666666666666</v>
      </c>
      <c r="I95" s="22">
        <v>1.01</v>
      </c>
      <c r="J95" s="22">
        <v>1.2766666666666666</v>
      </c>
      <c r="K95" s="22">
        <v>1.1833333333333333</v>
      </c>
      <c r="L95" s="22">
        <v>0.92666666666666664</v>
      </c>
      <c r="M95" s="22">
        <v>4.13</v>
      </c>
      <c r="N95" s="22">
        <v>2.98</v>
      </c>
      <c r="O95" s="22">
        <v>0.47333333333333333</v>
      </c>
      <c r="P95" s="22">
        <v>1.0866666666666667</v>
      </c>
      <c r="Q95" s="22">
        <v>3.47</v>
      </c>
      <c r="R95" s="22">
        <v>3.5066666666666664</v>
      </c>
      <c r="S95" s="22">
        <v>4.3133333333333335</v>
      </c>
      <c r="T95" s="22">
        <v>1.9433333333333334</v>
      </c>
      <c r="U95" s="22">
        <v>3.3933333333333331</v>
      </c>
      <c r="V95" s="22">
        <v>0.96</v>
      </c>
      <c r="W95" s="22">
        <v>1.51</v>
      </c>
      <c r="X95" s="22">
        <v>1.6633333333333333</v>
      </c>
      <c r="Y95" s="22">
        <v>6.48</v>
      </c>
      <c r="Z95" s="22">
        <v>4.87</v>
      </c>
      <c r="AA95" s="22">
        <v>2.0666666666666669</v>
      </c>
      <c r="AB95" s="22">
        <v>1.1100000000000001</v>
      </c>
      <c r="AC95" s="22">
        <v>2.92</v>
      </c>
      <c r="AD95" s="22">
        <v>1.4400000000000002</v>
      </c>
      <c r="AE95" s="23">
        <v>842.22333333333336</v>
      </c>
      <c r="AF95" s="23">
        <v>383235.66666666669</v>
      </c>
      <c r="AG95" s="45">
        <v>4.4759560485937859</v>
      </c>
      <c r="AH95" s="23">
        <v>1451.4394279408737</v>
      </c>
      <c r="AI95" s="22" t="s">
        <v>783</v>
      </c>
      <c r="AJ95" s="22">
        <v>87.993333333333339</v>
      </c>
      <c r="AK95" s="22">
        <v>53.486666666666657</v>
      </c>
      <c r="AL95" s="22">
        <v>141.47999999999999</v>
      </c>
      <c r="AM95" s="22">
        <v>178.57581666666667</v>
      </c>
      <c r="AN95" s="22">
        <v>49.94</v>
      </c>
      <c r="AO95" s="36">
        <v>2.6799999999999997</v>
      </c>
      <c r="AP95" s="22">
        <v>104.16666666666667</v>
      </c>
      <c r="AQ95" s="22">
        <v>114.94333333333333</v>
      </c>
      <c r="AR95" s="22">
        <v>88.886666666666656</v>
      </c>
      <c r="AS95" s="22">
        <v>8.3933333333333326</v>
      </c>
      <c r="AT95" s="22">
        <v>425.16333333333336</v>
      </c>
      <c r="AU95" s="22">
        <v>4.1900000000000004</v>
      </c>
      <c r="AV95" s="22">
        <v>11.11</v>
      </c>
      <c r="AW95" s="22">
        <v>3.8800000000000003</v>
      </c>
      <c r="AX95" s="22">
        <v>13.67</v>
      </c>
      <c r="AY95" s="22">
        <v>30.223333333333333</v>
      </c>
      <c r="AZ95" s="22">
        <v>1.8133333333333332</v>
      </c>
      <c r="BA95" s="22">
        <v>0.81666666666666654</v>
      </c>
      <c r="BB95" s="22">
        <v>11.343333333333334</v>
      </c>
      <c r="BC95" s="22">
        <v>36.33</v>
      </c>
      <c r="BD95" s="22">
        <v>29.106666666666666</v>
      </c>
      <c r="BE95" s="22">
        <v>37.413333333333334</v>
      </c>
      <c r="BF95" s="22">
        <v>74.243333333333325</v>
      </c>
      <c r="BG95" s="22">
        <v>15.873333333333335</v>
      </c>
      <c r="BH95" s="22">
        <v>8.0833333333333339</v>
      </c>
      <c r="BI95" s="22">
        <v>16.223333333333333</v>
      </c>
      <c r="BJ95" s="22">
        <v>2.0333333333333332</v>
      </c>
      <c r="BK95" s="22">
        <v>60.356666666666662</v>
      </c>
      <c r="BL95" s="22">
        <v>8.7499999999999982</v>
      </c>
      <c r="BM95" s="22">
        <v>6.9633333333333338</v>
      </c>
    </row>
    <row r="96" spans="1:65" x14ac:dyDescent="0.35">
      <c r="A96" s="35">
        <v>1845460920</v>
      </c>
      <c r="B96" s="17" t="s">
        <v>236</v>
      </c>
      <c r="C96" s="17" t="s">
        <v>874</v>
      </c>
      <c r="D96" s="17" t="s">
        <v>875</v>
      </c>
      <c r="E96" s="22">
        <v>11.483186325788187</v>
      </c>
      <c r="F96" s="22">
        <v>3.4405324056316027</v>
      </c>
      <c r="G96" s="22">
        <v>3.9437807100271094</v>
      </c>
      <c r="H96" s="22">
        <v>1.0456937460855578</v>
      </c>
      <c r="I96" s="22">
        <v>1.049264377143146</v>
      </c>
      <c r="J96" s="22">
        <v>1.1962484721358269</v>
      </c>
      <c r="K96" s="22">
        <v>1.249780263620732</v>
      </c>
      <c r="L96" s="22">
        <v>1.5125379690570846</v>
      </c>
      <c r="M96" s="22">
        <v>4.0103644313364688</v>
      </c>
      <c r="N96" s="22">
        <v>3.8234857509501201</v>
      </c>
      <c r="O96" s="22">
        <v>0.47079194845151368</v>
      </c>
      <c r="P96" s="22">
        <v>0.98384899932207359</v>
      </c>
      <c r="Q96" s="22">
        <v>3.5360789755868165</v>
      </c>
      <c r="R96" s="22">
        <v>3.3672590775276894</v>
      </c>
      <c r="S96" s="22">
        <v>4.686246164161429</v>
      </c>
      <c r="T96" s="22">
        <v>2.2253709592789694</v>
      </c>
      <c r="U96" s="22">
        <v>3.5890512056017676</v>
      </c>
      <c r="V96" s="22">
        <v>0.96837334314567214</v>
      </c>
      <c r="W96" s="22">
        <v>1.5421391667053255</v>
      </c>
      <c r="X96" s="22">
        <v>1.6247535647084126</v>
      </c>
      <c r="Y96" s="22">
        <v>6.7360721595176969</v>
      </c>
      <c r="Z96" s="22">
        <v>5.7500354408864363</v>
      </c>
      <c r="AA96" s="22">
        <v>2.8344886235288427</v>
      </c>
      <c r="AB96" s="22">
        <v>1.0446178634134773</v>
      </c>
      <c r="AC96" s="22">
        <v>3.398841696784292</v>
      </c>
      <c r="AD96" s="22">
        <v>1.6190857367612075</v>
      </c>
      <c r="AE96" s="23">
        <v>789.69527785909929</v>
      </c>
      <c r="AF96" s="23">
        <v>227583.46762034638</v>
      </c>
      <c r="AG96" s="45">
        <v>4.5050786980033237</v>
      </c>
      <c r="AH96" s="23">
        <v>866.17493393658708</v>
      </c>
      <c r="AI96" s="22" t="s">
        <v>783</v>
      </c>
      <c r="AJ96" s="22">
        <v>77.020963148081435</v>
      </c>
      <c r="AK96" s="22">
        <v>77.357619807340441</v>
      </c>
      <c r="AL96" s="22">
        <v>154.37858295542188</v>
      </c>
      <c r="AM96" s="22">
        <v>178.56232630329393</v>
      </c>
      <c r="AN96" s="22">
        <v>41.106432502897775</v>
      </c>
      <c r="AO96" s="36">
        <v>2.5956515910586471</v>
      </c>
      <c r="AP96" s="22">
        <v>111.54429511132476</v>
      </c>
      <c r="AQ96" s="22">
        <v>96.828198391778869</v>
      </c>
      <c r="AR96" s="22">
        <v>99.589948485403582</v>
      </c>
      <c r="AS96" s="22">
        <v>8.8178923666320745</v>
      </c>
      <c r="AT96" s="22">
        <v>440.44392333859452</v>
      </c>
      <c r="AU96" s="22">
        <v>3.7778771549700374</v>
      </c>
      <c r="AV96" s="22">
        <v>9.0084003867548663</v>
      </c>
      <c r="AW96" s="22">
        <v>4.7905945358547148</v>
      </c>
      <c r="AX96" s="22">
        <v>9.410399523190037</v>
      </c>
      <c r="AY96" s="22">
        <v>26.187917746914508</v>
      </c>
      <c r="AZ96" s="22">
        <v>1.9907129761709028</v>
      </c>
      <c r="BA96" s="22">
        <v>1.1853685124012907</v>
      </c>
      <c r="BB96" s="22">
        <v>11.444501053266867</v>
      </c>
      <c r="BC96" s="22">
        <v>39.022277695792731</v>
      </c>
      <c r="BD96" s="22">
        <v>34.068704531590463</v>
      </c>
      <c r="BE96" s="22">
        <v>43.140865524468438</v>
      </c>
      <c r="BF96" s="22">
        <v>68.656122449182291</v>
      </c>
      <c r="BG96" s="22">
        <v>18.778405694665306</v>
      </c>
      <c r="BH96" s="22">
        <v>11.161294245912091</v>
      </c>
      <c r="BI96" s="22">
        <v>11.317525808566586</v>
      </c>
      <c r="BJ96" s="22">
        <v>3.0423918174561773</v>
      </c>
      <c r="BK96" s="22">
        <v>42.355578496908272</v>
      </c>
      <c r="BL96" s="22">
        <v>9.0799390933158417</v>
      </c>
      <c r="BM96" s="22">
        <v>8.0119341236777739</v>
      </c>
    </row>
    <row r="97" spans="1:65" x14ac:dyDescent="0.35">
      <c r="A97" s="35">
        <v>1911180100</v>
      </c>
      <c r="B97" s="17" t="s">
        <v>242</v>
      </c>
      <c r="C97" s="17" t="s">
        <v>243</v>
      </c>
      <c r="D97" s="17" t="s">
        <v>244</v>
      </c>
      <c r="E97" s="22">
        <v>11.336666666666666</v>
      </c>
      <c r="F97" s="22">
        <v>3.7366666666666668</v>
      </c>
      <c r="G97" s="22">
        <v>4.0533333333333337</v>
      </c>
      <c r="H97" s="22">
        <v>1.58</v>
      </c>
      <c r="I97" s="22">
        <v>0.98666666666666669</v>
      </c>
      <c r="J97" s="22">
        <v>1.8566666666666667</v>
      </c>
      <c r="K97" s="22">
        <v>1.7666666666666666</v>
      </c>
      <c r="L97" s="22">
        <v>0.8833333333333333</v>
      </c>
      <c r="M97" s="22">
        <v>4.0566666666666666</v>
      </c>
      <c r="N97" s="22">
        <v>2.9133333333333336</v>
      </c>
      <c r="O97" s="22">
        <v>0.54666666666666675</v>
      </c>
      <c r="P97" s="22">
        <v>1.1333333333333335</v>
      </c>
      <c r="Q97" s="22">
        <v>3.0733333333333328</v>
      </c>
      <c r="R97" s="22">
        <v>3.063333333333333</v>
      </c>
      <c r="S97" s="22">
        <v>4.0866666666666669</v>
      </c>
      <c r="T97" s="22">
        <v>1.8666666666666665</v>
      </c>
      <c r="U97" s="22">
        <v>3</v>
      </c>
      <c r="V97" s="22">
        <v>0.93333333333333324</v>
      </c>
      <c r="W97" s="22">
        <v>1.46</v>
      </c>
      <c r="X97" s="22">
        <v>1.5333333333333332</v>
      </c>
      <c r="Y97" s="22">
        <v>5.88</v>
      </c>
      <c r="Z97" s="22">
        <v>4.6366666666666667</v>
      </c>
      <c r="AA97" s="22">
        <v>2.76</v>
      </c>
      <c r="AB97" s="22">
        <v>1.1133333333333335</v>
      </c>
      <c r="AC97" s="22">
        <v>3.5766666666666667</v>
      </c>
      <c r="AD97" s="22">
        <v>1.76</v>
      </c>
      <c r="AE97" s="23">
        <v>1024.1166666666666</v>
      </c>
      <c r="AF97" s="23">
        <v>342676.33333333331</v>
      </c>
      <c r="AG97" s="45">
        <v>4.3786838950302291</v>
      </c>
      <c r="AH97" s="23">
        <v>1285.1366045630709</v>
      </c>
      <c r="AI97" s="22" t="s">
        <v>783</v>
      </c>
      <c r="AJ97" s="22">
        <v>82.666666666666671</v>
      </c>
      <c r="AK97" s="22">
        <v>58.213333333333331</v>
      </c>
      <c r="AL97" s="22">
        <v>140.88</v>
      </c>
      <c r="AM97" s="22">
        <v>175.21406666666667</v>
      </c>
      <c r="AN97" s="22">
        <v>51.78</v>
      </c>
      <c r="AO97" s="36">
        <v>2.6183333333333336</v>
      </c>
      <c r="AP97" s="22">
        <v>97.780000000000015</v>
      </c>
      <c r="AQ97" s="22">
        <v>124.66666666666667</v>
      </c>
      <c r="AR97" s="22">
        <v>88.686666666666667</v>
      </c>
      <c r="AS97" s="22">
        <v>9.3733333333333331</v>
      </c>
      <c r="AT97" s="22">
        <v>431.16</v>
      </c>
      <c r="AU97" s="22">
        <v>4.1733333333333329</v>
      </c>
      <c r="AV97" s="22">
        <v>9.7899999999999991</v>
      </c>
      <c r="AW97" s="22">
        <v>5.18</v>
      </c>
      <c r="AX97" s="22">
        <v>18.466666666666669</v>
      </c>
      <c r="AY97" s="22">
        <v>34.423333333333339</v>
      </c>
      <c r="AZ97" s="22">
        <v>2.5933333333333333</v>
      </c>
      <c r="BA97" s="22">
        <v>0.84</v>
      </c>
      <c r="BB97" s="22">
        <v>13.5</v>
      </c>
      <c r="BC97" s="22">
        <v>48.916666666666664</v>
      </c>
      <c r="BD97" s="22">
        <v>26.663333333333338</v>
      </c>
      <c r="BE97" s="22">
        <v>35.68</v>
      </c>
      <c r="BF97" s="22">
        <v>69.88333333333334</v>
      </c>
      <c r="BG97" s="22">
        <v>16.583333333333332</v>
      </c>
      <c r="BH97" s="22">
        <v>8.7433333333333341</v>
      </c>
      <c r="BI97" s="22">
        <v>14.806666666666667</v>
      </c>
      <c r="BJ97" s="22">
        <v>2.0533333333333332</v>
      </c>
      <c r="BK97" s="22">
        <v>42.75</v>
      </c>
      <c r="BL97" s="22">
        <v>8.7733333333333334</v>
      </c>
      <c r="BM97" s="22">
        <v>9.2866666666666671</v>
      </c>
    </row>
    <row r="98" spans="1:65" x14ac:dyDescent="0.35">
      <c r="A98" s="35">
        <v>1915460177</v>
      </c>
      <c r="B98" s="17" t="s">
        <v>242</v>
      </c>
      <c r="C98" s="17" t="s">
        <v>565</v>
      </c>
      <c r="D98" s="17" t="s">
        <v>566</v>
      </c>
      <c r="E98" s="22">
        <v>11.363333333333335</v>
      </c>
      <c r="F98" s="22">
        <v>3.7366666666666668</v>
      </c>
      <c r="G98" s="22">
        <v>4.1500000000000004</v>
      </c>
      <c r="H98" s="22">
        <v>1.46</v>
      </c>
      <c r="I98" s="22">
        <v>1.1900000000000002</v>
      </c>
      <c r="J98" s="22">
        <v>2.0133333333333332</v>
      </c>
      <c r="K98" s="22">
        <v>1.4900000000000002</v>
      </c>
      <c r="L98" s="22">
        <v>0.92</v>
      </c>
      <c r="M98" s="22">
        <v>4.0599999999999996</v>
      </c>
      <c r="N98" s="22">
        <v>2.3266666666666667</v>
      </c>
      <c r="O98" s="22">
        <v>0.48</v>
      </c>
      <c r="P98" s="22">
        <v>1.2433333333333334</v>
      </c>
      <c r="Q98" s="22">
        <v>3.0233333333333334</v>
      </c>
      <c r="R98" s="22">
        <v>2.99</v>
      </c>
      <c r="S98" s="22">
        <v>4.5533333333333337</v>
      </c>
      <c r="T98" s="22">
        <v>1.9333333333333336</v>
      </c>
      <c r="U98" s="22">
        <v>2.956666666666667</v>
      </c>
      <c r="V98" s="22">
        <v>0.94333333333333336</v>
      </c>
      <c r="W98" s="22">
        <v>1.47</v>
      </c>
      <c r="X98" s="22">
        <v>1.6933333333333334</v>
      </c>
      <c r="Y98" s="22">
        <v>5.89</v>
      </c>
      <c r="Z98" s="22">
        <v>4.8566666666666665</v>
      </c>
      <c r="AA98" s="22">
        <v>2.7533333333333334</v>
      </c>
      <c r="AB98" s="22">
        <v>1.1833333333333333</v>
      </c>
      <c r="AC98" s="22">
        <v>3.11</v>
      </c>
      <c r="AD98" s="22">
        <v>1.71</v>
      </c>
      <c r="AE98" s="23">
        <v>603.61</v>
      </c>
      <c r="AF98" s="23">
        <v>232349</v>
      </c>
      <c r="AG98" s="45">
        <v>4.4332488270430721</v>
      </c>
      <c r="AH98" s="23">
        <v>876.4050191762359</v>
      </c>
      <c r="AI98" s="22" t="s">
        <v>783</v>
      </c>
      <c r="AJ98" s="22">
        <v>130.6866666666667</v>
      </c>
      <c r="AK98" s="22">
        <v>57.4</v>
      </c>
      <c r="AL98" s="22">
        <v>188.0866666666667</v>
      </c>
      <c r="AM98" s="22">
        <v>175.21406666666667</v>
      </c>
      <c r="AN98" s="22">
        <v>35.333333333333336</v>
      </c>
      <c r="AO98" s="36">
        <v>2.48</v>
      </c>
      <c r="AP98" s="22">
        <v>99.446666666666673</v>
      </c>
      <c r="AQ98" s="22">
        <v>121</v>
      </c>
      <c r="AR98" s="22">
        <v>83</v>
      </c>
      <c r="AS98" s="22">
        <v>8.9866666666666664</v>
      </c>
      <c r="AT98" s="22">
        <v>468.22333333333336</v>
      </c>
      <c r="AU98" s="22">
        <v>4.3233333333333333</v>
      </c>
      <c r="AV98" s="22">
        <v>10</v>
      </c>
      <c r="AW98" s="22">
        <v>4.3866666666666658</v>
      </c>
      <c r="AX98" s="22">
        <v>12</v>
      </c>
      <c r="AY98" s="22">
        <v>20.74</v>
      </c>
      <c r="AZ98" s="22">
        <v>2.2599999999999998</v>
      </c>
      <c r="BA98" s="22">
        <v>0.94333333333333325</v>
      </c>
      <c r="BB98" s="22">
        <v>16.463333333333335</v>
      </c>
      <c r="BC98" s="22">
        <v>21.946666666666669</v>
      </c>
      <c r="BD98" s="22">
        <v>16.973333333333333</v>
      </c>
      <c r="BE98" s="22">
        <v>23.599999999999998</v>
      </c>
      <c r="BF98" s="22">
        <v>50</v>
      </c>
      <c r="BG98" s="22">
        <v>12.25</v>
      </c>
      <c r="BH98" s="22">
        <v>9</v>
      </c>
      <c r="BI98" s="22">
        <v>8.3333333333333339</v>
      </c>
      <c r="BJ98" s="22">
        <v>2.1766666666666663</v>
      </c>
      <c r="BK98" s="22">
        <v>47.25</v>
      </c>
      <c r="BL98" s="22">
        <v>9.456666666666667</v>
      </c>
      <c r="BM98" s="22">
        <v>5.7100000000000009</v>
      </c>
    </row>
    <row r="99" spans="1:65" x14ac:dyDescent="0.35">
      <c r="A99" s="35">
        <v>1916300200</v>
      </c>
      <c r="B99" s="17" t="s">
        <v>242</v>
      </c>
      <c r="C99" s="17" t="s">
        <v>245</v>
      </c>
      <c r="D99" s="17" t="s">
        <v>246</v>
      </c>
      <c r="E99" s="22">
        <v>10.863333333333332</v>
      </c>
      <c r="F99" s="22">
        <v>3.5866666666666664</v>
      </c>
      <c r="G99" s="22">
        <v>4.333333333333333</v>
      </c>
      <c r="H99" s="22">
        <v>1.4200000000000002</v>
      </c>
      <c r="I99" s="22">
        <v>0.96</v>
      </c>
      <c r="J99" s="22">
        <v>1.9800000000000002</v>
      </c>
      <c r="K99" s="22">
        <v>1.3233333333333333</v>
      </c>
      <c r="L99" s="22">
        <v>0.92666666666666664</v>
      </c>
      <c r="M99" s="22">
        <v>3.9766666666666666</v>
      </c>
      <c r="N99" s="22">
        <v>2.4700000000000002</v>
      </c>
      <c r="O99" s="22">
        <v>0.56000000000000005</v>
      </c>
      <c r="P99" s="22">
        <v>1.3066666666666666</v>
      </c>
      <c r="Q99" s="22">
        <v>3.0566666666666666</v>
      </c>
      <c r="R99" s="22">
        <v>2.9966666666666666</v>
      </c>
      <c r="S99" s="22">
        <v>4.1966666666666663</v>
      </c>
      <c r="T99" s="22">
        <v>1.9533333333333334</v>
      </c>
      <c r="U99" s="22">
        <v>2.9866666666666668</v>
      </c>
      <c r="V99" s="22">
        <v>0.92666666666666675</v>
      </c>
      <c r="W99" s="22">
        <v>1.5033333333333332</v>
      </c>
      <c r="X99" s="22">
        <v>1.7566666666666666</v>
      </c>
      <c r="Y99" s="22">
        <v>5.8533333333333326</v>
      </c>
      <c r="Z99" s="22">
        <v>5.0533333333333337</v>
      </c>
      <c r="AA99" s="22">
        <v>2.5566666666666666</v>
      </c>
      <c r="AB99" s="22">
        <v>1.1933333333333331</v>
      </c>
      <c r="AC99" s="22">
        <v>3.4333333333333336</v>
      </c>
      <c r="AD99" s="22">
        <v>1.86</v>
      </c>
      <c r="AE99" s="23">
        <v>731.4</v>
      </c>
      <c r="AF99" s="23">
        <v>326278.33333333331</v>
      </c>
      <c r="AG99" s="45">
        <v>4.31545554400941</v>
      </c>
      <c r="AH99" s="23">
        <v>1214.4156737925096</v>
      </c>
      <c r="AI99" s="22" t="s">
        <v>783</v>
      </c>
      <c r="AJ99" s="22">
        <v>138.06666666666669</v>
      </c>
      <c r="AK99" s="22">
        <v>59.226666666666667</v>
      </c>
      <c r="AL99" s="22">
        <v>197.29333333333335</v>
      </c>
      <c r="AM99" s="22">
        <v>175.21406666666667</v>
      </c>
      <c r="AN99" s="22">
        <v>46.363333333333337</v>
      </c>
      <c r="AO99" s="36">
        <v>2.5236666666666667</v>
      </c>
      <c r="AP99" s="22">
        <v>104.10333333333334</v>
      </c>
      <c r="AQ99" s="22">
        <v>112.26333333333334</v>
      </c>
      <c r="AR99" s="22">
        <v>79.296666666666667</v>
      </c>
      <c r="AS99" s="22">
        <v>9.3566666666666674</v>
      </c>
      <c r="AT99" s="22">
        <v>465.41666666666669</v>
      </c>
      <c r="AU99" s="22">
        <v>3.9633333333333334</v>
      </c>
      <c r="AV99" s="22">
        <v>9.1966666666666672</v>
      </c>
      <c r="AW99" s="22">
        <v>3.7899999999999996</v>
      </c>
      <c r="AX99" s="22">
        <v>15.82</v>
      </c>
      <c r="AY99" s="22">
        <v>32.486666666666672</v>
      </c>
      <c r="AZ99" s="22">
        <v>2.2833333333333332</v>
      </c>
      <c r="BA99" s="22">
        <v>0.83</v>
      </c>
      <c r="BB99" s="22">
        <v>12.413333333333334</v>
      </c>
      <c r="BC99" s="22">
        <v>40.596666666666664</v>
      </c>
      <c r="BD99" s="22">
        <v>26.189999999999998</v>
      </c>
      <c r="BE99" s="22">
        <v>33.513333333333335</v>
      </c>
      <c r="BF99" s="22">
        <v>69.436666666666667</v>
      </c>
      <c r="BG99" s="22">
        <v>24.266666666666666</v>
      </c>
      <c r="BH99" s="22">
        <v>10.706666666666669</v>
      </c>
      <c r="BI99" s="22">
        <v>15.9</v>
      </c>
      <c r="BJ99" s="22">
        <v>2.0666666666666669</v>
      </c>
      <c r="BK99" s="22">
        <v>52.536666666666662</v>
      </c>
      <c r="BL99" s="22">
        <v>8.83</v>
      </c>
      <c r="BM99" s="22">
        <v>7.68</v>
      </c>
    </row>
    <row r="100" spans="1:65" x14ac:dyDescent="0.35">
      <c r="A100" s="35">
        <v>1919340300</v>
      </c>
      <c r="B100" s="17" t="s">
        <v>242</v>
      </c>
      <c r="C100" s="17" t="s">
        <v>247</v>
      </c>
      <c r="D100" s="17" t="s">
        <v>248</v>
      </c>
      <c r="E100" s="22">
        <v>10.796666666666667</v>
      </c>
      <c r="F100" s="22">
        <v>4.0699999999999994</v>
      </c>
      <c r="G100" s="22">
        <v>4.5966666666666667</v>
      </c>
      <c r="H100" s="22">
        <v>1.4100000000000001</v>
      </c>
      <c r="I100" s="22">
        <v>1.0066666666666668</v>
      </c>
      <c r="J100" s="22">
        <v>2.4233333333333333</v>
      </c>
      <c r="K100" s="22">
        <v>2.1800000000000002</v>
      </c>
      <c r="L100" s="22">
        <v>1.1166666666666665</v>
      </c>
      <c r="M100" s="22">
        <v>4.6433333333333335</v>
      </c>
      <c r="N100" s="22">
        <v>2.6066666666666669</v>
      </c>
      <c r="O100" s="22">
        <v>0.5</v>
      </c>
      <c r="P100" s="22">
        <v>1.6866666666666668</v>
      </c>
      <c r="Q100" s="22">
        <v>3.2466666666666666</v>
      </c>
      <c r="R100" s="22">
        <v>3.2666666666666671</v>
      </c>
      <c r="S100" s="22">
        <v>4.6133333333333333</v>
      </c>
      <c r="T100" s="22">
        <v>2.0366666666666666</v>
      </c>
      <c r="U100" s="22">
        <v>3.2433333333333336</v>
      </c>
      <c r="V100" s="22">
        <v>1.04</v>
      </c>
      <c r="W100" s="22">
        <v>1.5933333333333335</v>
      </c>
      <c r="X100" s="22">
        <v>1.7933333333333332</v>
      </c>
      <c r="Y100" s="22">
        <v>5.6099999999999994</v>
      </c>
      <c r="Z100" s="22">
        <v>5.5333333333333341</v>
      </c>
      <c r="AA100" s="22">
        <v>2.8866666666666667</v>
      </c>
      <c r="AB100" s="22">
        <v>1.2633333333333334</v>
      </c>
      <c r="AC100" s="22">
        <v>3.31</v>
      </c>
      <c r="AD100" s="22">
        <v>1.9100000000000001</v>
      </c>
      <c r="AE100" s="23">
        <v>793.53666666666675</v>
      </c>
      <c r="AF100" s="23">
        <v>305949</v>
      </c>
      <c r="AG100" s="45">
        <v>4.4307638635740929</v>
      </c>
      <c r="AH100" s="23">
        <v>1153.4560082668856</v>
      </c>
      <c r="AI100" s="22" t="s">
        <v>783</v>
      </c>
      <c r="AJ100" s="22">
        <v>111.79333333333334</v>
      </c>
      <c r="AK100" s="22">
        <v>81.296666666666667</v>
      </c>
      <c r="AL100" s="22">
        <v>193.09</v>
      </c>
      <c r="AM100" s="22">
        <v>175.21406666666667</v>
      </c>
      <c r="AN100" s="22">
        <v>53.99666666666667</v>
      </c>
      <c r="AO100" s="36">
        <v>2.5886666666666667</v>
      </c>
      <c r="AP100" s="22">
        <v>90.333333333333329</v>
      </c>
      <c r="AQ100" s="22">
        <v>135</v>
      </c>
      <c r="AR100" s="22">
        <v>96.5</v>
      </c>
      <c r="AS100" s="22">
        <v>9.9033333333333342</v>
      </c>
      <c r="AT100" s="22">
        <v>475.57666666666665</v>
      </c>
      <c r="AU100" s="22">
        <v>3.8933333333333331</v>
      </c>
      <c r="AV100" s="22">
        <v>11.476666666666667</v>
      </c>
      <c r="AW100" s="22">
        <v>3.4533333333333331</v>
      </c>
      <c r="AX100" s="22">
        <v>13.443333333333333</v>
      </c>
      <c r="AY100" s="22">
        <v>30.556666666666668</v>
      </c>
      <c r="AZ100" s="22">
        <v>2.9066666666666667</v>
      </c>
      <c r="BA100" s="22">
        <v>0.87333333333333341</v>
      </c>
      <c r="BB100" s="22">
        <v>13.42</v>
      </c>
      <c r="BC100" s="22">
        <v>31.743333333333329</v>
      </c>
      <c r="BD100" s="22">
        <v>28.076666666666664</v>
      </c>
      <c r="BE100" s="22">
        <v>27.099999999999998</v>
      </c>
      <c r="BF100" s="22">
        <v>76.833333333333329</v>
      </c>
      <c r="BG100" s="22">
        <v>21.516666666666666</v>
      </c>
      <c r="BH100" s="22">
        <v>10.69</v>
      </c>
      <c r="BI100" s="22">
        <v>12.11</v>
      </c>
      <c r="BJ100" s="22">
        <v>2.3200000000000003</v>
      </c>
      <c r="BK100" s="22">
        <v>46.666666666666664</v>
      </c>
      <c r="BL100" s="22">
        <v>8.74</v>
      </c>
      <c r="BM100" s="22">
        <v>7.95</v>
      </c>
    </row>
    <row r="101" spans="1:65" x14ac:dyDescent="0.35">
      <c r="A101" s="35">
        <v>1919780330</v>
      </c>
      <c r="B101" s="17" t="s">
        <v>242</v>
      </c>
      <c r="C101" s="17" t="s">
        <v>732</v>
      </c>
      <c r="D101" s="17" t="s">
        <v>249</v>
      </c>
      <c r="E101" s="22">
        <v>10.793423235910794</v>
      </c>
      <c r="F101" s="22">
        <v>3.4968801974522261</v>
      </c>
      <c r="G101" s="22">
        <v>3.9441145776072069</v>
      </c>
      <c r="H101" s="22">
        <v>1.8508427815359871</v>
      </c>
      <c r="I101" s="22">
        <v>0.96370137263933342</v>
      </c>
      <c r="J101" s="22">
        <v>1.88995975996749</v>
      </c>
      <c r="K101" s="22">
        <v>2.2183978457310789</v>
      </c>
      <c r="L101" s="22">
        <v>0.96501951825482113</v>
      </c>
      <c r="M101" s="22">
        <v>4.0335457192223236</v>
      </c>
      <c r="N101" s="22">
        <v>2.2633030880509875</v>
      </c>
      <c r="O101" s="22">
        <v>0.5775517855242408</v>
      </c>
      <c r="P101" s="22">
        <v>1.1909869720281778</v>
      </c>
      <c r="Q101" s="22">
        <v>3.2385010568903283</v>
      </c>
      <c r="R101" s="22">
        <v>3.0628598342160327</v>
      </c>
      <c r="S101" s="22">
        <v>4.0683964154845533</v>
      </c>
      <c r="T101" s="22">
        <v>2.0449975298227971</v>
      </c>
      <c r="U101" s="22">
        <v>3.1930264277097358</v>
      </c>
      <c r="V101" s="22">
        <v>0.96504000981233873</v>
      </c>
      <c r="W101" s="22">
        <v>1.5254802543674122</v>
      </c>
      <c r="X101" s="22">
        <v>1.6447882044980486</v>
      </c>
      <c r="Y101" s="22">
        <v>5.7546106793578105</v>
      </c>
      <c r="Z101" s="22">
        <v>5.3312800403196627</v>
      </c>
      <c r="AA101" s="22">
        <v>2.4372278743362994</v>
      </c>
      <c r="AB101" s="22">
        <v>1.1828183497026876</v>
      </c>
      <c r="AC101" s="22">
        <v>3.1913703655329191</v>
      </c>
      <c r="AD101" s="22">
        <v>1.816208857322132</v>
      </c>
      <c r="AE101" s="23">
        <v>673.10094253168415</v>
      </c>
      <c r="AF101" s="23">
        <v>312875.78252952296</v>
      </c>
      <c r="AG101" s="45">
        <v>4.5129227158603937</v>
      </c>
      <c r="AH101" s="23">
        <v>1191.8713597721662</v>
      </c>
      <c r="AI101" s="22" t="s">
        <v>783</v>
      </c>
      <c r="AJ101" s="22">
        <v>79.677433141693427</v>
      </c>
      <c r="AK101" s="22">
        <v>59.16340355731149</v>
      </c>
      <c r="AL101" s="22">
        <v>138.84083669900491</v>
      </c>
      <c r="AM101" s="22">
        <v>175.10473997941153</v>
      </c>
      <c r="AN101" s="22">
        <v>50.252989472042181</v>
      </c>
      <c r="AO101" s="36">
        <v>2.6098759655356463</v>
      </c>
      <c r="AP101" s="22">
        <v>100.87050744503033</v>
      </c>
      <c r="AQ101" s="22">
        <v>128.14984371340407</v>
      </c>
      <c r="AR101" s="22">
        <v>82.711912901935136</v>
      </c>
      <c r="AS101" s="22">
        <v>8.3297775864523249</v>
      </c>
      <c r="AT101" s="22">
        <v>449.05496542140241</v>
      </c>
      <c r="AU101" s="22">
        <v>4.395893998263289</v>
      </c>
      <c r="AV101" s="22">
        <v>10.010447148351625</v>
      </c>
      <c r="AW101" s="22">
        <v>3.9488483745958987</v>
      </c>
      <c r="AX101" s="22">
        <v>16.405297301828394</v>
      </c>
      <c r="AY101" s="22">
        <v>32.237216326343294</v>
      </c>
      <c r="AZ101" s="22">
        <v>1.7243690135882794</v>
      </c>
      <c r="BA101" s="22">
        <v>0.95826453452993887</v>
      </c>
      <c r="BB101" s="22">
        <v>12.74436243664455</v>
      </c>
      <c r="BC101" s="22">
        <v>21.601345907194826</v>
      </c>
      <c r="BD101" s="22">
        <v>11.830417045049643</v>
      </c>
      <c r="BE101" s="22">
        <v>18.275404278994326</v>
      </c>
      <c r="BF101" s="22">
        <v>84.256159687367258</v>
      </c>
      <c r="BG101" s="22">
        <v>27.678074677947127</v>
      </c>
      <c r="BH101" s="22">
        <v>8.9027580314477834</v>
      </c>
      <c r="BI101" s="22">
        <v>17.112263800307996</v>
      </c>
      <c r="BJ101" s="22">
        <v>2.2041502711224932</v>
      </c>
      <c r="BK101" s="22">
        <v>38.056844983378888</v>
      </c>
      <c r="BL101" s="22">
        <v>8.9661988104454746</v>
      </c>
      <c r="BM101" s="22">
        <v>7.0005236364819545</v>
      </c>
    </row>
    <row r="102" spans="1:65" x14ac:dyDescent="0.35">
      <c r="A102" s="35">
        <v>1920220360</v>
      </c>
      <c r="B102" s="17" t="s">
        <v>242</v>
      </c>
      <c r="C102" s="17" t="s">
        <v>806</v>
      </c>
      <c r="D102" s="17" t="s">
        <v>799</v>
      </c>
      <c r="E102" s="22">
        <v>11.78099010352617</v>
      </c>
      <c r="F102" s="22">
        <v>4.1130034922565484</v>
      </c>
      <c r="G102" s="22">
        <v>4.582704429930355</v>
      </c>
      <c r="H102" s="22">
        <v>1.3549504742252199</v>
      </c>
      <c r="I102" s="22">
        <v>1.3523148210501097</v>
      </c>
      <c r="J102" s="22">
        <v>2.0144747695316312</v>
      </c>
      <c r="K102" s="22">
        <v>1.7056900795511598</v>
      </c>
      <c r="L102" s="22">
        <v>1.1136594905201804</v>
      </c>
      <c r="M102" s="22">
        <v>4.0149626527597944</v>
      </c>
      <c r="N102" s="22">
        <v>3.234102632700401</v>
      </c>
      <c r="O102" s="22">
        <v>0.61119529717363641</v>
      </c>
      <c r="P102" s="22">
        <v>1.4201278447468928</v>
      </c>
      <c r="Q102" s="22">
        <v>2.5444954251102341</v>
      </c>
      <c r="R102" s="22">
        <v>3.8186167386207615</v>
      </c>
      <c r="S102" s="22">
        <v>4.6156853108880922</v>
      </c>
      <c r="T102" s="22">
        <v>2.4655325916930595</v>
      </c>
      <c r="U102" s="22">
        <v>2.9667591062988543</v>
      </c>
      <c r="V102" s="22">
        <v>0.93212155915813499</v>
      </c>
      <c r="W102" s="22">
        <v>1.5504923528885888</v>
      </c>
      <c r="X102" s="22">
        <v>1.5717353361810893</v>
      </c>
      <c r="Y102" s="22">
        <v>5.9717746614363563</v>
      </c>
      <c r="Z102" s="22">
        <v>6.1703268262305855</v>
      </c>
      <c r="AA102" s="22">
        <v>2.7668775075350935</v>
      </c>
      <c r="AB102" s="22">
        <v>1.3536153633165575</v>
      </c>
      <c r="AC102" s="22">
        <v>3.6313674416569817</v>
      </c>
      <c r="AD102" s="22">
        <v>1.7426556575713505</v>
      </c>
      <c r="AE102" s="23">
        <v>662.35489318158523</v>
      </c>
      <c r="AF102" s="23">
        <v>271653.58875464817</v>
      </c>
      <c r="AG102" s="45">
        <v>4.3824660456670932</v>
      </c>
      <c r="AH102" s="23">
        <v>1018.2767549698225</v>
      </c>
      <c r="AI102" s="22" t="s">
        <v>783</v>
      </c>
      <c r="AJ102" s="22">
        <v>105.33874680485467</v>
      </c>
      <c r="AK102" s="22">
        <v>67.420071735388163</v>
      </c>
      <c r="AL102" s="22">
        <v>172.75881854024283</v>
      </c>
      <c r="AM102" s="22">
        <v>175.29348420564654</v>
      </c>
      <c r="AN102" s="22">
        <v>40.619508734645152</v>
      </c>
      <c r="AO102" s="36">
        <v>2.6854192545598434</v>
      </c>
      <c r="AP102" s="22">
        <v>56.054350722873259</v>
      </c>
      <c r="AQ102" s="22">
        <v>121.30680008483029</v>
      </c>
      <c r="AR102" s="22">
        <v>69.308514386271483</v>
      </c>
      <c r="AS102" s="22">
        <v>8.9698808956250762</v>
      </c>
      <c r="AT102" s="22">
        <v>448.45922963879462</v>
      </c>
      <c r="AU102" s="22">
        <v>3.7772982646710269</v>
      </c>
      <c r="AV102" s="22">
        <v>7.6783262871398152</v>
      </c>
      <c r="AW102" s="22">
        <v>5.0040660583244163</v>
      </c>
      <c r="AX102" s="22">
        <v>18.524045417409514</v>
      </c>
      <c r="AY102" s="22">
        <v>34.117850898317862</v>
      </c>
      <c r="AZ102" s="22">
        <v>2.862756105754324</v>
      </c>
      <c r="BA102" s="22">
        <v>0.95521643438703352</v>
      </c>
      <c r="BB102" s="22">
        <v>10.101034355939204</v>
      </c>
      <c r="BC102" s="22">
        <v>20.01012117792213</v>
      </c>
      <c r="BD102" s="22">
        <v>30.448259792186473</v>
      </c>
      <c r="BE102" s="22">
        <v>32.790775040643574</v>
      </c>
      <c r="BF102" s="22">
        <v>82.463562637367701</v>
      </c>
      <c r="BG102" s="22">
        <v>24.041000418470087</v>
      </c>
      <c r="BH102" s="22">
        <v>7.9261469642332676</v>
      </c>
      <c r="BI102" s="22">
        <v>15.805697253838281</v>
      </c>
      <c r="BJ102" s="22">
        <v>2.5556143665552322</v>
      </c>
      <c r="BK102" s="22">
        <v>50.384566549129509</v>
      </c>
      <c r="BL102" s="22">
        <v>8.4819435934686567</v>
      </c>
      <c r="BM102" s="22">
        <v>13.68558963391952</v>
      </c>
    </row>
    <row r="103" spans="1:65" x14ac:dyDescent="0.35">
      <c r="A103" s="35">
        <v>1932380650</v>
      </c>
      <c r="B103" s="17" t="s">
        <v>242</v>
      </c>
      <c r="C103" s="17" t="s">
        <v>250</v>
      </c>
      <c r="D103" s="17" t="s">
        <v>251</v>
      </c>
      <c r="E103" s="22">
        <v>11.154661008596817</v>
      </c>
      <c r="F103" s="22">
        <v>3.4344094890279595</v>
      </c>
      <c r="G103" s="22">
        <v>3.7890609646244684</v>
      </c>
      <c r="H103" s="22">
        <v>1.957514748644039</v>
      </c>
      <c r="I103" s="22">
        <v>1.1165806927298483</v>
      </c>
      <c r="J103" s="22">
        <v>1.7545769823513997</v>
      </c>
      <c r="K103" s="22">
        <v>1.6603359272376685</v>
      </c>
      <c r="L103" s="22">
        <v>1.066760144606548</v>
      </c>
      <c r="M103" s="22">
        <v>4.2355691478266548</v>
      </c>
      <c r="N103" s="22">
        <v>2.4431755877864192</v>
      </c>
      <c r="O103" s="22">
        <v>0.54111295843714602</v>
      </c>
      <c r="P103" s="22">
        <v>1.3172680928132829</v>
      </c>
      <c r="Q103" s="22">
        <v>3.0111985336793126</v>
      </c>
      <c r="R103" s="22">
        <v>3.5275016735471216</v>
      </c>
      <c r="S103" s="22">
        <v>4.3150667755543219</v>
      </c>
      <c r="T103" s="22">
        <v>2.0580337872514205</v>
      </c>
      <c r="U103" s="22">
        <v>2.9664449156008605</v>
      </c>
      <c r="V103" s="22">
        <v>0.93522372188991787</v>
      </c>
      <c r="W103" s="22">
        <v>1.5147832830674617</v>
      </c>
      <c r="X103" s="22">
        <v>1.4237201999215727</v>
      </c>
      <c r="Y103" s="22">
        <v>5.6124899082679773</v>
      </c>
      <c r="Z103" s="22">
        <v>4.3631560657317623</v>
      </c>
      <c r="AA103" s="22">
        <v>2.6232326494702054</v>
      </c>
      <c r="AB103" s="22">
        <v>1.0299459964735693</v>
      </c>
      <c r="AC103" s="22">
        <v>3.670866174181711</v>
      </c>
      <c r="AD103" s="22">
        <v>1.7060951022564119</v>
      </c>
      <c r="AE103" s="23">
        <v>543.72790142157839</v>
      </c>
      <c r="AF103" s="23">
        <v>277530.03636525298</v>
      </c>
      <c r="AG103" s="45">
        <v>4.4675593115762799</v>
      </c>
      <c r="AH103" s="23">
        <v>1049.8426454292685</v>
      </c>
      <c r="AI103" s="22" t="s">
        <v>783</v>
      </c>
      <c r="AJ103" s="22">
        <v>122.68150331352579</v>
      </c>
      <c r="AK103" s="22">
        <v>55.170845646640878</v>
      </c>
      <c r="AL103" s="22">
        <v>177.85234896016667</v>
      </c>
      <c r="AM103" s="22">
        <v>175.29348420564654</v>
      </c>
      <c r="AN103" s="22">
        <v>37.293041717154665</v>
      </c>
      <c r="AO103" s="36">
        <v>2.4270661961913458</v>
      </c>
      <c r="AP103" s="22">
        <v>110.27190582556067</v>
      </c>
      <c r="AQ103" s="22">
        <v>97.709923198318776</v>
      </c>
      <c r="AR103" s="22">
        <v>89.490762034979852</v>
      </c>
      <c r="AS103" s="22">
        <v>9.4929554043806395</v>
      </c>
      <c r="AT103" s="22">
        <v>421.88271814741955</v>
      </c>
      <c r="AU103" s="22">
        <v>3.9766279884003688</v>
      </c>
      <c r="AV103" s="22">
        <v>11.474439563716532</v>
      </c>
      <c r="AW103" s="22">
        <v>3.9932447145428842</v>
      </c>
      <c r="AX103" s="22">
        <v>17.98414232542083</v>
      </c>
      <c r="AY103" s="22">
        <v>23.575647242990215</v>
      </c>
      <c r="AZ103" s="22">
        <v>1.9819916384648035</v>
      </c>
      <c r="BA103" s="22">
        <v>0.85886256410038031</v>
      </c>
      <c r="BB103" s="22">
        <v>15.933972327970139</v>
      </c>
      <c r="BC103" s="22">
        <v>31.485098345395688</v>
      </c>
      <c r="BD103" s="22">
        <v>21.861166711058853</v>
      </c>
      <c r="BE103" s="22">
        <v>32.795633941804361</v>
      </c>
      <c r="BF103" s="22">
        <v>71.798961111805497</v>
      </c>
      <c r="BG103" s="22">
        <v>22.037583716930914</v>
      </c>
      <c r="BH103" s="22">
        <v>9.0177222778170005</v>
      </c>
      <c r="BI103" s="22">
        <v>10.042318082166636</v>
      </c>
      <c r="BJ103" s="22">
        <v>2.1063279021553729</v>
      </c>
      <c r="BK103" s="22">
        <v>50.07333452904161</v>
      </c>
      <c r="BL103" s="22">
        <v>8.7120081493608552</v>
      </c>
      <c r="BM103" s="22">
        <v>7.2201513834741879</v>
      </c>
    </row>
    <row r="104" spans="1:65" x14ac:dyDescent="0.35">
      <c r="A104" s="35">
        <v>1947940900</v>
      </c>
      <c r="B104" s="17" t="s">
        <v>242</v>
      </c>
      <c r="C104" s="17" t="s">
        <v>252</v>
      </c>
      <c r="D104" s="17" t="s">
        <v>253</v>
      </c>
      <c r="E104" s="22">
        <v>10.82</v>
      </c>
      <c r="F104" s="22">
        <v>4.0333333333333332</v>
      </c>
      <c r="G104" s="22">
        <v>3.9233333333333338</v>
      </c>
      <c r="H104" s="22">
        <v>1.43</v>
      </c>
      <c r="I104" s="22">
        <v>0.93</v>
      </c>
      <c r="J104" s="22">
        <v>1.8133333333333332</v>
      </c>
      <c r="K104" s="22">
        <v>1.2233333333333334</v>
      </c>
      <c r="L104" s="22">
        <v>1.0766666666666667</v>
      </c>
      <c r="M104" s="22">
        <v>3.5766666666666667</v>
      </c>
      <c r="N104" s="22">
        <v>2.9599999999999995</v>
      </c>
      <c r="O104" s="22">
        <v>0.56333333333333335</v>
      </c>
      <c r="P104" s="22">
        <v>1.2</v>
      </c>
      <c r="Q104" s="22">
        <v>2.7833333333333332</v>
      </c>
      <c r="R104" s="22">
        <v>3.186666666666667</v>
      </c>
      <c r="S104" s="22">
        <v>4.0699999999999994</v>
      </c>
      <c r="T104" s="22">
        <v>1.843333333333333</v>
      </c>
      <c r="U104" s="22">
        <v>2.4666666666666668</v>
      </c>
      <c r="V104" s="22">
        <v>0.86</v>
      </c>
      <c r="W104" s="22">
        <v>1.4000000000000001</v>
      </c>
      <c r="X104" s="22">
        <v>1.5366666666666668</v>
      </c>
      <c r="Y104" s="22">
        <v>5.5433333333333339</v>
      </c>
      <c r="Z104" s="22">
        <v>3.3766666666666665</v>
      </c>
      <c r="AA104" s="22">
        <v>2.25</v>
      </c>
      <c r="AB104" s="22">
        <v>1.0166666666666666</v>
      </c>
      <c r="AC104" s="22">
        <v>3.1033333333333331</v>
      </c>
      <c r="AD104" s="22">
        <v>1.7833333333333332</v>
      </c>
      <c r="AE104" s="23">
        <v>672.33333333333337</v>
      </c>
      <c r="AF104" s="23">
        <v>349590</v>
      </c>
      <c r="AG104" s="45">
        <v>4.4423890059022533</v>
      </c>
      <c r="AH104" s="23">
        <v>1319.1660315125935</v>
      </c>
      <c r="AI104" s="22" t="s">
        <v>783</v>
      </c>
      <c r="AJ104" s="22">
        <v>83.093333333333334</v>
      </c>
      <c r="AK104" s="22">
        <v>62.413333333333327</v>
      </c>
      <c r="AL104" s="22">
        <v>145.50666666666666</v>
      </c>
      <c r="AM104" s="22">
        <v>175.21406666666667</v>
      </c>
      <c r="AN104" s="22">
        <v>50.883333333333333</v>
      </c>
      <c r="AO104" s="36">
        <v>2.6633333333333336</v>
      </c>
      <c r="AP104" s="22">
        <v>132.75</v>
      </c>
      <c r="AQ104" s="22">
        <v>108.83333333333333</v>
      </c>
      <c r="AR104" s="22">
        <v>80.333333333333329</v>
      </c>
      <c r="AS104" s="22">
        <v>8.4066666666666663</v>
      </c>
      <c r="AT104" s="22">
        <v>410.67666666666668</v>
      </c>
      <c r="AU104" s="22">
        <v>5.1499999999999995</v>
      </c>
      <c r="AV104" s="22">
        <v>9.99</v>
      </c>
      <c r="AW104" s="22">
        <v>5.9899999999999993</v>
      </c>
      <c r="AX104" s="22">
        <v>12.776666666666666</v>
      </c>
      <c r="AY104" s="22">
        <v>27.77333333333333</v>
      </c>
      <c r="AZ104" s="22">
        <v>2.5766666666666667</v>
      </c>
      <c r="BA104" s="22">
        <v>0.99333333333333329</v>
      </c>
      <c r="BB104" s="22">
        <v>11.660000000000002</v>
      </c>
      <c r="BC104" s="22">
        <v>19.493333333333332</v>
      </c>
      <c r="BD104" s="22">
        <v>18.093333333333334</v>
      </c>
      <c r="BE104" s="22">
        <v>24.576666666666664</v>
      </c>
      <c r="BF104" s="22">
        <v>100</v>
      </c>
      <c r="BG104" s="22">
        <v>24.555555555555554</v>
      </c>
      <c r="BH104" s="22">
        <v>11.333333333333334</v>
      </c>
      <c r="BI104" s="22">
        <v>15.556666666666667</v>
      </c>
      <c r="BJ104" s="22">
        <v>1.96</v>
      </c>
      <c r="BK104" s="22">
        <v>38.660000000000004</v>
      </c>
      <c r="BL104" s="22">
        <v>9.2233333333333345</v>
      </c>
      <c r="BM104" s="22">
        <v>6.16</v>
      </c>
    </row>
    <row r="105" spans="1:65" x14ac:dyDescent="0.35">
      <c r="A105" s="35">
        <v>2019980200</v>
      </c>
      <c r="B105" s="17" t="s">
        <v>254</v>
      </c>
      <c r="C105" s="17" t="s">
        <v>255</v>
      </c>
      <c r="D105" s="17" t="s">
        <v>256</v>
      </c>
      <c r="E105" s="22">
        <v>10.983333333333334</v>
      </c>
      <c r="F105" s="22">
        <v>3.3533333333333335</v>
      </c>
      <c r="G105" s="22">
        <v>4.0733333333333333</v>
      </c>
      <c r="H105" s="22">
        <v>1.2933333333333332</v>
      </c>
      <c r="I105" s="22">
        <v>1</v>
      </c>
      <c r="J105" s="22">
        <v>2.226666666666667</v>
      </c>
      <c r="K105" s="22">
        <v>2.1533333333333333</v>
      </c>
      <c r="L105" s="22">
        <v>1.0166666666666668</v>
      </c>
      <c r="M105" s="22">
        <v>3.86</v>
      </c>
      <c r="N105" s="22">
        <v>2.31</v>
      </c>
      <c r="O105" s="22">
        <v>0.59666666666666668</v>
      </c>
      <c r="P105" s="22">
        <v>1.0833333333333333</v>
      </c>
      <c r="Q105" s="22">
        <v>3.6933333333333334</v>
      </c>
      <c r="R105" s="22">
        <v>3.36</v>
      </c>
      <c r="S105" s="22">
        <v>3.91</v>
      </c>
      <c r="T105" s="22">
        <v>1.8833333333333331</v>
      </c>
      <c r="U105" s="22">
        <v>3.39</v>
      </c>
      <c r="V105" s="22">
        <v>1.0833333333333333</v>
      </c>
      <c r="W105" s="22">
        <v>1.5633333333333332</v>
      </c>
      <c r="X105" s="22">
        <v>1.8766666666666667</v>
      </c>
      <c r="Y105" s="22">
        <v>7.0566666666666675</v>
      </c>
      <c r="Z105" s="22">
        <v>4.13</v>
      </c>
      <c r="AA105" s="22">
        <v>2.2933333333333334</v>
      </c>
      <c r="AB105" s="22">
        <v>1.1399999999999999</v>
      </c>
      <c r="AC105" s="22">
        <v>3.313333333333333</v>
      </c>
      <c r="AD105" s="22">
        <v>1.5533333333333335</v>
      </c>
      <c r="AE105" s="23">
        <v>767.33333333333337</v>
      </c>
      <c r="AF105" s="23">
        <v>336876</v>
      </c>
      <c r="AG105" s="45">
        <v>4.5518678466078635</v>
      </c>
      <c r="AH105" s="23">
        <v>1287.6817283945138</v>
      </c>
      <c r="AI105" s="22" t="s">
        <v>783</v>
      </c>
      <c r="AJ105" s="22">
        <v>99.276666666666657</v>
      </c>
      <c r="AK105" s="22">
        <v>60.493333333333332</v>
      </c>
      <c r="AL105" s="22">
        <v>159.76999999999998</v>
      </c>
      <c r="AM105" s="22">
        <v>184.63561666666666</v>
      </c>
      <c r="AN105" s="22">
        <v>54.333333333333336</v>
      </c>
      <c r="AO105" s="36">
        <v>2.4813333333333332</v>
      </c>
      <c r="AP105" s="22">
        <v>106.5</v>
      </c>
      <c r="AQ105" s="22">
        <v>100.05666666666667</v>
      </c>
      <c r="AR105" s="22">
        <v>98.443333333333328</v>
      </c>
      <c r="AS105" s="22">
        <v>8.2466666666666679</v>
      </c>
      <c r="AT105" s="22">
        <v>437.99666666666667</v>
      </c>
      <c r="AU105" s="22">
        <v>4.3566666666666665</v>
      </c>
      <c r="AV105" s="22">
        <v>10.49</v>
      </c>
      <c r="AW105" s="22">
        <v>5</v>
      </c>
      <c r="AX105" s="22">
        <v>14.473333333333334</v>
      </c>
      <c r="AY105" s="22">
        <v>33.023333333333333</v>
      </c>
      <c r="AZ105" s="22">
        <v>2.0399999999999996</v>
      </c>
      <c r="BA105" s="22">
        <v>0.83333333333333337</v>
      </c>
      <c r="BB105" s="22">
        <v>9.8266666666666662</v>
      </c>
      <c r="BC105" s="22">
        <v>38</v>
      </c>
      <c r="BD105" s="22">
        <v>25.813333333333333</v>
      </c>
      <c r="BE105" s="22">
        <v>45</v>
      </c>
      <c r="BF105" s="22">
        <v>50</v>
      </c>
      <c r="BG105" s="22">
        <v>12.611111111111112</v>
      </c>
      <c r="BH105" s="22">
        <v>9.3766666666666669</v>
      </c>
      <c r="BI105" s="22">
        <v>6.833333333333333</v>
      </c>
      <c r="BJ105" s="22">
        <v>1.92</v>
      </c>
      <c r="BK105" s="22">
        <v>42.5</v>
      </c>
      <c r="BL105" s="22">
        <v>7.9033333333333324</v>
      </c>
      <c r="BM105" s="22">
        <v>8.5399999999999991</v>
      </c>
    </row>
    <row r="106" spans="1:65" x14ac:dyDescent="0.35">
      <c r="A106" s="35">
        <v>2026740400</v>
      </c>
      <c r="B106" s="17" t="s">
        <v>254</v>
      </c>
      <c r="C106" s="17" t="s">
        <v>257</v>
      </c>
      <c r="D106" s="17" t="s">
        <v>258</v>
      </c>
      <c r="E106" s="22">
        <v>12.170000000000002</v>
      </c>
      <c r="F106" s="22">
        <v>4.0566666666666675</v>
      </c>
      <c r="G106" s="22">
        <v>3.9133333333333336</v>
      </c>
      <c r="H106" s="22">
        <v>1.1566666666666665</v>
      </c>
      <c r="I106" s="22">
        <v>1.4400000000000002</v>
      </c>
      <c r="J106" s="22">
        <v>1.4366666666666665</v>
      </c>
      <c r="K106" s="22">
        <v>1.4766666666666666</v>
      </c>
      <c r="L106" s="22">
        <v>0.87</v>
      </c>
      <c r="M106" s="22">
        <v>4.203333333333334</v>
      </c>
      <c r="N106" s="22">
        <v>2.5866666666666664</v>
      </c>
      <c r="O106" s="22">
        <v>0.47333333333333333</v>
      </c>
      <c r="P106" s="22">
        <v>0.98999999999999988</v>
      </c>
      <c r="Q106" s="22">
        <v>3.2900000000000005</v>
      </c>
      <c r="R106" s="22">
        <v>3.3333333333333335</v>
      </c>
      <c r="S106" s="22">
        <v>4.4266666666666667</v>
      </c>
      <c r="T106" s="22">
        <v>2.02</v>
      </c>
      <c r="U106" s="22">
        <v>3.3366666666666664</v>
      </c>
      <c r="V106" s="22">
        <v>0.99333333333333329</v>
      </c>
      <c r="W106" s="22">
        <v>1.3966666666666665</v>
      </c>
      <c r="X106" s="22">
        <v>1.9399999999999997</v>
      </c>
      <c r="Y106" s="22">
        <v>6.9333333333333336</v>
      </c>
      <c r="Z106" s="22">
        <v>3.6833333333333331</v>
      </c>
      <c r="AA106" s="22">
        <v>2.61</v>
      </c>
      <c r="AB106" s="22">
        <v>0.94</v>
      </c>
      <c r="AC106" s="22">
        <v>2.8766666666666669</v>
      </c>
      <c r="AD106" s="22">
        <v>1.6666666666666667</v>
      </c>
      <c r="AE106" s="23">
        <v>656.29666666666662</v>
      </c>
      <c r="AF106" s="23">
        <v>273779.66666666669</v>
      </c>
      <c r="AG106" s="45">
        <v>4.3917029145647932</v>
      </c>
      <c r="AH106" s="23">
        <v>1026.8753474888763</v>
      </c>
      <c r="AI106" s="22" t="s">
        <v>783</v>
      </c>
      <c r="AJ106" s="22">
        <v>105.48333333333333</v>
      </c>
      <c r="AK106" s="22">
        <v>65.573333333333338</v>
      </c>
      <c r="AL106" s="22">
        <v>171.05666666666667</v>
      </c>
      <c r="AM106" s="22">
        <v>185.31061666666665</v>
      </c>
      <c r="AN106" s="22">
        <v>41.21</v>
      </c>
      <c r="AO106" s="36">
        <v>2.5083333333333333</v>
      </c>
      <c r="AP106" s="22">
        <v>161.75</v>
      </c>
      <c r="AQ106" s="22">
        <v>117</v>
      </c>
      <c r="AR106" s="22">
        <v>90</v>
      </c>
      <c r="AS106" s="22">
        <v>8.7666666666666675</v>
      </c>
      <c r="AT106" s="22">
        <v>446.75666666666666</v>
      </c>
      <c r="AU106" s="22">
        <v>4.4233333333333338</v>
      </c>
      <c r="AV106" s="22">
        <v>9.2633333333333336</v>
      </c>
      <c r="AW106" s="22">
        <v>3.65</v>
      </c>
      <c r="AX106" s="22">
        <v>13.916666666666666</v>
      </c>
      <c r="AY106" s="22">
        <v>27.066666666666666</v>
      </c>
      <c r="AZ106" s="22">
        <v>2.5100000000000002</v>
      </c>
      <c r="BA106" s="22">
        <v>1.0233333333333334</v>
      </c>
      <c r="BB106" s="22">
        <v>14</v>
      </c>
      <c r="BC106" s="22">
        <v>41.666666666666664</v>
      </c>
      <c r="BD106" s="22">
        <v>22.983333333333331</v>
      </c>
      <c r="BE106" s="22">
        <v>46.666666666666664</v>
      </c>
      <c r="BF106" s="22">
        <v>71.333333333333329</v>
      </c>
      <c r="BG106" s="22">
        <v>10.277777777777779</v>
      </c>
      <c r="BH106" s="22">
        <v>9.2633333333333336</v>
      </c>
      <c r="BI106" s="22">
        <v>11.666666666666666</v>
      </c>
      <c r="BJ106" s="22">
        <v>3.0066666666666664</v>
      </c>
      <c r="BK106" s="22">
        <v>48.233333333333327</v>
      </c>
      <c r="BL106" s="22">
        <v>8.24</v>
      </c>
      <c r="BM106" s="22">
        <v>7.0966666666666667</v>
      </c>
    </row>
    <row r="107" spans="1:65" x14ac:dyDescent="0.35">
      <c r="A107" s="35">
        <v>2031740650</v>
      </c>
      <c r="B107" s="17" t="s">
        <v>254</v>
      </c>
      <c r="C107" s="17" t="s">
        <v>733</v>
      </c>
      <c r="D107" s="17" t="s">
        <v>259</v>
      </c>
      <c r="E107" s="22">
        <v>11.040000000000001</v>
      </c>
      <c r="F107" s="22">
        <v>3.793333333333333</v>
      </c>
      <c r="G107" s="22">
        <v>3.9666666666666668</v>
      </c>
      <c r="H107" s="22">
        <v>1.4566666666666668</v>
      </c>
      <c r="I107" s="22">
        <v>1.1466666666666667</v>
      </c>
      <c r="J107" s="22">
        <v>1.39</v>
      </c>
      <c r="K107" s="22">
        <v>1.3566666666666667</v>
      </c>
      <c r="L107" s="22">
        <v>0.98</v>
      </c>
      <c r="M107" s="22">
        <v>4.2600000000000007</v>
      </c>
      <c r="N107" s="22">
        <v>3.1166666666666667</v>
      </c>
      <c r="O107" s="22">
        <v>0.51333333333333331</v>
      </c>
      <c r="P107" s="22">
        <v>1.2833333333333332</v>
      </c>
      <c r="Q107" s="22">
        <v>2.6766666666666663</v>
      </c>
      <c r="R107" s="22">
        <v>3.2233333333333332</v>
      </c>
      <c r="S107" s="22">
        <v>4.34</v>
      </c>
      <c r="T107" s="22">
        <v>2.3566666666666669</v>
      </c>
      <c r="U107" s="22">
        <v>3.0833333333333335</v>
      </c>
      <c r="V107" s="22">
        <v>0.93</v>
      </c>
      <c r="W107" s="22">
        <v>1.58</v>
      </c>
      <c r="X107" s="22">
        <v>1.8866666666666667</v>
      </c>
      <c r="Y107" s="22">
        <v>6.1166666666666671</v>
      </c>
      <c r="Z107" s="22">
        <v>5.4633333333333338</v>
      </c>
      <c r="AA107" s="22">
        <v>2.6366666666666667</v>
      </c>
      <c r="AB107" s="22">
        <v>1.05</v>
      </c>
      <c r="AC107" s="22">
        <v>2.8466666666666671</v>
      </c>
      <c r="AD107" s="22">
        <v>1.6933333333333334</v>
      </c>
      <c r="AE107" s="23">
        <v>815.76666666666677</v>
      </c>
      <c r="AF107" s="23">
        <v>311911</v>
      </c>
      <c r="AG107" s="45">
        <v>4.3449999999999731</v>
      </c>
      <c r="AH107" s="23">
        <v>1164.2011862991551</v>
      </c>
      <c r="AI107" s="22" t="s">
        <v>783</v>
      </c>
      <c r="AJ107" s="22">
        <v>112.02333333333333</v>
      </c>
      <c r="AK107" s="22">
        <v>67.16</v>
      </c>
      <c r="AL107" s="22">
        <v>179.18333333333334</v>
      </c>
      <c r="AM107" s="22">
        <v>185.08561666666665</v>
      </c>
      <c r="AN107" s="22">
        <v>41.766666666666666</v>
      </c>
      <c r="AO107" s="36">
        <v>2.4953333333333334</v>
      </c>
      <c r="AP107" s="22">
        <v>154</v>
      </c>
      <c r="AQ107" s="22">
        <v>89.5</v>
      </c>
      <c r="AR107" s="22">
        <v>88.556666666666672</v>
      </c>
      <c r="AS107" s="22">
        <v>9.0533333333333346</v>
      </c>
      <c r="AT107" s="22">
        <v>447.90000000000003</v>
      </c>
      <c r="AU107" s="22">
        <v>4.123333333333334</v>
      </c>
      <c r="AV107" s="22">
        <v>9.5</v>
      </c>
      <c r="AW107" s="22">
        <v>3.99</v>
      </c>
      <c r="AX107" s="22">
        <v>15.073333333333332</v>
      </c>
      <c r="AY107" s="22">
        <v>33.383333333333333</v>
      </c>
      <c r="AZ107" s="22">
        <v>2.4666666666666668</v>
      </c>
      <c r="BA107" s="22">
        <v>0.92333333333333334</v>
      </c>
      <c r="BB107" s="22">
        <v>14.67</v>
      </c>
      <c r="BC107" s="22">
        <v>35.463333333333331</v>
      </c>
      <c r="BD107" s="22">
        <v>26.939999999999998</v>
      </c>
      <c r="BE107" s="22">
        <v>29.77</v>
      </c>
      <c r="BF107" s="22">
        <v>32.5</v>
      </c>
      <c r="BG107" s="22">
        <v>34.336666666666666</v>
      </c>
      <c r="BH107" s="22">
        <v>12.203333333333333</v>
      </c>
      <c r="BI107" s="22">
        <v>12</v>
      </c>
      <c r="BJ107" s="22">
        <v>2.89</v>
      </c>
      <c r="BK107" s="22">
        <v>46.023333333333333</v>
      </c>
      <c r="BL107" s="22">
        <v>8.1433333333333326</v>
      </c>
      <c r="BM107" s="22">
        <v>8.15</v>
      </c>
    </row>
    <row r="108" spans="1:65" x14ac:dyDescent="0.35">
      <c r="A108" s="35">
        <v>2038260700</v>
      </c>
      <c r="B108" s="17" t="s">
        <v>254</v>
      </c>
      <c r="C108" s="17" t="s">
        <v>836</v>
      </c>
      <c r="D108" s="17" t="s">
        <v>837</v>
      </c>
      <c r="E108" s="22">
        <v>11.426666666666668</v>
      </c>
      <c r="F108" s="22">
        <v>3.2833333333333332</v>
      </c>
      <c r="G108" s="22">
        <v>4.043333333333333</v>
      </c>
      <c r="H108" s="22">
        <v>1.22</v>
      </c>
      <c r="I108" s="22">
        <v>1.02</v>
      </c>
      <c r="J108" s="22">
        <v>1.343333333333333</v>
      </c>
      <c r="K108" s="22">
        <v>1.3066666666666666</v>
      </c>
      <c r="L108" s="22">
        <v>1.0466666666666666</v>
      </c>
      <c r="M108" s="22">
        <v>4.21</v>
      </c>
      <c r="N108" s="22">
        <v>3.03</v>
      </c>
      <c r="O108" s="22">
        <v>0.5</v>
      </c>
      <c r="P108" s="22">
        <v>1.1266666666666667</v>
      </c>
      <c r="Q108" s="22">
        <v>2.7566666666666664</v>
      </c>
      <c r="R108" s="22">
        <v>3.4</v>
      </c>
      <c r="S108" s="22">
        <v>4.2833333333333341</v>
      </c>
      <c r="T108" s="22">
        <v>1.71</v>
      </c>
      <c r="U108" s="22">
        <v>3.2300000000000004</v>
      </c>
      <c r="V108" s="22">
        <v>1.1066666666666665</v>
      </c>
      <c r="W108" s="22">
        <v>1.5266666666666666</v>
      </c>
      <c r="X108" s="22">
        <v>1.8399999999999999</v>
      </c>
      <c r="Y108" s="22">
        <v>6.3499999999999988</v>
      </c>
      <c r="Z108" s="22">
        <v>4.5333333333333341</v>
      </c>
      <c r="AA108" s="22">
        <v>2.2566666666666664</v>
      </c>
      <c r="AB108" s="22">
        <v>0.90666666666666673</v>
      </c>
      <c r="AC108" s="22">
        <v>2.8000000000000003</v>
      </c>
      <c r="AD108" s="22">
        <v>1.4333333333333333</v>
      </c>
      <c r="AE108" s="23">
        <v>610.16666666666663</v>
      </c>
      <c r="AF108" s="23">
        <v>263992</v>
      </c>
      <c r="AG108" s="45">
        <v>4.5009163485721055</v>
      </c>
      <c r="AH108" s="23">
        <v>1003.401182919938</v>
      </c>
      <c r="AI108" s="22" t="s">
        <v>783</v>
      </c>
      <c r="AJ108" s="22">
        <v>104.32333333333334</v>
      </c>
      <c r="AK108" s="22">
        <v>65.036666666666676</v>
      </c>
      <c r="AL108" s="22">
        <v>169.36</v>
      </c>
      <c r="AM108" s="22">
        <v>185.16061666666667</v>
      </c>
      <c r="AN108" s="22">
        <v>39.723333333333329</v>
      </c>
      <c r="AO108" s="36">
        <v>2.5166666666666671</v>
      </c>
      <c r="AP108" s="22">
        <v>83.666666666666671</v>
      </c>
      <c r="AQ108" s="22">
        <v>102.72333333333334</v>
      </c>
      <c r="AR108" s="22">
        <v>88.666666666666671</v>
      </c>
      <c r="AS108" s="22">
        <v>8.8533333333333335</v>
      </c>
      <c r="AT108" s="22">
        <v>437.51333333333332</v>
      </c>
      <c r="AU108" s="22">
        <v>4.8233333333333333</v>
      </c>
      <c r="AV108" s="22">
        <v>10.549999999999999</v>
      </c>
      <c r="AW108" s="22">
        <v>5</v>
      </c>
      <c r="AX108" s="22">
        <v>12.479999999999999</v>
      </c>
      <c r="AY108" s="22">
        <v>31.386666666666667</v>
      </c>
      <c r="AZ108" s="22">
        <v>2.0133333333333332</v>
      </c>
      <c r="BA108" s="22">
        <v>0.81</v>
      </c>
      <c r="BB108" s="22">
        <v>10.053333333333333</v>
      </c>
      <c r="BC108" s="22">
        <v>16.989999999999998</v>
      </c>
      <c r="BD108" s="22">
        <v>29.323333333333334</v>
      </c>
      <c r="BE108" s="22">
        <v>23.323333333333334</v>
      </c>
      <c r="BF108" s="22">
        <v>46.666666666666664</v>
      </c>
      <c r="BG108" s="22">
        <v>12.274722222222223</v>
      </c>
      <c r="BH108" s="22">
        <v>5.86</v>
      </c>
      <c r="BI108" s="22">
        <v>10.333333333333334</v>
      </c>
      <c r="BJ108" s="22">
        <v>2.17</v>
      </c>
      <c r="BK108" s="22">
        <v>46.166666666666664</v>
      </c>
      <c r="BL108" s="22">
        <v>8.9966666666666679</v>
      </c>
      <c r="BM108" s="22">
        <v>13.13</v>
      </c>
    </row>
    <row r="109" spans="1:65" x14ac:dyDescent="0.35">
      <c r="A109" s="35">
        <v>2041460750</v>
      </c>
      <c r="B109" s="17" t="s">
        <v>254</v>
      </c>
      <c r="C109" s="17" t="s">
        <v>260</v>
      </c>
      <c r="D109" s="17" t="s">
        <v>261</v>
      </c>
      <c r="E109" s="22">
        <v>10.116666666666667</v>
      </c>
      <c r="F109" s="22">
        <v>2.98</v>
      </c>
      <c r="G109" s="22">
        <v>3.7766666666666668</v>
      </c>
      <c r="H109" s="22">
        <v>1.1300000000000001</v>
      </c>
      <c r="I109" s="22">
        <v>0.94666666666666666</v>
      </c>
      <c r="J109" s="22">
        <v>1.3</v>
      </c>
      <c r="K109" s="22">
        <v>1.5499999999999998</v>
      </c>
      <c r="L109" s="22">
        <v>0.86</v>
      </c>
      <c r="M109" s="22">
        <v>3.9033333333333338</v>
      </c>
      <c r="N109" s="22">
        <v>2.66</v>
      </c>
      <c r="O109" s="22">
        <v>0.42333333333333334</v>
      </c>
      <c r="P109" s="22">
        <v>1.2166666666666666</v>
      </c>
      <c r="Q109" s="22">
        <v>3.1566666666666667</v>
      </c>
      <c r="R109" s="22">
        <v>3.2466666666666666</v>
      </c>
      <c r="S109" s="22">
        <v>4.0599999999999996</v>
      </c>
      <c r="T109" s="22">
        <v>1.5966666666666667</v>
      </c>
      <c r="U109" s="22">
        <v>3.2033333333333331</v>
      </c>
      <c r="V109" s="22">
        <v>0.90666666666666662</v>
      </c>
      <c r="W109" s="22">
        <v>1.3399999999999999</v>
      </c>
      <c r="X109" s="22">
        <v>1.7066666666666668</v>
      </c>
      <c r="Y109" s="22">
        <v>6.4333333333333336</v>
      </c>
      <c r="Z109" s="22">
        <v>3.8266666666666667</v>
      </c>
      <c r="AA109" s="22">
        <v>2.2633333333333332</v>
      </c>
      <c r="AB109" s="22">
        <v>0.91666666666666663</v>
      </c>
      <c r="AC109" s="22">
        <v>2.8800000000000003</v>
      </c>
      <c r="AD109" s="22">
        <v>1.5933333333333335</v>
      </c>
      <c r="AE109" s="23">
        <v>657.75</v>
      </c>
      <c r="AF109" s="23">
        <v>256556</v>
      </c>
      <c r="AG109" s="45">
        <v>4.4076862345348431</v>
      </c>
      <c r="AH109" s="23">
        <v>964.56705882426206</v>
      </c>
      <c r="AI109" s="22" t="s">
        <v>783</v>
      </c>
      <c r="AJ109" s="22">
        <v>111.39999999999999</v>
      </c>
      <c r="AK109" s="22">
        <v>67.25333333333333</v>
      </c>
      <c r="AL109" s="22">
        <v>178.65333333333331</v>
      </c>
      <c r="AM109" s="22">
        <v>184.78561666666667</v>
      </c>
      <c r="AN109" s="22">
        <v>46.640000000000008</v>
      </c>
      <c r="AO109" s="36">
        <v>2.4506666666666663</v>
      </c>
      <c r="AP109" s="22">
        <v>169.44333333333336</v>
      </c>
      <c r="AQ109" s="22">
        <v>105.77666666666666</v>
      </c>
      <c r="AR109" s="22">
        <v>74.723333333333343</v>
      </c>
      <c r="AS109" s="22">
        <v>8.3333333333333339</v>
      </c>
      <c r="AT109" s="22">
        <v>443.44333333333333</v>
      </c>
      <c r="AU109" s="22">
        <v>4.3233333333333333</v>
      </c>
      <c r="AV109" s="22">
        <v>8.99</v>
      </c>
      <c r="AW109" s="22">
        <v>5</v>
      </c>
      <c r="AX109" s="22">
        <v>16.276666666666667</v>
      </c>
      <c r="AY109" s="22">
        <v>23.86</v>
      </c>
      <c r="AZ109" s="22">
        <v>1.7366666666666666</v>
      </c>
      <c r="BA109" s="22">
        <v>0.85</v>
      </c>
      <c r="BB109" s="22">
        <v>16.403333333333332</v>
      </c>
      <c r="BC109" s="22">
        <v>20.74</v>
      </c>
      <c r="BD109" s="22">
        <v>14.863333333333335</v>
      </c>
      <c r="BE109" s="22">
        <v>24.403333333333336</v>
      </c>
      <c r="BF109" s="22">
        <v>47.766666666666673</v>
      </c>
      <c r="BG109" s="22">
        <v>16.425000000000001</v>
      </c>
      <c r="BH109" s="22">
        <v>6.163333333333334</v>
      </c>
      <c r="BI109" s="22">
        <v>5.2766666666666664</v>
      </c>
      <c r="BJ109" s="22">
        <v>2.17</v>
      </c>
      <c r="BK109" s="22">
        <v>41</v>
      </c>
      <c r="BL109" s="22">
        <v>8.1433333333333326</v>
      </c>
      <c r="BM109" s="22">
        <v>10.156666666666666</v>
      </c>
    </row>
    <row r="110" spans="1:65" x14ac:dyDescent="0.35">
      <c r="A110" s="35">
        <v>2045820800</v>
      </c>
      <c r="B110" s="17" t="s">
        <v>254</v>
      </c>
      <c r="C110" s="17" t="s">
        <v>567</v>
      </c>
      <c r="D110" s="17" t="s">
        <v>568</v>
      </c>
      <c r="E110" s="22">
        <v>10.277044218277013</v>
      </c>
      <c r="F110" s="22">
        <v>3.4705841150660959</v>
      </c>
      <c r="G110" s="22">
        <v>3.8551996472425216</v>
      </c>
      <c r="H110" s="22">
        <v>1.739549093777556</v>
      </c>
      <c r="I110" s="22">
        <v>1.0329990421720625</v>
      </c>
      <c r="J110" s="22">
        <v>1.564384956263476</v>
      </c>
      <c r="K110" s="22">
        <v>1.2243302951877553</v>
      </c>
      <c r="L110" s="22">
        <v>0.99503690160452718</v>
      </c>
      <c r="M110" s="22">
        <v>4.0497562495465536</v>
      </c>
      <c r="N110" s="22">
        <v>2.6399697547176539</v>
      </c>
      <c r="O110" s="22">
        <v>0.54420292378989743</v>
      </c>
      <c r="P110" s="22">
        <v>1.3485569752704334</v>
      </c>
      <c r="Q110" s="22">
        <v>3.6237915409981816</v>
      </c>
      <c r="R110" s="22">
        <v>3.5105257219388162</v>
      </c>
      <c r="S110" s="22">
        <v>4.6122386012953953</v>
      </c>
      <c r="T110" s="22">
        <v>1.9281847385863242</v>
      </c>
      <c r="U110" s="22">
        <v>3.3372569092293016</v>
      </c>
      <c r="V110" s="22">
        <v>1.0146980170898237</v>
      </c>
      <c r="W110" s="22">
        <v>1.7386740097831861</v>
      </c>
      <c r="X110" s="22">
        <v>1.8749700633936379</v>
      </c>
      <c r="Y110" s="22">
        <v>7.0478490564369496</v>
      </c>
      <c r="Z110" s="22">
        <v>5.4046930280167231</v>
      </c>
      <c r="AA110" s="22">
        <v>2.5240595639268206</v>
      </c>
      <c r="AB110" s="22">
        <v>1.1651656561358144</v>
      </c>
      <c r="AC110" s="22">
        <v>2.6970484996990369</v>
      </c>
      <c r="AD110" s="22">
        <v>1.6985529813095266</v>
      </c>
      <c r="AE110" s="23">
        <v>793.6760226527814</v>
      </c>
      <c r="AF110" s="23">
        <v>287384.66964254406</v>
      </c>
      <c r="AG110" s="45">
        <v>4.39683576538929</v>
      </c>
      <c r="AH110" s="23">
        <v>1080.0445923073785</v>
      </c>
      <c r="AI110" s="22" t="s">
        <v>783</v>
      </c>
      <c r="AJ110" s="22">
        <v>96.102264579452537</v>
      </c>
      <c r="AK110" s="22">
        <v>67.759786757791701</v>
      </c>
      <c r="AL110" s="22">
        <v>163.86205133724422</v>
      </c>
      <c r="AM110" s="22">
        <v>185.33288906706284</v>
      </c>
      <c r="AN110" s="22">
        <v>47.546449535314999</v>
      </c>
      <c r="AO110" s="36">
        <v>2.4149878810721677</v>
      </c>
      <c r="AP110" s="22">
        <v>121.80860516401354</v>
      </c>
      <c r="AQ110" s="22">
        <v>88.424010114187482</v>
      </c>
      <c r="AR110" s="22">
        <v>88.44046682561337</v>
      </c>
      <c r="AS110" s="22">
        <v>8.9313822527776345</v>
      </c>
      <c r="AT110" s="22">
        <v>451.34979407402892</v>
      </c>
      <c r="AU110" s="22">
        <v>4.4488754812131663</v>
      </c>
      <c r="AV110" s="22">
        <v>9.7100377960322728</v>
      </c>
      <c r="AW110" s="22">
        <v>3.7521621132122616</v>
      </c>
      <c r="AX110" s="22">
        <v>16.160924016176057</v>
      </c>
      <c r="AY110" s="22">
        <v>32.665247603349492</v>
      </c>
      <c r="AZ110" s="22">
        <v>2.2104031802502213</v>
      </c>
      <c r="BA110" s="22">
        <v>0.81799541994244063</v>
      </c>
      <c r="BB110" s="22">
        <v>11.830161357627546</v>
      </c>
      <c r="BC110" s="22">
        <v>33.628272252175556</v>
      </c>
      <c r="BD110" s="22">
        <v>26.827695074110419</v>
      </c>
      <c r="BE110" s="22">
        <v>37.723746809794832</v>
      </c>
      <c r="BF110" s="22">
        <v>52.892925675446151</v>
      </c>
      <c r="BG110" s="22">
        <v>31.224584921183393</v>
      </c>
      <c r="BH110" s="22">
        <v>10.471526685427927</v>
      </c>
      <c r="BI110" s="22">
        <v>12.232004826716425</v>
      </c>
      <c r="BJ110" s="22">
        <v>2.4112986656873061</v>
      </c>
      <c r="BK110" s="22">
        <v>44.181184898791287</v>
      </c>
      <c r="BL110" s="22">
        <v>8.3008307294269681</v>
      </c>
      <c r="BM110" s="22">
        <v>9.0033127953729384</v>
      </c>
    </row>
    <row r="111" spans="1:65" x14ac:dyDescent="0.35">
      <c r="A111" s="35">
        <v>2048620900</v>
      </c>
      <c r="B111" s="17" t="s">
        <v>254</v>
      </c>
      <c r="C111" s="17" t="s">
        <v>569</v>
      </c>
      <c r="D111" s="17" t="s">
        <v>570</v>
      </c>
      <c r="E111" s="22">
        <v>12.118187240065758</v>
      </c>
      <c r="F111" s="22">
        <v>4.4460355405674363</v>
      </c>
      <c r="G111" s="22">
        <v>3.8993721765292553</v>
      </c>
      <c r="H111" s="22">
        <v>1.2944874802329334</v>
      </c>
      <c r="I111" s="22">
        <v>0.96047920081857863</v>
      </c>
      <c r="J111" s="22">
        <v>1.3118909968766002</v>
      </c>
      <c r="K111" s="22">
        <v>1.2344376578849285</v>
      </c>
      <c r="L111" s="22">
        <v>0.88482288675500975</v>
      </c>
      <c r="M111" s="22">
        <v>3.988404288783638</v>
      </c>
      <c r="N111" s="22">
        <v>3.3443228823601436</v>
      </c>
      <c r="O111" s="22">
        <v>0.49378758187855648</v>
      </c>
      <c r="P111" s="22">
        <v>1.1054951006104234</v>
      </c>
      <c r="Q111" s="22">
        <v>3.4247343220260427</v>
      </c>
      <c r="R111" s="22">
        <v>3.4701562716182401</v>
      </c>
      <c r="S111" s="22">
        <v>3.9677217152957787</v>
      </c>
      <c r="T111" s="22">
        <v>1.6570442180055072</v>
      </c>
      <c r="U111" s="22">
        <v>3.3449188464963218</v>
      </c>
      <c r="V111" s="22">
        <v>0.93189038855658468</v>
      </c>
      <c r="W111" s="22">
        <v>1.4263792778100275</v>
      </c>
      <c r="X111" s="22">
        <v>1.7187131881384132</v>
      </c>
      <c r="Y111" s="22">
        <v>6.5005504889745431</v>
      </c>
      <c r="Z111" s="22">
        <v>4.0896693125364685</v>
      </c>
      <c r="AA111" s="22">
        <v>2.409204376351096</v>
      </c>
      <c r="AB111" s="22">
        <v>1.0656717693132023</v>
      </c>
      <c r="AC111" s="22">
        <v>3.3537316578714584</v>
      </c>
      <c r="AD111" s="22">
        <v>1.7529739916265346</v>
      </c>
      <c r="AE111" s="23">
        <v>728.33768928580741</v>
      </c>
      <c r="AF111" s="23">
        <v>244356.7302134363</v>
      </c>
      <c r="AG111" s="45">
        <v>4.4129131628087785</v>
      </c>
      <c r="AH111" s="23">
        <v>918.44929675734647</v>
      </c>
      <c r="AI111" s="22" t="s">
        <v>783</v>
      </c>
      <c r="AJ111" s="22">
        <v>104.15963523803322</v>
      </c>
      <c r="AK111" s="22">
        <v>66.871328925262887</v>
      </c>
      <c r="AL111" s="22">
        <v>171.03096416329612</v>
      </c>
      <c r="AM111" s="22">
        <v>182.87410929564894</v>
      </c>
      <c r="AN111" s="22">
        <v>50.23639190758081</v>
      </c>
      <c r="AO111" s="36">
        <v>2.5193259219970741</v>
      </c>
      <c r="AP111" s="22">
        <v>157.45571267929034</v>
      </c>
      <c r="AQ111" s="22">
        <v>105.77549523554512</v>
      </c>
      <c r="AR111" s="22">
        <v>84.545390599897516</v>
      </c>
      <c r="AS111" s="22">
        <v>8.3023957836719422</v>
      </c>
      <c r="AT111" s="22">
        <v>443.37003098243571</v>
      </c>
      <c r="AU111" s="22">
        <v>4.2422222130339824</v>
      </c>
      <c r="AV111" s="22">
        <v>9.9764709522652879</v>
      </c>
      <c r="AW111" s="22">
        <v>4.3503179870419926</v>
      </c>
      <c r="AX111" s="22">
        <v>17.918004247906801</v>
      </c>
      <c r="AY111" s="22">
        <v>41.629662644083531</v>
      </c>
      <c r="AZ111" s="22">
        <v>2.0420821674859311</v>
      </c>
      <c r="BA111" s="22">
        <v>0.87907109502038938</v>
      </c>
      <c r="BB111" s="22">
        <v>14.875095862498823</v>
      </c>
      <c r="BC111" s="22">
        <v>48.368136043622137</v>
      </c>
      <c r="BD111" s="22">
        <v>32.252554183327142</v>
      </c>
      <c r="BE111" s="22">
        <v>39.345277191796235</v>
      </c>
      <c r="BF111" s="22">
        <v>62.15469465105695</v>
      </c>
      <c r="BG111" s="22">
        <v>27.401825438231182</v>
      </c>
      <c r="BH111" s="22">
        <v>9.398470551769277</v>
      </c>
      <c r="BI111" s="22">
        <v>12.452474421886627</v>
      </c>
      <c r="BJ111" s="22">
        <v>2.6387910701226809</v>
      </c>
      <c r="BK111" s="22">
        <v>48.633851816459732</v>
      </c>
      <c r="BL111" s="22">
        <v>8.7353414826941886</v>
      </c>
      <c r="BM111" s="22">
        <v>7.5739352636468738</v>
      </c>
    </row>
    <row r="112" spans="1:65" x14ac:dyDescent="0.35">
      <c r="A112" s="35">
        <v>2114540200</v>
      </c>
      <c r="B112" s="17" t="s">
        <v>262</v>
      </c>
      <c r="C112" s="17" t="s">
        <v>263</v>
      </c>
      <c r="D112" s="17" t="s">
        <v>264</v>
      </c>
      <c r="E112" s="22">
        <v>12.065444282804785</v>
      </c>
      <c r="F112" s="22">
        <v>4.0161738684145876</v>
      </c>
      <c r="G112" s="22">
        <v>3.5267622589921941</v>
      </c>
      <c r="H112" s="22">
        <v>1.0064056813210129</v>
      </c>
      <c r="I112" s="22">
        <v>0.96604086686549551</v>
      </c>
      <c r="J112" s="22">
        <v>1.2879088095815259</v>
      </c>
      <c r="K112" s="22">
        <v>1.1619301090294345</v>
      </c>
      <c r="L112" s="22">
        <v>0.98580189000547225</v>
      </c>
      <c r="M112" s="22">
        <v>4.0281014307874417</v>
      </c>
      <c r="N112" s="22">
        <v>3.1020555640067768</v>
      </c>
      <c r="O112" s="22">
        <v>0.47305074270761072</v>
      </c>
      <c r="P112" s="22">
        <v>0.99623939317955668</v>
      </c>
      <c r="Q112" s="22">
        <v>3.3318814699592534</v>
      </c>
      <c r="R112" s="22">
        <v>3.3575639289557286</v>
      </c>
      <c r="S112" s="22">
        <v>4.154983206848315</v>
      </c>
      <c r="T112" s="22">
        <v>1.6927795964113379</v>
      </c>
      <c r="U112" s="22">
        <v>3.1505432568892804</v>
      </c>
      <c r="V112" s="22">
        <v>0.98482811038667262</v>
      </c>
      <c r="W112" s="22">
        <v>1.3936351742872384</v>
      </c>
      <c r="X112" s="22">
        <v>1.788240181091725</v>
      </c>
      <c r="Y112" s="22">
        <v>5.8759895910702555</v>
      </c>
      <c r="Z112" s="22">
        <v>3.9469966309434299</v>
      </c>
      <c r="AA112" s="22">
        <v>2.4677897049297042</v>
      </c>
      <c r="AB112" s="22">
        <v>0.97318267926505264</v>
      </c>
      <c r="AC112" s="22">
        <v>2.9066804493273231</v>
      </c>
      <c r="AD112" s="22">
        <v>1.5096995383827849</v>
      </c>
      <c r="AE112" s="23">
        <v>718.32120433091995</v>
      </c>
      <c r="AF112" s="23">
        <v>269426.00785973162</v>
      </c>
      <c r="AG112" s="45">
        <v>4.5269227273554558</v>
      </c>
      <c r="AH112" s="23">
        <v>1027.2464211269735</v>
      </c>
      <c r="AI112" s="22" t="s">
        <v>783</v>
      </c>
      <c r="AJ112" s="22">
        <v>92.049333364749543</v>
      </c>
      <c r="AK112" s="22">
        <v>85.236986509674793</v>
      </c>
      <c r="AL112" s="22">
        <v>177.28631987442435</v>
      </c>
      <c r="AM112" s="22">
        <v>179.41752379872665</v>
      </c>
      <c r="AN112" s="22">
        <v>43.99778487477289</v>
      </c>
      <c r="AO112" s="36">
        <v>2.5340603752887643</v>
      </c>
      <c r="AP112" s="22">
        <v>93.791692060016715</v>
      </c>
      <c r="AQ112" s="22">
        <v>82.344197779152822</v>
      </c>
      <c r="AR112" s="22">
        <v>85.869422090949783</v>
      </c>
      <c r="AS112" s="22">
        <v>8.0241502492326706</v>
      </c>
      <c r="AT112" s="22">
        <v>432.98822584089311</v>
      </c>
      <c r="AU112" s="22">
        <v>4.2718671972673894</v>
      </c>
      <c r="AV112" s="22">
        <v>9.5069175707969009</v>
      </c>
      <c r="AW112" s="22">
        <v>3.2580611541969997</v>
      </c>
      <c r="AX112" s="22">
        <v>15.346583080512479</v>
      </c>
      <c r="AY112" s="22">
        <v>38.273034215758159</v>
      </c>
      <c r="AZ112" s="22">
        <v>2.5280444390428789</v>
      </c>
      <c r="BA112" s="22">
        <v>0.77524509373953743</v>
      </c>
      <c r="BB112" s="22">
        <v>11.217248943935543</v>
      </c>
      <c r="BC112" s="22">
        <v>22.382684510401884</v>
      </c>
      <c r="BD112" s="22">
        <v>17.396435625701599</v>
      </c>
      <c r="BE112" s="22">
        <v>26.856891526102448</v>
      </c>
      <c r="BF112" s="22">
        <v>79.555263489163863</v>
      </c>
      <c r="BG112" s="22">
        <v>17.959423475940355</v>
      </c>
      <c r="BH112" s="22">
        <v>12.542001187215972</v>
      </c>
      <c r="BI112" s="22">
        <v>15.493985309859026</v>
      </c>
      <c r="BJ112" s="22">
        <v>2.3742511991565038</v>
      </c>
      <c r="BK112" s="22">
        <v>38.396039268413666</v>
      </c>
      <c r="BL112" s="22">
        <v>8.5313634355734571</v>
      </c>
      <c r="BM112" s="22">
        <v>8.5380125849979702</v>
      </c>
    </row>
    <row r="113" spans="1:65" x14ac:dyDescent="0.35">
      <c r="A113" s="35">
        <v>2130460600</v>
      </c>
      <c r="B113" s="17" t="s">
        <v>262</v>
      </c>
      <c r="C113" s="17" t="s">
        <v>265</v>
      </c>
      <c r="D113" s="17" t="s">
        <v>266</v>
      </c>
      <c r="E113" s="22">
        <v>12.340000000000002</v>
      </c>
      <c r="F113" s="22">
        <v>3.5</v>
      </c>
      <c r="G113" s="22">
        <v>3.4666666666666668</v>
      </c>
      <c r="H113" s="22">
        <v>1.1666666666666667</v>
      </c>
      <c r="I113" s="22">
        <v>1.0433333333333332</v>
      </c>
      <c r="J113" s="22">
        <v>1.5166666666666666</v>
      </c>
      <c r="K113" s="22">
        <v>1.43</v>
      </c>
      <c r="L113" s="22">
        <v>1.04</v>
      </c>
      <c r="M113" s="22">
        <v>3.8066666666666666</v>
      </c>
      <c r="N113" s="22">
        <v>2.6533333333333329</v>
      </c>
      <c r="O113" s="22">
        <v>0.55666666666666664</v>
      </c>
      <c r="P113" s="22">
        <v>0.98666666666666669</v>
      </c>
      <c r="Q113" s="22">
        <v>2.8533333333333335</v>
      </c>
      <c r="R113" s="22">
        <v>3.3433333333333337</v>
      </c>
      <c r="S113" s="22">
        <v>3.7633333333333332</v>
      </c>
      <c r="T113" s="22">
        <v>1.7599999999999998</v>
      </c>
      <c r="U113" s="22">
        <v>3.0533333333333332</v>
      </c>
      <c r="V113" s="22">
        <v>0.90666666666666662</v>
      </c>
      <c r="W113" s="22">
        <v>1.4033333333333333</v>
      </c>
      <c r="X113" s="22">
        <v>1.6433333333333335</v>
      </c>
      <c r="Y113" s="22">
        <v>6.8433333333333337</v>
      </c>
      <c r="Z113" s="22">
        <v>3.8033333333333332</v>
      </c>
      <c r="AA113" s="22">
        <v>2.1999999999999997</v>
      </c>
      <c r="AB113" s="22">
        <v>0.97000000000000008</v>
      </c>
      <c r="AC113" s="22">
        <v>2.9633333333333334</v>
      </c>
      <c r="AD113" s="22">
        <v>1.51</v>
      </c>
      <c r="AE113" s="23">
        <v>986.5</v>
      </c>
      <c r="AF113" s="23">
        <v>308662</v>
      </c>
      <c r="AG113" s="45">
        <v>4.5028546692594524</v>
      </c>
      <c r="AH113" s="23">
        <v>1173.3788366635279</v>
      </c>
      <c r="AI113" s="22" t="s">
        <v>783</v>
      </c>
      <c r="AJ113" s="22">
        <v>74.430000000000007</v>
      </c>
      <c r="AK113" s="22">
        <v>71.893333333333331</v>
      </c>
      <c r="AL113" s="22">
        <v>146.32333333333332</v>
      </c>
      <c r="AM113" s="22">
        <v>179.47046666666665</v>
      </c>
      <c r="AN113" s="22">
        <v>43.84</v>
      </c>
      <c r="AO113" s="36">
        <v>2.6616666666666666</v>
      </c>
      <c r="AP113" s="22">
        <v>75.466666666666669</v>
      </c>
      <c r="AQ113" s="22">
        <v>99.856666666666669</v>
      </c>
      <c r="AR113" s="22">
        <v>77.91</v>
      </c>
      <c r="AS113" s="22">
        <v>8.2633333333333336</v>
      </c>
      <c r="AT113" s="22">
        <v>441.12000000000006</v>
      </c>
      <c r="AU113" s="22">
        <v>4.0966666666666667</v>
      </c>
      <c r="AV113" s="22">
        <v>10.81</v>
      </c>
      <c r="AW113" s="22">
        <v>4.5133333333333328</v>
      </c>
      <c r="AX113" s="22">
        <v>15.733333333333334</v>
      </c>
      <c r="AY113" s="22">
        <v>43.333333333333336</v>
      </c>
      <c r="AZ113" s="22">
        <v>2.0066666666666664</v>
      </c>
      <c r="BA113" s="22">
        <v>0.80000000000000016</v>
      </c>
      <c r="BB113" s="22">
        <v>13.246666666666664</v>
      </c>
      <c r="BC113" s="22">
        <v>34.556666666666665</v>
      </c>
      <c r="BD113" s="22">
        <v>26.656666666666666</v>
      </c>
      <c r="BE113" s="22">
        <v>33.163333333333334</v>
      </c>
      <c r="BF113" s="22">
        <v>71.089999999999989</v>
      </c>
      <c r="BG113" s="22">
        <v>17.674722222222218</v>
      </c>
      <c r="BH113" s="22">
        <v>10.24</v>
      </c>
      <c r="BI113" s="22">
        <v>16.400000000000002</v>
      </c>
      <c r="BJ113" s="22">
        <v>2.2466666666666666</v>
      </c>
      <c r="BK113" s="22">
        <v>51.666666666666664</v>
      </c>
      <c r="BL113" s="22">
        <v>8.4266666666666676</v>
      </c>
      <c r="BM113" s="22">
        <v>8.2666666666666675</v>
      </c>
    </row>
    <row r="114" spans="1:65" x14ac:dyDescent="0.35">
      <c r="A114" s="35">
        <v>2131140700</v>
      </c>
      <c r="B114" s="17" t="s">
        <v>262</v>
      </c>
      <c r="C114" s="17" t="s">
        <v>788</v>
      </c>
      <c r="D114" s="17" t="s">
        <v>267</v>
      </c>
      <c r="E114" s="22">
        <v>10.783333333333331</v>
      </c>
      <c r="F114" s="22">
        <v>3.7666666666666671</v>
      </c>
      <c r="G114" s="22">
        <v>3.7099999999999995</v>
      </c>
      <c r="H114" s="22">
        <v>1.2933333333333332</v>
      </c>
      <c r="I114" s="22">
        <v>1.0566666666666666</v>
      </c>
      <c r="J114" s="22">
        <v>1.0466666666666666</v>
      </c>
      <c r="K114" s="22">
        <v>1.5</v>
      </c>
      <c r="L114" s="22">
        <v>1.0966666666666667</v>
      </c>
      <c r="M114" s="22">
        <v>3.8533333333333335</v>
      </c>
      <c r="N114" s="22">
        <v>2.8866666666666667</v>
      </c>
      <c r="O114" s="22">
        <v>0.48666666666666664</v>
      </c>
      <c r="P114" s="22">
        <v>0.98333333333333339</v>
      </c>
      <c r="Q114" s="22">
        <v>3.0166666666666671</v>
      </c>
      <c r="R114" s="22">
        <v>3.35</v>
      </c>
      <c r="S114" s="22">
        <v>3.73</v>
      </c>
      <c r="T114" s="22">
        <v>2.1366666666666667</v>
      </c>
      <c r="U114" s="22">
        <v>3.0466666666666669</v>
      </c>
      <c r="V114" s="22">
        <v>1</v>
      </c>
      <c r="W114" s="22">
        <v>1.3466666666666667</v>
      </c>
      <c r="X114" s="22">
        <v>1.72</v>
      </c>
      <c r="Y114" s="22">
        <v>6.583333333333333</v>
      </c>
      <c r="Z114" s="22">
        <v>3.5466666666666669</v>
      </c>
      <c r="AA114" s="22">
        <v>2.2066666666666666</v>
      </c>
      <c r="AB114" s="22">
        <v>0.99333333333333329</v>
      </c>
      <c r="AC114" s="22">
        <v>3.03</v>
      </c>
      <c r="AD114" s="22">
        <v>1.5366666666666664</v>
      </c>
      <c r="AE114" s="23">
        <v>923.80666666666673</v>
      </c>
      <c r="AF114" s="23">
        <v>264566</v>
      </c>
      <c r="AG114" s="45">
        <v>4.4601232629291152</v>
      </c>
      <c r="AH114" s="23">
        <v>1001.1712302239531</v>
      </c>
      <c r="AI114" s="22" t="s">
        <v>783</v>
      </c>
      <c r="AJ114" s="22">
        <v>74.48</v>
      </c>
      <c r="AK114" s="22">
        <v>71.893333333333331</v>
      </c>
      <c r="AL114" s="22">
        <v>146.37333333333333</v>
      </c>
      <c r="AM114" s="22">
        <v>175.00306666666665</v>
      </c>
      <c r="AN114" s="22">
        <v>44.213333333333331</v>
      </c>
      <c r="AO114" s="36">
        <v>2.7479999999999998</v>
      </c>
      <c r="AP114" s="22">
        <v>75.936666666666667</v>
      </c>
      <c r="AQ114" s="22">
        <v>137.10999999999999</v>
      </c>
      <c r="AR114" s="22">
        <v>78.533333333333331</v>
      </c>
      <c r="AS114" s="22">
        <v>8.32</v>
      </c>
      <c r="AT114" s="22">
        <v>455.84333333333331</v>
      </c>
      <c r="AU114" s="22">
        <v>4.0566666666666675</v>
      </c>
      <c r="AV114" s="22">
        <v>10.200000000000001</v>
      </c>
      <c r="AW114" s="22">
        <v>4.8233333333333333</v>
      </c>
      <c r="AX114" s="22">
        <v>14.986666666666666</v>
      </c>
      <c r="AY114" s="22">
        <v>44.386666666666663</v>
      </c>
      <c r="AZ114" s="22">
        <v>2.2666666666666666</v>
      </c>
      <c r="BA114" s="22">
        <v>0.79</v>
      </c>
      <c r="BB114" s="22">
        <v>16.400000000000002</v>
      </c>
      <c r="BC114" s="22">
        <v>46.653333333333329</v>
      </c>
      <c r="BD114" s="22">
        <v>27.196666666666669</v>
      </c>
      <c r="BE114" s="22">
        <v>39.550000000000004</v>
      </c>
      <c r="BF114" s="22">
        <v>73.193333333333328</v>
      </c>
      <c r="BG114" s="22">
        <v>19.333333333333332</v>
      </c>
      <c r="BH114" s="22">
        <v>11.603333333333333</v>
      </c>
      <c r="BI114" s="22">
        <v>18.329999999999998</v>
      </c>
      <c r="BJ114" s="22">
        <v>2.2866666666666666</v>
      </c>
      <c r="BK114" s="22">
        <v>43.893333333333338</v>
      </c>
      <c r="BL114" s="22">
        <v>8.5466666666666669</v>
      </c>
      <c r="BM114" s="22">
        <v>10.556666666666667</v>
      </c>
    </row>
    <row r="115" spans="1:65" x14ac:dyDescent="0.35">
      <c r="A115" s="35">
        <v>2210780100</v>
      </c>
      <c r="B115" s="17" t="s">
        <v>268</v>
      </c>
      <c r="C115" s="17" t="s">
        <v>712</v>
      </c>
      <c r="D115" s="17" t="s">
        <v>713</v>
      </c>
      <c r="E115" s="22">
        <v>10.48</v>
      </c>
      <c r="F115" s="22">
        <v>4.0599999999999996</v>
      </c>
      <c r="G115" s="22">
        <v>3.5700000000000003</v>
      </c>
      <c r="H115" s="22">
        <v>1.25</v>
      </c>
      <c r="I115" s="22">
        <v>0.99333333333333329</v>
      </c>
      <c r="J115" s="22">
        <v>2.1166666666666667</v>
      </c>
      <c r="K115" s="22">
        <v>1.72</v>
      </c>
      <c r="L115" s="22">
        <v>1.0966666666666665</v>
      </c>
      <c r="M115" s="22">
        <v>4.1599999999999993</v>
      </c>
      <c r="N115" s="22">
        <v>2.8733333333333331</v>
      </c>
      <c r="O115" s="22">
        <v>0.54666666666666663</v>
      </c>
      <c r="P115" s="22">
        <v>1.1266666666666667</v>
      </c>
      <c r="Q115" s="22">
        <v>3.2300000000000004</v>
      </c>
      <c r="R115" s="22">
        <v>3.3933333333333331</v>
      </c>
      <c r="S115" s="22">
        <v>4.4400000000000004</v>
      </c>
      <c r="T115" s="22">
        <v>2.2166666666666668</v>
      </c>
      <c r="U115" s="22">
        <v>3.1300000000000003</v>
      </c>
      <c r="V115" s="22">
        <v>1.0766666666666664</v>
      </c>
      <c r="W115" s="22">
        <v>1.6066666666666667</v>
      </c>
      <c r="X115" s="22">
        <v>1.7733333333333334</v>
      </c>
      <c r="Y115" s="22">
        <v>5.5766666666666671</v>
      </c>
      <c r="Z115" s="22">
        <v>5.0200000000000005</v>
      </c>
      <c r="AA115" s="22">
        <v>2.34</v>
      </c>
      <c r="AB115" s="22">
        <v>1.1266666666666667</v>
      </c>
      <c r="AC115" s="22">
        <v>2.8233333333333328</v>
      </c>
      <c r="AD115" s="22">
        <v>1.5566666666666666</v>
      </c>
      <c r="AE115" s="23">
        <v>983.55666666666673</v>
      </c>
      <c r="AF115" s="23">
        <v>306425.33333333331</v>
      </c>
      <c r="AG115" s="45">
        <v>4.5829456756654841</v>
      </c>
      <c r="AH115" s="23">
        <v>1175.8837377852351</v>
      </c>
      <c r="AI115" s="22">
        <v>180.95666666666668</v>
      </c>
      <c r="AJ115" s="22" t="s">
        <v>783</v>
      </c>
      <c r="AK115" s="22" t="s">
        <v>783</v>
      </c>
      <c r="AL115" s="22">
        <v>180.95666666666668</v>
      </c>
      <c r="AM115" s="22">
        <v>174.84406666666666</v>
      </c>
      <c r="AN115" s="22">
        <v>40</v>
      </c>
      <c r="AO115" s="36">
        <v>2.69</v>
      </c>
      <c r="AP115" s="22">
        <v>93</v>
      </c>
      <c r="AQ115" s="22">
        <v>101.5</v>
      </c>
      <c r="AR115" s="22">
        <v>119.16666666666667</v>
      </c>
      <c r="AS115" s="22">
        <v>9.1066666666666674</v>
      </c>
      <c r="AT115" s="22">
        <v>446.04666666666662</v>
      </c>
      <c r="AU115" s="22">
        <v>4.29</v>
      </c>
      <c r="AV115" s="22">
        <v>10.156666666666666</v>
      </c>
      <c r="AW115" s="22">
        <v>2.66</v>
      </c>
      <c r="AX115" s="22">
        <v>11.666666666666666</v>
      </c>
      <c r="AY115" s="22">
        <v>17</v>
      </c>
      <c r="AZ115" s="22">
        <v>2.2033333333333336</v>
      </c>
      <c r="BA115" s="22">
        <v>0.91999999999999993</v>
      </c>
      <c r="BB115" s="22">
        <v>13.286666666666667</v>
      </c>
      <c r="BC115" s="22">
        <v>36</v>
      </c>
      <c r="BD115" s="22">
        <v>21.99</v>
      </c>
      <c r="BE115" s="22">
        <v>25.31</v>
      </c>
      <c r="BF115" s="22">
        <v>75</v>
      </c>
      <c r="BG115" s="22">
        <v>12.388888888888891</v>
      </c>
      <c r="BH115" s="22">
        <v>10.5</v>
      </c>
      <c r="BI115" s="22">
        <v>13.5</v>
      </c>
      <c r="BJ115" s="22">
        <v>3.16</v>
      </c>
      <c r="BK115" s="22">
        <v>65</v>
      </c>
      <c r="BL115" s="22">
        <v>9.3933333333333326</v>
      </c>
      <c r="BM115" s="22">
        <v>7.7466666666666661</v>
      </c>
    </row>
    <row r="116" spans="1:65" x14ac:dyDescent="0.35">
      <c r="A116" s="35">
        <v>2212940200</v>
      </c>
      <c r="B116" s="17" t="s">
        <v>268</v>
      </c>
      <c r="C116" s="17" t="s">
        <v>269</v>
      </c>
      <c r="D116" s="17" t="s">
        <v>270</v>
      </c>
      <c r="E116" s="22">
        <v>12.450000000000001</v>
      </c>
      <c r="F116" s="22">
        <v>4.18</v>
      </c>
      <c r="G116" s="22">
        <v>4.166666666666667</v>
      </c>
      <c r="H116" s="22">
        <v>1.33</v>
      </c>
      <c r="I116" s="22">
        <v>1.04</v>
      </c>
      <c r="J116" s="22">
        <v>2.5366666666666666</v>
      </c>
      <c r="K116" s="22">
        <v>2.1233333333333335</v>
      </c>
      <c r="L116" s="22">
        <v>1.0566666666666666</v>
      </c>
      <c r="M116" s="22">
        <v>4.25</v>
      </c>
      <c r="N116" s="22">
        <v>3.6033333333333335</v>
      </c>
      <c r="O116" s="22">
        <v>0.62</v>
      </c>
      <c r="P116" s="22">
        <v>1.7433333333333332</v>
      </c>
      <c r="Q116" s="22">
        <v>3.42</v>
      </c>
      <c r="R116" s="22">
        <v>3.9099999999999997</v>
      </c>
      <c r="S116" s="22">
        <v>4.21</v>
      </c>
      <c r="T116" s="22">
        <v>2.8433333333333333</v>
      </c>
      <c r="U116" s="22">
        <v>3.5</v>
      </c>
      <c r="V116" s="22">
        <v>1.1833333333333333</v>
      </c>
      <c r="W116" s="22">
        <v>1.8866666666666667</v>
      </c>
      <c r="X116" s="22">
        <v>1.74</v>
      </c>
      <c r="Y116" s="22">
        <v>6.3433333333333337</v>
      </c>
      <c r="Z116" s="22">
        <v>4.8266666666666671</v>
      </c>
      <c r="AA116" s="22">
        <v>2.793333333333333</v>
      </c>
      <c r="AB116" s="22">
        <v>1.2733333333333334</v>
      </c>
      <c r="AC116" s="22">
        <v>3.7666666666666671</v>
      </c>
      <c r="AD116" s="22">
        <v>1.8033333333333335</v>
      </c>
      <c r="AE116" s="23">
        <v>1028.6433333333334</v>
      </c>
      <c r="AF116" s="23">
        <v>314059.66666666669</v>
      </c>
      <c r="AG116" s="45">
        <v>4.6378104676844236</v>
      </c>
      <c r="AH116" s="23">
        <v>1212.5601951112558</v>
      </c>
      <c r="AI116" s="22">
        <v>133.63</v>
      </c>
      <c r="AJ116" s="22" t="s">
        <v>783</v>
      </c>
      <c r="AK116" s="22" t="s">
        <v>783</v>
      </c>
      <c r="AL116" s="22">
        <v>133.63</v>
      </c>
      <c r="AM116" s="22">
        <v>173.63406666666666</v>
      </c>
      <c r="AN116" s="22">
        <v>56.99666666666667</v>
      </c>
      <c r="AO116" s="36">
        <v>2.4300000000000002</v>
      </c>
      <c r="AP116" s="22">
        <v>118.72333333333334</v>
      </c>
      <c r="AQ116" s="22">
        <v>121.02666666666666</v>
      </c>
      <c r="AR116" s="22">
        <v>113.41666666666667</v>
      </c>
      <c r="AS116" s="22">
        <v>9.2333333333333343</v>
      </c>
      <c r="AT116" s="22">
        <v>435.81333333333333</v>
      </c>
      <c r="AU116" s="22">
        <v>4.206666666666667</v>
      </c>
      <c r="AV116" s="22">
        <v>8.7566666666666659</v>
      </c>
      <c r="AW116" s="22">
        <v>3.9899999999999998</v>
      </c>
      <c r="AX116" s="22">
        <v>21.666666666666668</v>
      </c>
      <c r="AY116" s="22">
        <v>46.666666666666664</v>
      </c>
      <c r="AZ116" s="22">
        <v>3.4633333333333334</v>
      </c>
      <c r="BA116" s="22">
        <v>1.1633333333333333</v>
      </c>
      <c r="BB116" s="22">
        <v>12.063333333333333</v>
      </c>
      <c r="BC116" s="22">
        <v>44.416666666666664</v>
      </c>
      <c r="BD116" s="22">
        <v>27.323333333333334</v>
      </c>
      <c r="BE116" s="22">
        <v>40.386666666666663</v>
      </c>
      <c r="BF116" s="22">
        <v>89</v>
      </c>
      <c r="BG116" s="22">
        <v>23.95</v>
      </c>
      <c r="BH116" s="22">
        <v>10.066666666666666</v>
      </c>
      <c r="BI116" s="22">
        <v>15.806666666666667</v>
      </c>
      <c r="BJ116" s="22">
        <v>2.8633333333333333</v>
      </c>
      <c r="BK116" s="22">
        <v>48.583333333333336</v>
      </c>
      <c r="BL116" s="22">
        <v>8.5333333333333332</v>
      </c>
      <c r="BM116" s="22">
        <v>9.0633333333333326</v>
      </c>
    </row>
    <row r="117" spans="1:65" x14ac:dyDescent="0.35">
      <c r="A117" s="35">
        <v>2225220350</v>
      </c>
      <c r="B117" s="17" t="s">
        <v>268</v>
      </c>
      <c r="C117" s="17" t="s">
        <v>735</v>
      </c>
      <c r="D117" s="17" t="s">
        <v>658</v>
      </c>
      <c r="E117" s="22">
        <v>12.042460951810183</v>
      </c>
      <c r="F117" s="22">
        <v>3.653823657039871</v>
      </c>
      <c r="G117" s="22">
        <v>3.7631056394544564</v>
      </c>
      <c r="H117" s="22">
        <v>1.076823595736726</v>
      </c>
      <c r="I117" s="22">
        <v>0.97717412622301503</v>
      </c>
      <c r="J117" s="22">
        <v>2.3872856817861479</v>
      </c>
      <c r="K117" s="22">
        <v>2.1712202407200345</v>
      </c>
      <c r="L117" s="22">
        <v>1.0208496854925204</v>
      </c>
      <c r="M117" s="22">
        <v>4.2088808206218848</v>
      </c>
      <c r="N117" s="22">
        <v>3.3895792857567701</v>
      </c>
      <c r="O117" s="22">
        <v>0.60835599625924519</v>
      </c>
      <c r="P117" s="22">
        <v>1.5921982943476307</v>
      </c>
      <c r="Q117" s="22">
        <v>3.1045278179123783</v>
      </c>
      <c r="R117" s="22">
        <v>3.3123745398779341</v>
      </c>
      <c r="S117" s="22">
        <v>3.9579212428228008</v>
      </c>
      <c r="T117" s="22">
        <v>2.1179663166210179</v>
      </c>
      <c r="U117" s="22">
        <v>3.6867709951105443</v>
      </c>
      <c r="V117" s="22">
        <v>1.0499254384434054</v>
      </c>
      <c r="W117" s="22">
        <v>1.8387185030457118</v>
      </c>
      <c r="X117" s="22">
        <v>1.6719946572566371</v>
      </c>
      <c r="Y117" s="22">
        <v>4.9198580670195033</v>
      </c>
      <c r="Z117" s="22">
        <v>5.1404583289694097</v>
      </c>
      <c r="AA117" s="22">
        <v>2.4925616731253184</v>
      </c>
      <c r="AB117" s="22">
        <v>1.0040186035281433</v>
      </c>
      <c r="AC117" s="22">
        <v>3.2536759614853175</v>
      </c>
      <c r="AD117" s="22">
        <v>1.766243658148831</v>
      </c>
      <c r="AE117" s="23">
        <v>823.32587181790223</v>
      </c>
      <c r="AF117" s="23">
        <v>246061.48552417054</v>
      </c>
      <c r="AG117" s="45">
        <v>4.5152780857388439</v>
      </c>
      <c r="AH117" s="23">
        <v>936.75061761695167</v>
      </c>
      <c r="AI117" s="22" t="s">
        <v>783</v>
      </c>
      <c r="AJ117" s="22">
        <v>107.01417373932264</v>
      </c>
      <c r="AK117" s="22">
        <v>48.500563885461986</v>
      </c>
      <c r="AL117" s="22">
        <v>155.51473762478463</v>
      </c>
      <c r="AM117" s="22">
        <v>175.46364136923589</v>
      </c>
      <c r="AN117" s="22">
        <v>44.032040523423461</v>
      </c>
      <c r="AO117" s="36">
        <v>2.3664295759942884</v>
      </c>
      <c r="AP117" s="22">
        <v>97.265028304537324</v>
      </c>
      <c r="AQ117" s="22">
        <v>94.918252021546309</v>
      </c>
      <c r="AR117" s="22">
        <v>84.64569917089203</v>
      </c>
      <c r="AS117" s="22">
        <v>10.554095631574606</v>
      </c>
      <c r="AT117" s="22">
        <v>437.31124070753236</v>
      </c>
      <c r="AU117" s="22">
        <v>4.3387213106329847</v>
      </c>
      <c r="AV117" s="22">
        <v>8.977825211297791</v>
      </c>
      <c r="AW117" s="22">
        <v>3.86005775930923</v>
      </c>
      <c r="AX117" s="22">
        <v>16.4186649843476</v>
      </c>
      <c r="AY117" s="22">
        <v>38.841587653883259</v>
      </c>
      <c r="AZ117" s="22">
        <v>1.8551640313161324</v>
      </c>
      <c r="BA117" s="22">
        <v>0.93636335444708285</v>
      </c>
      <c r="BB117" s="22">
        <v>10.45547258867486</v>
      </c>
      <c r="BC117" s="22">
        <v>32.05161104897406</v>
      </c>
      <c r="BD117" s="22">
        <v>33.608982752568913</v>
      </c>
      <c r="BE117" s="22">
        <v>33.49611627900105</v>
      </c>
      <c r="BF117" s="22">
        <v>86.533744676764968</v>
      </c>
      <c r="BG117" s="22">
        <v>20.176202002140187</v>
      </c>
      <c r="BH117" s="22">
        <v>11.012625441346373</v>
      </c>
      <c r="BI117" s="22">
        <v>12.050781698599963</v>
      </c>
      <c r="BJ117" s="22">
        <v>2.1328901489781167</v>
      </c>
      <c r="BK117" s="22">
        <v>39.52841828583454</v>
      </c>
      <c r="BL117" s="22">
        <v>8.6119850936850693</v>
      </c>
      <c r="BM117" s="22">
        <v>7.5772122786252885</v>
      </c>
    </row>
    <row r="118" spans="1:65" x14ac:dyDescent="0.35">
      <c r="A118" s="35">
        <v>2226380365</v>
      </c>
      <c r="B118" s="17" t="s">
        <v>268</v>
      </c>
      <c r="C118" s="17" t="s">
        <v>876</v>
      </c>
      <c r="D118" s="17" t="s">
        <v>877</v>
      </c>
      <c r="E118" s="22">
        <v>11.680000000000001</v>
      </c>
      <c r="F118" s="22">
        <v>4.793333333333333</v>
      </c>
      <c r="G118" s="22">
        <v>3.9933333333333336</v>
      </c>
      <c r="H118" s="22">
        <v>1.1033333333333333</v>
      </c>
      <c r="I118" s="22">
        <v>0.99333333333333329</v>
      </c>
      <c r="J118" s="22">
        <v>2.0133333333333336</v>
      </c>
      <c r="K118" s="22">
        <v>2.02</v>
      </c>
      <c r="L118" s="22">
        <v>1.03</v>
      </c>
      <c r="M118" s="22">
        <v>4.3233333333333333</v>
      </c>
      <c r="N118" s="22">
        <v>4.16</v>
      </c>
      <c r="O118" s="22">
        <v>0.58333333333333337</v>
      </c>
      <c r="P118" s="22">
        <v>1.8133333333333332</v>
      </c>
      <c r="Q118" s="22">
        <v>3.2233333333333332</v>
      </c>
      <c r="R118" s="22">
        <v>4.0166666666666666</v>
      </c>
      <c r="S118" s="22">
        <v>4.1466666666666665</v>
      </c>
      <c r="T118" s="22">
        <v>2.2200000000000002</v>
      </c>
      <c r="U118" s="22">
        <v>3.7300000000000004</v>
      </c>
      <c r="V118" s="22">
        <v>1.1399999999999999</v>
      </c>
      <c r="W118" s="22">
        <v>1.6366666666666667</v>
      </c>
      <c r="X118" s="22">
        <v>1.68</v>
      </c>
      <c r="Y118" s="22">
        <v>6.6833333333333336</v>
      </c>
      <c r="Z118" s="22">
        <v>6.6499999999999995</v>
      </c>
      <c r="AA118" s="22">
        <v>2.6666666666666665</v>
      </c>
      <c r="AB118" s="22">
        <v>1.8333333333333333</v>
      </c>
      <c r="AC118" s="22">
        <v>2.9466666666666668</v>
      </c>
      <c r="AD118" s="22">
        <v>1.55</v>
      </c>
      <c r="AE118" s="23">
        <v>997.23333333333323</v>
      </c>
      <c r="AF118" s="23">
        <v>295780</v>
      </c>
      <c r="AG118" s="45">
        <v>4.5650252691267577</v>
      </c>
      <c r="AH118" s="23">
        <v>1132.860101718951</v>
      </c>
      <c r="AI118" s="22" t="s">
        <v>783</v>
      </c>
      <c r="AJ118" s="22">
        <v>135.20666666666668</v>
      </c>
      <c r="AK118" s="22">
        <v>28.956666666666663</v>
      </c>
      <c r="AL118" s="22">
        <v>164.16333333333336</v>
      </c>
      <c r="AM118" s="22">
        <v>175.39406666666665</v>
      </c>
      <c r="AN118" s="22">
        <v>41.56666666666667</v>
      </c>
      <c r="AO118" s="36">
        <v>2.536</v>
      </c>
      <c r="AP118" s="22">
        <v>62.890000000000008</v>
      </c>
      <c r="AQ118" s="22">
        <v>70.333333333333329</v>
      </c>
      <c r="AR118" s="22">
        <v>111.14</v>
      </c>
      <c r="AS118" s="22">
        <v>8.31</v>
      </c>
      <c r="AT118" s="22">
        <v>455.53000000000003</v>
      </c>
      <c r="AU118" s="22">
        <v>3.9233333333333333</v>
      </c>
      <c r="AV118" s="22">
        <v>9.3233333333333324</v>
      </c>
      <c r="AW118" s="22">
        <v>4.03</v>
      </c>
      <c r="AX118" s="22">
        <v>20.816666666666666</v>
      </c>
      <c r="AY118" s="22">
        <v>27.946666666666669</v>
      </c>
      <c r="AZ118" s="22">
        <v>1.97</v>
      </c>
      <c r="BA118" s="22">
        <v>1.0833333333333333</v>
      </c>
      <c r="BB118" s="22">
        <v>13.273333333333333</v>
      </c>
      <c r="BC118" s="22">
        <v>33.916666666666664</v>
      </c>
      <c r="BD118" s="22">
        <v>30.83</v>
      </c>
      <c r="BE118" s="22">
        <v>44</v>
      </c>
      <c r="BF118" s="22">
        <v>99.333333333333329</v>
      </c>
      <c r="BG118" s="22">
        <v>20.186666666666667</v>
      </c>
      <c r="BH118" s="22">
        <v>11.406666666666666</v>
      </c>
      <c r="BI118" s="22">
        <v>14.223333333333334</v>
      </c>
      <c r="BJ118" s="22">
        <v>2.2899999999999996</v>
      </c>
      <c r="BK118" s="22">
        <v>47.543333333333329</v>
      </c>
      <c r="BL118" s="22">
        <v>8.8699999999999992</v>
      </c>
      <c r="BM118" s="22">
        <v>9.14</v>
      </c>
    </row>
    <row r="119" spans="1:65" x14ac:dyDescent="0.35">
      <c r="A119" s="35">
        <v>2226380900</v>
      </c>
      <c r="B119" s="17" t="s">
        <v>268</v>
      </c>
      <c r="C119" s="17" t="s">
        <v>876</v>
      </c>
      <c r="D119" s="17" t="s">
        <v>878</v>
      </c>
      <c r="E119" s="22">
        <v>12.263333333333335</v>
      </c>
      <c r="F119" s="22">
        <v>4.9133333333333331</v>
      </c>
      <c r="G119" s="22">
        <v>3.5733333333333328</v>
      </c>
      <c r="H119" s="22">
        <v>1.1100000000000001</v>
      </c>
      <c r="I119" s="22">
        <v>1.4733333333333334</v>
      </c>
      <c r="J119" s="22">
        <v>2.89</v>
      </c>
      <c r="K119" s="22">
        <v>2.3533333333333335</v>
      </c>
      <c r="L119" s="22">
        <v>1.01</v>
      </c>
      <c r="M119" s="22">
        <v>4.9400000000000004</v>
      </c>
      <c r="N119" s="22">
        <v>4.2666666666666666</v>
      </c>
      <c r="O119" s="22">
        <v>0.59</v>
      </c>
      <c r="P119" s="22">
        <v>1.54</v>
      </c>
      <c r="Q119" s="22">
        <v>3.2233333333333332</v>
      </c>
      <c r="R119" s="22">
        <v>4.1066666666666665</v>
      </c>
      <c r="S119" s="22">
        <v>3.97</v>
      </c>
      <c r="T119" s="22">
        <v>2.2866666666666666</v>
      </c>
      <c r="U119" s="22">
        <v>3.5833333333333335</v>
      </c>
      <c r="V119" s="22">
        <v>1.0733333333333333</v>
      </c>
      <c r="W119" s="22">
        <v>1.6366666666666667</v>
      </c>
      <c r="X119" s="22">
        <v>1.67</v>
      </c>
      <c r="Y119" s="22">
        <v>5.996666666666667</v>
      </c>
      <c r="Z119" s="22">
        <v>6.1366666666666667</v>
      </c>
      <c r="AA119" s="22">
        <v>2.75</v>
      </c>
      <c r="AB119" s="22">
        <v>1.82</v>
      </c>
      <c r="AC119" s="22">
        <v>2.9466666666666668</v>
      </c>
      <c r="AD119" s="22">
        <v>1.6499999999999997</v>
      </c>
      <c r="AE119" s="23">
        <v>854.08333333333337</v>
      </c>
      <c r="AF119" s="23">
        <v>233537</v>
      </c>
      <c r="AG119" s="45">
        <v>4.6196951197278997</v>
      </c>
      <c r="AH119" s="23">
        <v>900.44563468178603</v>
      </c>
      <c r="AI119" s="22" t="s">
        <v>783</v>
      </c>
      <c r="AJ119" s="22">
        <v>134.37666666666667</v>
      </c>
      <c r="AK119" s="22">
        <v>35.873333333333335</v>
      </c>
      <c r="AL119" s="22">
        <v>170.25</v>
      </c>
      <c r="AM119" s="22">
        <v>175.39406666666665</v>
      </c>
      <c r="AN119" s="22">
        <v>40.166666666666664</v>
      </c>
      <c r="AO119" s="36">
        <v>2.4746666666666663</v>
      </c>
      <c r="AP119" s="22">
        <v>61.223333333333336</v>
      </c>
      <c r="AQ119" s="22">
        <v>78.166666666666671</v>
      </c>
      <c r="AR119" s="22">
        <v>79.5</v>
      </c>
      <c r="AS119" s="22">
        <v>9.2799999999999994</v>
      </c>
      <c r="AT119" s="22">
        <v>459.70666666666671</v>
      </c>
      <c r="AU119" s="22">
        <v>4.0566666666666675</v>
      </c>
      <c r="AV119" s="22">
        <v>9.3233333333333324</v>
      </c>
      <c r="AW119" s="22">
        <v>5.79</v>
      </c>
      <c r="AX119" s="22">
        <v>17.829999999999998</v>
      </c>
      <c r="AY119" s="22">
        <v>25.826666666666668</v>
      </c>
      <c r="AZ119" s="22">
        <v>2.3833333333333333</v>
      </c>
      <c r="BA119" s="22">
        <v>1.2533333333333334</v>
      </c>
      <c r="BB119" s="22">
        <v>12.476666666666667</v>
      </c>
      <c r="BC119" s="22">
        <v>36.666666666666664</v>
      </c>
      <c r="BD119" s="22">
        <v>33.44</v>
      </c>
      <c r="BE119" s="22">
        <v>37.663333333333334</v>
      </c>
      <c r="BF119" s="22">
        <v>102.5</v>
      </c>
      <c r="BG119" s="22">
        <v>20.180000000000003</v>
      </c>
      <c r="BH119" s="22">
        <v>11.593333333333334</v>
      </c>
      <c r="BI119" s="22">
        <v>11.833333333333334</v>
      </c>
      <c r="BJ119" s="22">
        <v>2.5266666666666668</v>
      </c>
      <c r="BK119" s="22">
        <v>49.75333333333333</v>
      </c>
      <c r="BL119" s="22">
        <v>8.9533333333333331</v>
      </c>
      <c r="BM119" s="22">
        <v>9.06</v>
      </c>
    </row>
    <row r="120" spans="1:65" x14ac:dyDescent="0.35">
      <c r="A120" s="35">
        <v>2229180400</v>
      </c>
      <c r="B120" s="17" t="s">
        <v>268</v>
      </c>
      <c r="C120" s="17" t="s">
        <v>271</v>
      </c>
      <c r="D120" s="17" t="s">
        <v>272</v>
      </c>
      <c r="E120" s="22">
        <v>12.833333333333334</v>
      </c>
      <c r="F120" s="22">
        <v>4.3199999999999994</v>
      </c>
      <c r="G120" s="22">
        <v>3.8133333333333339</v>
      </c>
      <c r="H120" s="22">
        <v>1.2833333333333332</v>
      </c>
      <c r="I120" s="22">
        <v>1.0366666666666668</v>
      </c>
      <c r="J120" s="22">
        <v>2.42</v>
      </c>
      <c r="K120" s="22">
        <v>1.7966666666666669</v>
      </c>
      <c r="L120" s="22">
        <v>1.03</v>
      </c>
      <c r="M120" s="22">
        <v>4.2366666666666672</v>
      </c>
      <c r="N120" s="22">
        <v>3.52</v>
      </c>
      <c r="O120" s="22">
        <v>0.56999999999999995</v>
      </c>
      <c r="P120" s="22">
        <v>1.5399999999999998</v>
      </c>
      <c r="Q120" s="22">
        <v>3.0733333333333337</v>
      </c>
      <c r="R120" s="22">
        <v>3.47</v>
      </c>
      <c r="S120" s="22">
        <v>3.8466666666666662</v>
      </c>
      <c r="T120" s="22">
        <v>2.4666666666666668</v>
      </c>
      <c r="U120" s="22">
        <v>3.4066666666666667</v>
      </c>
      <c r="V120" s="22">
        <v>1.07</v>
      </c>
      <c r="W120" s="22">
        <v>1.6833333333333333</v>
      </c>
      <c r="X120" s="22">
        <v>1.64</v>
      </c>
      <c r="Y120" s="22">
        <v>6.06</v>
      </c>
      <c r="Z120" s="22">
        <v>3.956666666666667</v>
      </c>
      <c r="AA120" s="22">
        <v>2.56</v>
      </c>
      <c r="AB120" s="22">
        <v>1.5266666666666666</v>
      </c>
      <c r="AC120" s="22">
        <v>3.2966666666666664</v>
      </c>
      <c r="AD120" s="22">
        <v>1.71</v>
      </c>
      <c r="AE120" s="23">
        <v>856.04</v>
      </c>
      <c r="AF120" s="23">
        <v>269749</v>
      </c>
      <c r="AG120" s="45">
        <v>4.5891762094497111</v>
      </c>
      <c r="AH120" s="23">
        <v>1035.7518554881553</v>
      </c>
      <c r="AI120" s="22" t="s">
        <v>783</v>
      </c>
      <c r="AJ120" s="22">
        <v>85.053333333333327</v>
      </c>
      <c r="AK120" s="22">
        <v>49.433333333333337</v>
      </c>
      <c r="AL120" s="22">
        <v>134.48666666666668</v>
      </c>
      <c r="AM120" s="22">
        <v>175.36666666666667</v>
      </c>
      <c r="AN120" s="22">
        <v>61.563333333333333</v>
      </c>
      <c r="AO120" s="36">
        <v>2.3013333333333335</v>
      </c>
      <c r="AP120" s="22">
        <v>69.86</v>
      </c>
      <c r="AQ120" s="22">
        <v>87.5</v>
      </c>
      <c r="AR120" s="22">
        <v>81.133333333333326</v>
      </c>
      <c r="AS120" s="22">
        <v>9.86</v>
      </c>
      <c r="AT120" s="22">
        <v>453.44666666666666</v>
      </c>
      <c r="AU120" s="22">
        <v>3.9299999999999997</v>
      </c>
      <c r="AV120" s="22">
        <v>9.26</v>
      </c>
      <c r="AW120" s="22">
        <v>3.4633333333333334</v>
      </c>
      <c r="AX120" s="22">
        <v>18.25</v>
      </c>
      <c r="AY120" s="22">
        <v>36.266666666666673</v>
      </c>
      <c r="AZ120" s="22">
        <v>2.1566666666666667</v>
      </c>
      <c r="BA120" s="22">
        <v>1.1599999999999999</v>
      </c>
      <c r="BB120" s="22">
        <v>11.276666666666666</v>
      </c>
      <c r="BC120" s="22">
        <v>23.783333333333331</v>
      </c>
      <c r="BD120" s="22">
        <v>22</v>
      </c>
      <c r="BE120" s="22">
        <v>25.956666666666667</v>
      </c>
      <c r="BF120" s="22">
        <v>76.666666666666671</v>
      </c>
      <c r="BG120" s="22">
        <v>27.491944444444442</v>
      </c>
      <c r="BH120" s="22">
        <v>9.7866666666666671</v>
      </c>
      <c r="BI120" s="22">
        <v>16.843333333333334</v>
      </c>
      <c r="BJ120" s="22">
        <v>2.7399999999999998</v>
      </c>
      <c r="BK120" s="22">
        <v>46.566666666666663</v>
      </c>
      <c r="BL120" s="22">
        <v>8.5833333333333339</v>
      </c>
      <c r="BM120" s="22">
        <v>6.3433333333333337</v>
      </c>
    </row>
    <row r="121" spans="1:65" x14ac:dyDescent="0.35">
      <c r="A121" s="35">
        <v>2229340450</v>
      </c>
      <c r="B121" s="17" t="s">
        <v>268</v>
      </c>
      <c r="C121" s="17" t="s">
        <v>571</v>
      </c>
      <c r="D121" s="17" t="s">
        <v>572</v>
      </c>
      <c r="E121" s="22">
        <v>12.86</v>
      </c>
      <c r="F121" s="22">
        <v>3.7866666666666666</v>
      </c>
      <c r="G121" s="22">
        <v>3.7133333333333334</v>
      </c>
      <c r="H121" s="22">
        <v>1.1666666666666667</v>
      </c>
      <c r="I121" s="22">
        <v>1.0233333333333332</v>
      </c>
      <c r="J121" s="22">
        <v>2.3233333333333333</v>
      </c>
      <c r="K121" s="22">
        <v>1.6733333333333331</v>
      </c>
      <c r="L121" s="22">
        <v>1.0133333333333334</v>
      </c>
      <c r="M121" s="22">
        <v>4.2433333333333332</v>
      </c>
      <c r="N121" s="22">
        <v>3.3200000000000003</v>
      </c>
      <c r="O121" s="22">
        <v>0.51</v>
      </c>
      <c r="P121" s="22">
        <v>1.2033333333333334</v>
      </c>
      <c r="Q121" s="22">
        <v>3.2833333333333332</v>
      </c>
      <c r="R121" s="22">
        <v>3.4866666666666668</v>
      </c>
      <c r="S121" s="22">
        <v>4.1066666666666665</v>
      </c>
      <c r="T121" s="22">
        <v>2.0500000000000003</v>
      </c>
      <c r="U121" s="22">
        <v>3.5199999999999996</v>
      </c>
      <c r="V121" s="22">
        <v>1.2233333333333334</v>
      </c>
      <c r="W121" s="22">
        <v>1.6733333333333336</v>
      </c>
      <c r="X121" s="22">
        <v>2.0333333333333332</v>
      </c>
      <c r="Y121" s="22">
        <v>6.2</v>
      </c>
      <c r="Z121" s="22">
        <v>5.0533333333333337</v>
      </c>
      <c r="AA121" s="22">
        <v>2.5733333333333328</v>
      </c>
      <c r="AB121" s="22">
        <v>1.4033333333333333</v>
      </c>
      <c r="AC121" s="22">
        <v>3.0933333333333333</v>
      </c>
      <c r="AD121" s="22">
        <v>1.7533333333333332</v>
      </c>
      <c r="AE121" s="23">
        <v>1151.4966666666667</v>
      </c>
      <c r="AF121" s="23">
        <v>262299.33333333331</v>
      </c>
      <c r="AG121" s="45">
        <v>4.5910882593854598</v>
      </c>
      <c r="AH121" s="23">
        <v>1007.0781186924672</v>
      </c>
      <c r="AI121" s="22">
        <v>104.50666666666666</v>
      </c>
      <c r="AJ121" s="22" t="s">
        <v>783</v>
      </c>
      <c r="AK121" s="22" t="s">
        <v>783</v>
      </c>
      <c r="AL121" s="22">
        <v>104.50666666666666</v>
      </c>
      <c r="AM121" s="22">
        <v>175.38406666666666</v>
      </c>
      <c r="AN121" s="22">
        <v>53.373333333333335</v>
      </c>
      <c r="AO121" s="36">
        <v>2.3993333333333333</v>
      </c>
      <c r="AP121" s="22">
        <v>106.44333333333333</v>
      </c>
      <c r="AQ121" s="22">
        <v>90.816666666666663</v>
      </c>
      <c r="AR121" s="22">
        <v>93</v>
      </c>
      <c r="AS121" s="22">
        <v>10.603333333333333</v>
      </c>
      <c r="AT121" s="22">
        <v>463.91666666666669</v>
      </c>
      <c r="AU121" s="22">
        <v>4.6566666666666663</v>
      </c>
      <c r="AV121" s="22">
        <v>10.216666666666667</v>
      </c>
      <c r="AW121" s="22">
        <v>4.1100000000000003</v>
      </c>
      <c r="AX121" s="22">
        <v>16.540000000000003</v>
      </c>
      <c r="AY121" s="22">
        <v>34.1</v>
      </c>
      <c r="AZ121" s="22">
        <v>2.0099999999999998</v>
      </c>
      <c r="BA121" s="22">
        <v>1.1133333333333335</v>
      </c>
      <c r="BB121" s="22">
        <v>11.843333333333334</v>
      </c>
      <c r="BC121" s="22">
        <v>34.343333333333334</v>
      </c>
      <c r="BD121" s="22">
        <v>27.26</v>
      </c>
      <c r="BE121" s="22">
        <v>27.840000000000003</v>
      </c>
      <c r="BF121" s="22">
        <v>86.160000000000011</v>
      </c>
      <c r="BG121" s="22">
        <v>15.5</v>
      </c>
      <c r="BH121" s="22">
        <v>7.75</v>
      </c>
      <c r="BI121" s="22">
        <v>13.666666666666666</v>
      </c>
      <c r="BJ121" s="22">
        <v>2.13</v>
      </c>
      <c r="BK121" s="22">
        <v>44.583333333333336</v>
      </c>
      <c r="BL121" s="22">
        <v>8.4599999999999991</v>
      </c>
      <c r="BM121" s="22">
        <v>7.7799999999999985</v>
      </c>
    </row>
    <row r="122" spans="1:65" x14ac:dyDescent="0.35">
      <c r="A122" s="35">
        <v>2233740500</v>
      </c>
      <c r="B122" s="17" t="s">
        <v>268</v>
      </c>
      <c r="C122" s="17" t="s">
        <v>620</v>
      </c>
      <c r="D122" s="17" t="s">
        <v>621</v>
      </c>
      <c r="E122" s="22">
        <v>9.8199999999999985</v>
      </c>
      <c r="F122" s="22">
        <v>3.2133333333333334</v>
      </c>
      <c r="G122" s="22">
        <v>3.6199999999999997</v>
      </c>
      <c r="H122" s="22">
        <v>1.3033333333333335</v>
      </c>
      <c r="I122" s="22">
        <v>1.08</v>
      </c>
      <c r="J122" s="22">
        <v>2.6266666666666665</v>
      </c>
      <c r="K122" s="22">
        <v>1.64</v>
      </c>
      <c r="L122" s="22">
        <v>1.0066666666666666</v>
      </c>
      <c r="M122" s="22">
        <v>4.13</v>
      </c>
      <c r="N122" s="22">
        <v>2.8700000000000006</v>
      </c>
      <c r="O122" s="22">
        <v>0.58666666666666656</v>
      </c>
      <c r="P122" s="22">
        <v>1.4366666666666668</v>
      </c>
      <c r="Q122" s="22">
        <v>3.1166666666666667</v>
      </c>
      <c r="R122" s="22">
        <v>3.8800000000000003</v>
      </c>
      <c r="S122" s="22">
        <v>4.1766666666666667</v>
      </c>
      <c r="T122" s="22">
        <v>2.3733333333333331</v>
      </c>
      <c r="U122" s="22">
        <v>3.2666666666666671</v>
      </c>
      <c r="V122" s="22">
        <v>0.98666666666666669</v>
      </c>
      <c r="W122" s="22">
        <v>1.5866666666666667</v>
      </c>
      <c r="X122" s="22">
        <v>1.6733333333333331</v>
      </c>
      <c r="Y122" s="22">
        <v>6.8266666666666671</v>
      </c>
      <c r="Z122" s="22">
        <v>5.5733333333333341</v>
      </c>
      <c r="AA122" s="22">
        <v>2.61</v>
      </c>
      <c r="AB122" s="22">
        <v>1.3066666666666666</v>
      </c>
      <c r="AC122" s="22">
        <v>2.8800000000000003</v>
      </c>
      <c r="AD122" s="22">
        <v>1.6633333333333331</v>
      </c>
      <c r="AE122" s="23">
        <v>774.36666666666667</v>
      </c>
      <c r="AF122" s="23">
        <v>331315.66666666669</v>
      </c>
      <c r="AG122" s="45">
        <v>4.5101729185414667</v>
      </c>
      <c r="AH122" s="23">
        <v>1260.9755789972951</v>
      </c>
      <c r="AI122" s="22" t="s">
        <v>783</v>
      </c>
      <c r="AJ122" s="22">
        <v>79.010000000000005</v>
      </c>
      <c r="AK122" s="22">
        <v>49.27</v>
      </c>
      <c r="AL122" s="22">
        <v>128.28</v>
      </c>
      <c r="AM122" s="22">
        <v>174.18406666666667</v>
      </c>
      <c r="AN122" s="22">
        <v>33.026666666666664</v>
      </c>
      <c r="AO122" s="36">
        <v>2.3773333333333331</v>
      </c>
      <c r="AP122" s="22">
        <v>105</v>
      </c>
      <c r="AQ122" s="22">
        <v>75</v>
      </c>
      <c r="AR122" s="22">
        <v>83.62</v>
      </c>
      <c r="AS122" s="22">
        <v>8.7366666666666664</v>
      </c>
      <c r="AT122" s="22">
        <v>342.27</v>
      </c>
      <c r="AU122" s="22">
        <v>3.7900000000000005</v>
      </c>
      <c r="AV122" s="22">
        <v>8.663333333333334</v>
      </c>
      <c r="AW122" s="22">
        <v>4.2266666666666666</v>
      </c>
      <c r="AX122" s="22">
        <v>17.326666666666668</v>
      </c>
      <c r="AY122" s="22">
        <v>28.49</v>
      </c>
      <c r="AZ122" s="22">
        <v>2.3533333333333335</v>
      </c>
      <c r="BA122" s="22">
        <v>0.91333333333333344</v>
      </c>
      <c r="BB122" s="22">
        <v>11.33</v>
      </c>
      <c r="BC122" s="22">
        <v>21.2</v>
      </c>
      <c r="BD122" s="22">
        <v>16.356666666666666</v>
      </c>
      <c r="BE122" s="22">
        <v>24.50333333333333</v>
      </c>
      <c r="BF122" s="22">
        <v>82</v>
      </c>
      <c r="BG122" s="22">
        <v>12.737222222222222</v>
      </c>
      <c r="BH122" s="22">
        <v>7.78</v>
      </c>
      <c r="BI122" s="22">
        <v>14.5</v>
      </c>
      <c r="BJ122" s="22">
        <v>2.6199999999999997</v>
      </c>
      <c r="BK122" s="22">
        <v>40.996666666666663</v>
      </c>
      <c r="BL122" s="22">
        <v>8.4733333333333345</v>
      </c>
      <c r="BM122" s="22">
        <v>8.4933333333333341</v>
      </c>
    </row>
    <row r="123" spans="1:65" x14ac:dyDescent="0.35">
      <c r="A123" s="35">
        <v>2235380600</v>
      </c>
      <c r="B123" s="17" t="s">
        <v>268</v>
      </c>
      <c r="C123" s="17" t="s">
        <v>736</v>
      </c>
      <c r="D123" s="17" t="s">
        <v>737</v>
      </c>
      <c r="E123" s="22">
        <v>12.046885177650402</v>
      </c>
      <c r="F123" s="22">
        <v>3.0554137724361108</v>
      </c>
      <c r="G123" s="22">
        <v>4.0842604894542864</v>
      </c>
      <c r="H123" s="22">
        <v>0.99671675096927503</v>
      </c>
      <c r="I123" s="22">
        <v>0.95372775793860232</v>
      </c>
      <c r="J123" s="22">
        <v>2.989892168401127</v>
      </c>
      <c r="K123" s="22">
        <v>2.3843174725110399</v>
      </c>
      <c r="L123" s="22">
        <v>1.0274000125357043</v>
      </c>
      <c r="M123" s="22">
        <v>4.4295739578411544</v>
      </c>
      <c r="N123" s="22">
        <v>3.7358646299783413</v>
      </c>
      <c r="O123" s="22">
        <v>0.60168932959257848</v>
      </c>
      <c r="P123" s="22">
        <v>1.5599882478155891</v>
      </c>
      <c r="Q123" s="22">
        <v>3.714831500432473</v>
      </c>
      <c r="R123" s="22">
        <v>3.7380349655388625</v>
      </c>
      <c r="S123" s="22">
        <v>3.8679212428228009</v>
      </c>
      <c r="T123" s="22">
        <v>2.1047004539180869</v>
      </c>
      <c r="U123" s="22">
        <v>3.7067709951105439</v>
      </c>
      <c r="V123" s="22">
        <v>1.1717561628666608</v>
      </c>
      <c r="W123" s="22">
        <v>1.8228498337503281</v>
      </c>
      <c r="X123" s="22">
        <v>1.7261059538166146</v>
      </c>
      <c r="Y123" s="22">
        <v>6.6771483819074007</v>
      </c>
      <c r="Z123" s="22">
        <v>5.9043761189197355</v>
      </c>
      <c r="AA123" s="22">
        <v>2.8335202107608715</v>
      </c>
      <c r="AB123" s="22">
        <v>1.4881986222233639</v>
      </c>
      <c r="AC123" s="22">
        <v>3.3535979865447199</v>
      </c>
      <c r="AD123" s="22">
        <v>1.6698741032670024</v>
      </c>
      <c r="AE123" s="23">
        <v>1296.6199625835968</v>
      </c>
      <c r="AF123" s="23">
        <v>404584.15562654188</v>
      </c>
      <c r="AG123" s="45">
        <v>4.4366724315518349</v>
      </c>
      <c r="AH123" s="23">
        <v>1527.1076769660219</v>
      </c>
      <c r="AI123" s="22" t="s">
        <v>783</v>
      </c>
      <c r="AJ123" s="22">
        <v>75.142297554667707</v>
      </c>
      <c r="AK123" s="22">
        <v>39.439314945995129</v>
      </c>
      <c r="AL123" s="22">
        <v>114.58161250066283</v>
      </c>
      <c r="AM123" s="22">
        <v>175.46364136923589</v>
      </c>
      <c r="AN123" s="22">
        <v>65.35894055345193</v>
      </c>
      <c r="AO123" s="36">
        <v>2.4151092104019258</v>
      </c>
      <c r="AP123" s="22">
        <v>82.952988574571179</v>
      </c>
      <c r="AQ123" s="22">
        <v>120.49126163323753</v>
      </c>
      <c r="AR123" s="22">
        <v>96.341504905144504</v>
      </c>
      <c r="AS123" s="22">
        <v>10.767540889049679</v>
      </c>
      <c r="AT123" s="22">
        <v>449.26062268690538</v>
      </c>
      <c r="AU123" s="22">
        <v>4.0196261835983735</v>
      </c>
      <c r="AV123" s="22">
        <v>9.2011585446311255</v>
      </c>
      <c r="AW123" s="22">
        <v>1.2910490430476995</v>
      </c>
      <c r="AX123" s="22">
        <v>15.10040932855131</v>
      </c>
      <c r="AY123" s="22">
        <v>40.617239721875187</v>
      </c>
      <c r="AZ123" s="22">
        <v>1.9318306979827993</v>
      </c>
      <c r="BA123" s="22">
        <v>1.0306350769204564</v>
      </c>
      <c r="BB123" s="22">
        <v>12.942317639127088</v>
      </c>
      <c r="BC123" s="22">
        <v>23.978499002041943</v>
      </c>
      <c r="BD123" s="22">
        <v>20.205233809293986</v>
      </c>
      <c r="BE123" s="22">
        <v>26.211973379800025</v>
      </c>
      <c r="BF123" s="22">
        <v>71.805875177356498</v>
      </c>
      <c r="BG123" s="22">
        <v>16.978956545544502</v>
      </c>
      <c r="BH123" s="22">
        <v>11.220951670663657</v>
      </c>
      <c r="BI123" s="22">
        <v>15.62014378991662</v>
      </c>
      <c r="BJ123" s="22">
        <v>2.4957883996284376</v>
      </c>
      <c r="BK123" s="22">
        <v>51.513734481213277</v>
      </c>
      <c r="BL123" s="22">
        <v>9.088730149649404</v>
      </c>
      <c r="BM123" s="22">
        <v>9.5667089426266454</v>
      </c>
    </row>
    <row r="124" spans="1:65" x14ac:dyDescent="0.35">
      <c r="A124" s="35">
        <v>2235380850</v>
      </c>
      <c r="B124" s="17" t="s">
        <v>268</v>
      </c>
      <c r="C124" s="17" t="s">
        <v>736</v>
      </c>
      <c r="D124" s="17" t="s">
        <v>637</v>
      </c>
      <c r="E124" s="22">
        <v>11.775312039804497</v>
      </c>
      <c r="F124" s="22">
        <v>3.7074247992820446</v>
      </c>
      <c r="G124" s="22">
        <v>3.9912828268692793</v>
      </c>
      <c r="H124" s="22">
        <v>1.0234902624033926</v>
      </c>
      <c r="I124" s="22">
        <v>0.97050745955634843</v>
      </c>
      <c r="J124" s="22">
        <v>2.3040318473126344</v>
      </c>
      <c r="K124" s="22">
        <v>2.1027248544016914</v>
      </c>
      <c r="L124" s="22">
        <v>1.0240666792023709</v>
      </c>
      <c r="M124" s="22">
        <v>4.2356774505171648</v>
      </c>
      <c r="N124" s="22">
        <v>3.6718409592285859</v>
      </c>
      <c r="O124" s="22">
        <v>0.60160699085608815</v>
      </c>
      <c r="P124" s="22">
        <v>1.6769706354154046</v>
      </c>
      <c r="Q124" s="22">
        <v>3.3580555080585719</v>
      </c>
      <c r="R124" s="22">
        <v>3.5870168626455396</v>
      </c>
      <c r="S124" s="22">
        <v>3.9112545761561339</v>
      </c>
      <c r="T124" s="22">
        <v>1.9910747478530071</v>
      </c>
      <c r="U124" s="22">
        <v>3.3749637308817495</v>
      </c>
      <c r="V124" s="22">
        <v>1.1129120158744132</v>
      </c>
      <c r="W124" s="22">
        <v>1.7796760998912511</v>
      </c>
      <c r="X124" s="22">
        <v>1.6190762376441805</v>
      </c>
      <c r="Y124" s="22">
        <v>5.0264009409653125</v>
      </c>
      <c r="Z124" s="22">
        <v>5.267263804082611</v>
      </c>
      <c r="AA124" s="22">
        <v>2.6629450881795393</v>
      </c>
      <c r="AB124" s="22">
        <v>1.1064110430344432</v>
      </c>
      <c r="AC124" s="22">
        <v>3.2636314043764045</v>
      </c>
      <c r="AD124" s="22">
        <v>1.7063709917709045</v>
      </c>
      <c r="AE124" s="23">
        <v>1082.4616876573725</v>
      </c>
      <c r="AF124" s="23">
        <v>304216.09252577223</v>
      </c>
      <c r="AG124" s="45">
        <v>4.5093874439503026</v>
      </c>
      <c r="AH124" s="23">
        <v>1157.6681230005872</v>
      </c>
      <c r="AI124" s="22">
        <v>149.61734010161737</v>
      </c>
      <c r="AJ124" s="22" t="s">
        <v>783</v>
      </c>
      <c r="AK124" s="22" t="s">
        <v>783</v>
      </c>
      <c r="AL124" s="22">
        <v>149.61734010161737</v>
      </c>
      <c r="AM124" s="22">
        <v>175.46364136923589</v>
      </c>
      <c r="AN124" s="22">
        <v>55.984448104938814</v>
      </c>
      <c r="AO124" s="36">
        <v>2.3728318590201436</v>
      </c>
      <c r="AP124" s="22">
        <v>82.582236345709248</v>
      </c>
      <c r="AQ124" s="22">
        <v>87.493883143266274</v>
      </c>
      <c r="AR124" s="22">
        <v>90.407685844141938</v>
      </c>
      <c r="AS124" s="22">
        <v>10.440706336170404</v>
      </c>
      <c r="AT124" s="22">
        <v>439.63820685872969</v>
      </c>
      <c r="AU124" s="22">
        <v>4.5611497710009283</v>
      </c>
      <c r="AV124" s="22">
        <v>8.977825211297791</v>
      </c>
      <c r="AW124" s="22">
        <v>2.7823013890116197</v>
      </c>
      <c r="AX124" s="22">
        <v>16.788065916641276</v>
      </c>
      <c r="AY124" s="22">
        <v>38.779558456533771</v>
      </c>
      <c r="AZ124" s="22">
        <v>1.781790462862298</v>
      </c>
      <c r="BA124" s="22">
        <v>1.0374060090471275</v>
      </c>
      <c r="BB124" s="22">
        <v>12.06027290950251</v>
      </c>
      <c r="BC124" s="22">
        <v>29.020782106511195</v>
      </c>
      <c r="BD124" s="22">
        <v>32.317640757250906</v>
      </c>
      <c r="BE124" s="22">
        <v>32.691132790631023</v>
      </c>
      <c r="BF124" s="22">
        <v>87.568216107339609</v>
      </c>
      <c r="BG124" s="22">
        <v>20.68416701539174</v>
      </c>
      <c r="BH124" s="22">
        <v>10.723989632700039</v>
      </c>
      <c r="BI124" s="22">
        <v>13.386410003528125</v>
      </c>
      <c r="BJ124" s="22">
        <v>2.1328901489781167</v>
      </c>
      <c r="BK124" s="22">
        <v>47.022458460407954</v>
      </c>
      <c r="BL124" s="22">
        <v>8.5119620380092851</v>
      </c>
      <c r="BM124" s="22">
        <v>7.3204048160713233</v>
      </c>
    </row>
    <row r="125" spans="1:65" x14ac:dyDescent="0.35">
      <c r="A125" s="35">
        <v>2243340800</v>
      </c>
      <c r="B125" s="17" t="s">
        <v>268</v>
      </c>
      <c r="C125" s="17" t="s">
        <v>273</v>
      </c>
      <c r="D125" s="17" t="s">
        <v>274</v>
      </c>
      <c r="E125" s="22">
        <v>12.396666666666667</v>
      </c>
      <c r="F125" s="22">
        <v>4.4433333333333334</v>
      </c>
      <c r="G125" s="22">
        <v>3.4966666666666666</v>
      </c>
      <c r="H125" s="22">
        <v>1.8966666666666667</v>
      </c>
      <c r="I125" s="22">
        <v>1.4266666666666667</v>
      </c>
      <c r="J125" s="22">
        <v>2.063333333333333</v>
      </c>
      <c r="K125" s="22">
        <v>2.0933333333333333</v>
      </c>
      <c r="L125" s="22">
        <v>0.99333333333333329</v>
      </c>
      <c r="M125" s="22">
        <v>4.419999999999999</v>
      </c>
      <c r="N125" s="22">
        <v>2.9666666666666668</v>
      </c>
      <c r="O125" s="22">
        <v>0.53666666666666674</v>
      </c>
      <c r="P125" s="22">
        <v>1.1033333333333335</v>
      </c>
      <c r="Q125" s="22">
        <v>3.5666666666666664</v>
      </c>
      <c r="R125" s="22">
        <v>3.5633333333333339</v>
      </c>
      <c r="S125" s="22">
        <v>4.55</v>
      </c>
      <c r="T125" s="22">
        <v>2.3199999999999998</v>
      </c>
      <c r="U125" s="22">
        <v>3.0199999999999996</v>
      </c>
      <c r="V125" s="22">
        <v>0.94666666666666666</v>
      </c>
      <c r="W125" s="22">
        <v>1.5833333333333333</v>
      </c>
      <c r="X125" s="22">
        <v>1.9033333333333333</v>
      </c>
      <c r="Y125" s="22">
        <v>6.62</v>
      </c>
      <c r="Z125" s="22">
        <v>4.33</v>
      </c>
      <c r="AA125" s="22">
        <v>2.7366666666666668</v>
      </c>
      <c r="AB125" s="22">
        <v>1.3</v>
      </c>
      <c r="AC125" s="22">
        <v>2.6966666666666668</v>
      </c>
      <c r="AD125" s="22">
        <v>1.6500000000000001</v>
      </c>
      <c r="AE125" s="23">
        <v>826.09000000000015</v>
      </c>
      <c r="AF125" s="23">
        <v>284521.33333333331</v>
      </c>
      <c r="AG125" s="45">
        <v>4.3010084754093416</v>
      </c>
      <c r="AH125" s="23">
        <v>1056.8372075033026</v>
      </c>
      <c r="AI125" s="22">
        <v>93.583333333333329</v>
      </c>
      <c r="AJ125" s="22" t="s">
        <v>783</v>
      </c>
      <c r="AK125" s="22" t="s">
        <v>783</v>
      </c>
      <c r="AL125" s="22">
        <v>93.583333333333329</v>
      </c>
      <c r="AM125" s="22">
        <v>174.84406666666666</v>
      </c>
      <c r="AN125" s="22">
        <v>42.32</v>
      </c>
      <c r="AO125" s="36">
        <v>2.3776666666666668</v>
      </c>
      <c r="AP125" s="22">
        <v>80.833333333333329</v>
      </c>
      <c r="AQ125" s="22">
        <v>97.126666666666665</v>
      </c>
      <c r="AR125" s="22">
        <v>96.89</v>
      </c>
      <c r="AS125" s="22">
        <v>8.0366666666666671</v>
      </c>
      <c r="AT125" s="22">
        <v>449.83333333333331</v>
      </c>
      <c r="AU125" s="22">
        <v>3.8233333333333337</v>
      </c>
      <c r="AV125" s="22">
        <v>10.736666666666666</v>
      </c>
      <c r="AW125" s="22">
        <v>2.99</v>
      </c>
      <c r="AX125" s="22">
        <v>12.013333333333334</v>
      </c>
      <c r="AY125" s="22">
        <v>49.4</v>
      </c>
      <c r="AZ125" s="22">
        <v>2.7999999999999994</v>
      </c>
      <c r="BA125" s="22">
        <v>1.0033333333333332</v>
      </c>
      <c r="BB125" s="22">
        <v>12.533333333333333</v>
      </c>
      <c r="BC125" s="22">
        <v>29.443333333333332</v>
      </c>
      <c r="BD125" s="22">
        <v>26.043333333333333</v>
      </c>
      <c r="BE125" s="22">
        <v>37.663333333333334</v>
      </c>
      <c r="BF125" s="22">
        <v>81.11333333333333</v>
      </c>
      <c r="BG125" s="22">
        <v>12.414444444444444</v>
      </c>
      <c r="BH125" s="22">
        <v>10.1</v>
      </c>
      <c r="BI125" s="22">
        <v>17.333333333333332</v>
      </c>
      <c r="BJ125" s="22">
        <v>2.2166666666666668</v>
      </c>
      <c r="BK125" s="22">
        <v>48.390000000000008</v>
      </c>
      <c r="BL125" s="22">
        <v>8.83</v>
      </c>
      <c r="BM125" s="22">
        <v>11.543333333333331</v>
      </c>
    </row>
    <row r="126" spans="1:65" x14ac:dyDescent="0.35">
      <c r="A126" s="35">
        <v>2338860500</v>
      </c>
      <c r="B126" s="17" t="s">
        <v>590</v>
      </c>
      <c r="C126" s="17" t="s">
        <v>738</v>
      </c>
      <c r="D126" s="17" t="s">
        <v>591</v>
      </c>
      <c r="E126" s="22">
        <v>13.073333333333332</v>
      </c>
      <c r="F126" s="22">
        <v>3.44</v>
      </c>
      <c r="G126" s="22">
        <v>4.99</v>
      </c>
      <c r="H126" s="22">
        <v>1.4333333333333333</v>
      </c>
      <c r="I126" s="22">
        <v>1.6000000000000003</v>
      </c>
      <c r="J126" s="22">
        <v>2.0666666666666669</v>
      </c>
      <c r="K126" s="22">
        <v>2.04</v>
      </c>
      <c r="L126" s="22">
        <v>1.3066666666666666</v>
      </c>
      <c r="M126" s="22">
        <v>4.3233333333333333</v>
      </c>
      <c r="N126" s="22">
        <v>3.5733333333333337</v>
      </c>
      <c r="O126" s="22">
        <v>0.49</v>
      </c>
      <c r="P126" s="22">
        <v>1.4566666666666668</v>
      </c>
      <c r="Q126" s="22">
        <v>4.24</v>
      </c>
      <c r="R126" s="22">
        <v>3.4766666666666666</v>
      </c>
      <c r="S126" s="22">
        <v>4.0566666666666666</v>
      </c>
      <c r="T126" s="22">
        <v>2.6233333333333331</v>
      </c>
      <c r="U126" s="22">
        <v>4.1399999999999997</v>
      </c>
      <c r="V126" s="22">
        <v>1.3233333333333333</v>
      </c>
      <c r="W126" s="22">
        <v>2.09</v>
      </c>
      <c r="X126" s="22">
        <v>2.2666666666666666</v>
      </c>
      <c r="Y126" s="22">
        <v>5.9899999999999993</v>
      </c>
      <c r="Z126" s="22">
        <v>5.1566666666666672</v>
      </c>
      <c r="AA126" s="22">
        <v>2.6933333333333334</v>
      </c>
      <c r="AB126" s="22">
        <v>1.3366666666666667</v>
      </c>
      <c r="AC126" s="22">
        <v>3.7733333333333334</v>
      </c>
      <c r="AD126" s="22">
        <v>1.9266666666666667</v>
      </c>
      <c r="AE126" s="23">
        <v>1586.51</v>
      </c>
      <c r="AF126" s="23">
        <v>404958</v>
      </c>
      <c r="AG126" s="45">
        <v>4.4750945400230675</v>
      </c>
      <c r="AH126" s="23">
        <v>1534.5628285978426</v>
      </c>
      <c r="AI126" s="22" t="s">
        <v>783</v>
      </c>
      <c r="AJ126" s="22">
        <v>93.406666666666652</v>
      </c>
      <c r="AK126" s="22">
        <v>117.71</v>
      </c>
      <c r="AL126" s="22">
        <v>211.11666666666665</v>
      </c>
      <c r="AM126" s="22">
        <v>174.61711666666667</v>
      </c>
      <c r="AN126" s="22">
        <v>51.800000000000004</v>
      </c>
      <c r="AO126" s="36">
        <v>2.6590000000000003</v>
      </c>
      <c r="AP126" s="22">
        <v>141.88999999999999</v>
      </c>
      <c r="AQ126" s="22">
        <v>148.44666666666663</v>
      </c>
      <c r="AR126" s="22">
        <v>106.11</v>
      </c>
      <c r="AS126" s="22">
        <v>9.1566666666666663</v>
      </c>
      <c r="AT126" s="22">
        <v>460.07333333333332</v>
      </c>
      <c r="AU126" s="22">
        <v>4.49</v>
      </c>
      <c r="AV126" s="22">
        <v>10.99</v>
      </c>
      <c r="AW126" s="22">
        <v>4.45</v>
      </c>
      <c r="AX126" s="22">
        <v>28.666666666666668</v>
      </c>
      <c r="AY126" s="22">
        <v>44.1</v>
      </c>
      <c r="AZ126" s="22">
        <v>2.2666666666666671</v>
      </c>
      <c r="BA126" s="22">
        <v>1.1666666666666667</v>
      </c>
      <c r="BB126" s="22">
        <v>16.113333333333333</v>
      </c>
      <c r="BC126" s="22">
        <v>47.426666666666655</v>
      </c>
      <c r="BD126" s="22">
        <v>44.49</v>
      </c>
      <c r="BE126" s="22">
        <v>48.426666666666669</v>
      </c>
      <c r="BF126" s="22">
        <v>84.99</v>
      </c>
      <c r="BG126" s="22">
        <v>26</v>
      </c>
      <c r="BH126" s="22">
        <v>11.513333333333334</v>
      </c>
      <c r="BI126" s="22">
        <v>14.923333333333334</v>
      </c>
      <c r="BJ126" s="22">
        <v>3.6566666666666667</v>
      </c>
      <c r="BK126" s="22">
        <v>52</v>
      </c>
      <c r="BL126" s="22">
        <v>9.4066666666666663</v>
      </c>
      <c r="BM126" s="22">
        <v>8.99</v>
      </c>
    </row>
    <row r="127" spans="1:65" x14ac:dyDescent="0.35">
      <c r="A127" s="35">
        <v>2412580100</v>
      </c>
      <c r="B127" s="17" t="s">
        <v>275</v>
      </c>
      <c r="C127" s="17" t="s">
        <v>739</v>
      </c>
      <c r="D127" s="17" t="s">
        <v>276</v>
      </c>
      <c r="E127" s="22">
        <v>14.153333333333334</v>
      </c>
      <c r="F127" s="22">
        <v>4.53</v>
      </c>
      <c r="G127" s="22">
        <v>4.5166666666666666</v>
      </c>
      <c r="H127" s="22">
        <v>1.31</v>
      </c>
      <c r="I127" s="22">
        <v>1.3633333333333333</v>
      </c>
      <c r="J127" s="22">
        <v>2.2633333333333332</v>
      </c>
      <c r="K127" s="22">
        <v>1.82</v>
      </c>
      <c r="L127" s="22">
        <v>1.1866666666666665</v>
      </c>
      <c r="M127" s="22">
        <v>4.453333333333334</v>
      </c>
      <c r="N127" s="22">
        <v>3.9733333333333332</v>
      </c>
      <c r="O127" s="22">
        <v>0.53666666666666674</v>
      </c>
      <c r="P127" s="22">
        <v>1.3999999999999997</v>
      </c>
      <c r="Q127" s="22">
        <v>4.2666666666666666</v>
      </c>
      <c r="R127" s="22">
        <v>3.8566666666666669</v>
      </c>
      <c r="S127" s="22">
        <v>4.1733333333333329</v>
      </c>
      <c r="T127" s="22">
        <v>1.9799999999999998</v>
      </c>
      <c r="U127" s="22">
        <v>4.1733333333333329</v>
      </c>
      <c r="V127" s="22">
        <v>1.4966666666666668</v>
      </c>
      <c r="W127" s="22">
        <v>2.0166666666666666</v>
      </c>
      <c r="X127" s="22">
        <v>2.3833333333333333</v>
      </c>
      <c r="Y127" s="22">
        <v>5.6400000000000006</v>
      </c>
      <c r="Z127" s="22">
        <v>5.4000000000000012</v>
      </c>
      <c r="AA127" s="22">
        <v>3.1433333333333331</v>
      </c>
      <c r="AB127" s="22">
        <v>1.08</v>
      </c>
      <c r="AC127" s="22">
        <v>3.4633333333333334</v>
      </c>
      <c r="AD127" s="22">
        <v>2.5066666666666664</v>
      </c>
      <c r="AE127" s="23">
        <v>1780.1333333333332</v>
      </c>
      <c r="AF127" s="23">
        <v>481079.66666666669</v>
      </c>
      <c r="AG127" s="45">
        <v>4.6227228003732463</v>
      </c>
      <c r="AH127" s="23">
        <v>1855.1075931715479</v>
      </c>
      <c r="AI127" s="22" t="s">
        <v>783</v>
      </c>
      <c r="AJ127" s="22">
        <v>101.46</v>
      </c>
      <c r="AK127" s="22">
        <v>85.666666666666671</v>
      </c>
      <c r="AL127" s="22">
        <v>187.12666666666667</v>
      </c>
      <c r="AM127" s="22">
        <v>185.7740666666667</v>
      </c>
      <c r="AN127" s="22">
        <v>55.6</v>
      </c>
      <c r="AO127" s="36">
        <v>2.3833333333333333</v>
      </c>
      <c r="AP127" s="22">
        <v>81.61666666666666</v>
      </c>
      <c r="AQ127" s="22">
        <v>91.63</v>
      </c>
      <c r="AR127" s="22">
        <v>84.783333333333346</v>
      </c>
      <c r="AS127" s="22">
        <v>8.836666666666666</v>
      </c>
      <c r="AT127" s="22">
        <v>451.35999999999996</v>
      </c>
      <c r="AU127" s="22">
        <v>3.9833333333333338</v>
      </c>
      <c r="AV127" s="22">
        <v>9.8133333333333344</v>
      </c>
      <c r="AW127" s="22">
        <v>4.1933333333333325</v>
      </c>
      <c r="AX127" s="22">
        <v>17.77333333333333</v>
      </c>
      <c r="AY127" s="22">
        <v>52.986666666666657</v>
      </c>
      <c r="AZ127" s="22">
        <v>2.4700000000000002</v>
      </c>
      <c r="BA127" s="22">
        <v>1</v>
      </c>
      <c r="BB127" s="22">
        <v>13.236666666666666</v>
      </c>
      <c r="BC127" s="22">
        <v>39.186666666666667</v>
      </c>
      <c r="BD127" s="22">
        <v>29.403333333333332</v>
      </c>
      <c r="BE127" s="22">
        <v>35.57</v>
      </c>
      <c r="BF127" s="22">
        <v>59.273333333333333</v>
      </c>
      <c r="BG127" s="22">
        <v>19.466944444444447</v>
      </c>
      <c r="BH127" s="22">
        <v>12.83</v>
      </c>
      <c r="BI127" s="22">
        <v>15.593333333333334</v>
      </c>
      <c r="BJ127" s="22">
        <v>2.8866666666666667</v>
      </c>
      <c r="BK127" s="22">
        <v>55.860000000000007</v>
      </c>
      <c r="BL127" s="22">
        <v>9.3433333333333319</v>
      </c>
      <c r="BM127" s="22">
        <v>8.2866666666666671</v>
      </c>
    </row>
    <row r="128" spans="1:65" x14ac:dyDescent="0.35">
      <c r="A128" s="35">
        <v>2443524250</v>
      </c>
      <c r="B128" s="17" t="s">
        <v>275</v>
      </c>
      <c r="C128" s="17" t="s">
        <v>740</v>
      </c>
      <c r="D128" s="17" t="s">
        <v>575</v>
      </c>
      <c r="E128" s="22">
        <v>12.795321880777962</v>
      </c>
      <c r="F128" s="22">
        <v>3.7957423490111348</v>
      </c>
      <c r="G128" s="22">
        <v>4.5186616993055413</v>
      </c>
      <c r="H128" s="22">
        <v>1.7442289273244995</v>
      </c>
      <c r="I128" s="22">
        <v>1.0273873323374467</v>
      </c>
      <c r="J128" s="22">
        <v>2.1237209771105348</v>
      </c>
      <c r="K128" s="22">
        <v>1.9062054645465061</v>
      </c>
      <c r="L128" s="22">
        <v>2.2285581587404182</v>
      </c>
      <c r="M128" s="22">
        <v>5.4463148628147726</v>
      </c>
      <c r="N128" s="22">
        <v>3.8532044715919578</v>
      </c>
      <c r="O128" s="22">
        <v>0.50738064272924321</v>
      </c>
      <c r="P128" s="22">
        <v>1.4490281515142514</v>
      </c>
      <c r="Q128" s="22">
        <v>3.7402955704481058</v>
      </c>
      <c r="R128" s="22">
        <v>3.2587708035126099</v>
      </c>
      <c r="S128" s="22">
        <v>3.6631335455322103</v>
      </c>
      <c r="T128" s="22">
        <v>2.0369419614071824</v>
      </c>
      <c r="U128" s="22">
        <v>4.6823210305444283</v>
      </c>
      <c r="V128" s="22">
        <v>1.1051673118279572</v>
      </c>
      <c r="W128" s="22">
        <v>2.1092725700546158</v>
      </c>
      <c r="X128" s="22">
        <v>1.8509707490965919</v>
      </c>
      <c r="Y128" s="22">
        <v>5.8728337783967541</v>
      </c>
      <c r="Z128" s="22">
        <v>5.6531263069715907</v>
      </c>
      <c r="AA128" s="22">
        <v>2.853519100199577</v>
      </c>
      <c r="AB128" s="22">
        <v>1.0165770563386969</v>
      </c>
      <c r="AC128" s="22">
        <v>2.3334553590067788</v>
      </c>
      <c r="AD128" s="22">
        <v>1.8983254858592626</v>
      </c>
      <c r="AE128" s="23">
        <v>2470.59</v>
      </c>
      <c r="AF128" s="23">
        <v>794750</v>
      </c>
      <c r="AG128" s="45">
        <v>4.6529650487272116</v>
      </c>
      <c r="AH128" s="23">
        <v>3076.2395132504589</v>
      </c>
      <c r="AI128" s="22" t="s">
        <v>783</v>
      </c>
      <c r="AJ128" s="22">
        <v>106.13666666666666</v>
      </c>
      <c r="AK128" s="22">
        <v>67.81</v>
      </c>
      <c r="AL128" s="22">
        <v>173.94666666666666</v>
      </c>
      <c r="AM128" s="22">
        <v>184.2740666666667</v>
      </c>
      <c r="AN128" s="22">
        <v>64.210887691571202</v>
      </c>
      <c r="AO128" s="36">
        <v>2.5833333333333335</v>
      </c>
      <c r="AP128" s="22">
        <v>75.022198962508753</v>
      </c>
      <c r="AQ128" s="22">
        <v>96.530156690909095</v>
      </c>
      <c r="AR128" s="22">
        <v>87.866956472167928</v>
      </c>
      <c r="AS128" s="22">
        <v>9.8227176709834598</v>
      </c>
      <c r="AT128" s="22">
        <v>439.97871947750599</v>
      </c>
      <c r="AU128" s="22">
        <v>4.7806544781696303</v>
      </c>
      <c r="AV128" s="22">
        <v>12.761388501227986</v>
      </c>
      <c r="AW128" s="22">
        <v>4.2212525635656846</v>
      </c>
      <c r="AX128" s="22">
        <v>31.730558916815582</v>
      </c>
      <c r="AY128" s="22">
        <v>64.556453393648283</v>
      </c>
      <c r="AZ128" s="22">
        <v>1.9982120137662005</v>
      </c>
      <c r="BA128" s="22">
        <v>0.96988790399651992</v>
      </c>
      <c r="BB128" s="22">
        <v>13.974309113496554</v>
      </c>
      <c r="BC128" s="22">
        <v>35.277993948101809</v>
      </c>
      <c r="BD128" s="22">
        <v>18.622029417137416</v>
      </c>
      <c r="BE128" s="22">
        <v>28.841178779603045</v>
      </c>
      <c r="BF128" s="22">
        <v>76.875120710677351</v>
      </c>
      <c r="BG128" s="22">
        <v>43.323333333333331</v>
      </c>
      <c r="BH128" s="22">
        <v>11.845823218281573</v>
      </c>
      <c r="BI128" s="22">
        <v>15.922203620958129</v>
      </c>
      <c r="BJ128" s="22">
        <v>3.2034557780049879</v>
      </c>
      <c r="BK128" s="22">
        <v>53.902297425390564</v>
      </c>
      <c r="BL128" s="22">
        <v>10.821552471140564</v>
      </c>
      <c r="BM128" s="22">
        <v>8.2876930365811639</v>
      </c>
    </row>
    <row r="129" spans="1:65" x14ac:dyDescent="0.35">
      <c r="A129" s="35">
        <v>2514460200</v>
      </c>
      <c r="B129" s="17" t="s">
        <v>277</v>
      </c>
      <c r="C129" s="17" t="s">
        <v>741</v>
      </c>
      <c r="D129" s="17" t="s">
        <v>278</v>
      </c>
      <c r="E129" s="22">
        <v>13.183333333333332</v>
      </c>
      <c r="F129" s="22">
        <v>4.0566666666666658</v>
      </c>
      <c r="G129" s="22">
        <v>4.9899999999999993</v>
      </c>
      <c r="H129" s="22">
        <v>1.7566666666666666</v>
      </c>
      <c r="I129" s="22">
        <v>1.3</v>
      </c>
      <c r="J129" s="22">
        <v>1.97</v>
      </c>
      <c r="K129" s="22">
        <v>2.0233333333333334</v>
      </c>
      <c r="L129" s="22">
        <v>1.33</v>
      </c>
      <c r="M129" s="22">
        <v>4.47</v>
      </c>
      <c r="N129" s="22">
        <v>3.67</v>
      </c>
      <c r="O129" s="22">
        <v>0.5033333333333333</v>
      </c>
      <c r="P129" s="22">
        <v>1.5966666666666667</v>
      </c>
      <c r="Q129" s="22">
        <v>3.84</v>
      </c>
      <c r="R129" s="22">
        <v>3.5133333333333332</v>
      </c>
      <c r="S129" s="22">
        <v>4.5233333333333325</v>
      </c>
      <c r="T129" s="22">
        <v>2.6633333333333336</v>
      </c>
      <c r="U129" s="22">
        <v>3.9766666666666666</v>
      </c>
      <c r="V129" s="22">
        <v>1.4866666666666666</v>
      </c>
      <c r="W129" s="22">
        <v>2.0666666666666664</v>
      </c>
      <c r="X129" s="22">
        <v>1.7933333333333332</v>
      </c>
      <c r="Y129" s="22">
        <v>5.7566666666666668</v>
      </c>
      <c r="Z129" s="22">
        <v>5.1566666666666672</v>
      </c>
      <c r="AA129" s="22">
        <v>2.8766666666666665</v>
      </c>
      <c r="AB129" s="22">
        <v>1.2666666666666666</v>
      </c>
      <c r="AC129" s="22">
        <v>3.53</v>
      </c>
      <c r="AD129" s="22">
        <v>1.7333333333333332</v>
      </c>
      <c r="AE129" s="23">
        <v>2962.1666666666665</v>
      </c>
      <c r="AF129" s="23">
        <v>663941.66666666663</v>
      </c>
      <c r="AG129" s="45">
        <v>4.405578628226789</v>
      </c>
      <c r="AH129" s="23">
        <v>2497.2394037317322</v>
      </c>
      <c r="AI129" s="22" t="s">
        <v>783</v>
      </c>
      <c r="AJ129" s="22">
        <v>85.42</v>
      </c>
      <c r="AK129" s="22">
        <v>151.20000000000002</v>
      </c>
      <c r="AL129" s="22">
        <v>236.62</v>
      </c>
      <c r="AM129" s="22">
        <v>173.99906666666666</v>
      </c>
      <c r="AN129" s="22">
        <v>65.173333333333332</v>
      </c>
      <c r="AO129" s="36">
        <v>2.7063333333333333</v>
      </c>
      <c r="AP129" s="22">
        <v>105.58333333333333</v>
      </c>
      <c r="AQ129" s="22">
        <v>191.62333333333333</v>
      </c>
      <c r="AR129" s="22">
        <v>132.93333333333334</v>
      </c>
      <c r="AS129" s="22">
        <v>9.0566666666666666</v>
      </c>
      <c r="AT129" s="22">
        <v>441.12666666666672</v>
      </c>
      <c r="AU129" s="22">
        <v>5.0100000000000007</v>
      </c>
      <c r="AV129" s="22">
        <v>12.99</v>
      </c>
      <c r="AW129" s="22">
        <v>5</v>
      </c>
      <c r="AX129" s="22">
        <v>27.066666666666666</v>
      </c>
      <c r="AY129" s="22">
        <v>54.956666666666671</v>
      </c>
      <c r="AZ129" s="22">
        <v>2.37</v>
      </c>
      <c r="BA129" s="22">
        <v>0.9966666666666667</v>
      </c>
      <c r="BB129" s="22">
        <v>16.743333333333336</v>
      </c>
      <c r="BC129" s="22">
        <v>56.586666666666666</v>
      </c>
      <c r="BD129" s="22">
        <v>35.353333333333332</v>
      </c>
      <c r="BE129" s="22">
        <v>38.063333333333333</v>
      </c>
      <c r="BF129" s="22">
        <v>104.49333333333334</v>
      </c>
      <c r="BG129" s="22">
        <v>62.139999999999993</v>
      </c>
      <c r="BH129" s="22">
        <v>14.06</v>
      </c>
      <c r="BI129" s="22">
        <v>19.133333333333333</v>
      </c>
      <c r="BJ129" s="22">
        <v>3.0499999999999994</v>
      </c>
      <c r="BK129" s="22">
        <v>63.533333333333339</v>
      </c>
      <c r="BL129" s="22">
        <v>9.6166666666666671</v>
      </c>
      <c r="BM129" s="22">
        <v>11.656666666666666</v>
      </c>
    </row>
    <row r="130" spans="1:65" x14ac:dyDescent="0.35">
      <c r="A130" s="35">
        <v>2515764530</v>
      </c>
      <c r="B130" s="17" t="s">
        <v>277</v>
      </c>
      <c r="C130" s="17" t="s">
        <v>794</v>
      </c>
      <c r="D130" s="17" t="s">
        <v>279</v>
      </c>
      <c r="E130" s="22">
        <v>13.634645488022992</v>
      </c>
      <c r="F130" s="22">
        <v>4.1333883720416607</v>
      </c>
      <c r="G130" s="22">
        <v>4.5026400093212713</v>
      </c>
      <c r="H130" s="22">
        <v>1.5880057994287189</v>
      </c>
      <c r="I130" s="22">
        <v>1.3502307703541045</v>
      </c>
      <c r="J130" s="22">
        <v>2.2158710155019463</v>
      </c>
      <c r="K130" s="22">
        <v>2.4635128697974866</v>
      </c>
      <c r="L130" s="22">
        <v>1.3704157380165978</v>
      </c>
      <c r="M130" s="22">
        <v>4.4817114562076625</v>
      </c>
      <c r="N130" s="22">
        <v>3.8306741265750222</v>
      </c>
      <c r="O130" s="22">
        <v>0.5166290758331703</v>
      </c>
      <c r="P130" s="22">
        <v>1.6430023591098213</v>
      </c>
      <c r="Q130" s="22">
        <v>4.533054280549023</v>
      </c>
      <c r="R130" s="22">
        <v>4.1024928766277471</v>
      </c>
      <c r="S130" s="22">
        <v>4.5167850515915147</v>
      </c>
      <c r="T130" s="22">
        <v>2.4764730797626138</v>
      </c>
      <c r="U130" s="22">
        <v>4.4634355344105616</v>
      </c>
      <c r="V130" s="22">
        <v>1.6556494482566733</v>
      </c>
      <c r="W130" s="22">
        <v>2.2859709796803562</v>
      </c>
      <c r="X130" s="22">
        <v>1.98156047723492</v>
      </c>
      <c r="Y130" s="22">
        <v>6.1343332343476398</v>
      </c>
      <c r="Z130" s="22">
        <v>5.4505833967026396</v>
      </c>
      <c r="AA130" s="22">
        <v>3.3975213645731395</v>
      </c>
      <c r="AB130" s="22">
        <v>1.4249407411072703</v>
      </c>
      <c r="AC130" s="22">
        <v>4.2517065145173421</v>
      </c>
      <c r="AD130" s="22">
        <v>2.1118539253325843</v>
      </c>
      <c r="AE130" s="23">
        <v>1917.7892580763134</v>
      </c>
      <c r="AF130" s="23">
        <v>657705.28573365824</v>
      </c>
      <c r="AG130" s="45">
        <v>4.668409776955655</v>
      </c>
      <c r="AH130" s="23">
        <v>2552.760251797763</v>
      </c>
      <c r="AI130" s="22" t="s">
        <v>783</v>
      </c>
      <c r="AJ130" s="22">
        <v>76.700577339951124</v>
      </c>
      <c r="AK130" s="22">
        <v>157.60398435047344</v>
      </c>
      <c r="AL130" s="22">
        <v>234.30456169042458</v>
      </c>
      <c r="AM130" s="22">
        <v>173.81150495523204</v>
      </c>
      <c r="AN130" s="22">
        <v>64.642591902411311</v>
      </c>
      <c r="AO130" s="36">
        <v>2.8109781127992988</v>
      </c>
      <c r="AP130" s="22">
        <v>138.02099099760952</v>
      </c>
      <c r="AQ130" s="22">
        <v>149.22771340703454</v>
      </c>
      <c r="AR130" s="22">
        <v>114.02051538252198</v>
      </c>
      <c r="AS130" s="22">
        <v>9.5405818714648927</v>
      </c>
      <c r="AT130" s="22">
        <v>452.41034964736269</v>
      </c>
      <c r="AU130" s="22">
        <v>4.9909320271722626</v>
      </c>
      <c r="AV130" s="22">
        <v>10.024031385815192</v>
      </c>
      <c r="AW130" s="22">
        <v>5.4747888336648032</v>
      </c>
      <c r="AX130" s="22">
        <v>17.655057610673154</v>
      </c>
      <c r="AY130" s="22">
        <v>52.901380592163889</v>
      </c>
      <c r="AZ130" s="22">
        <v>3.1128437554997483</v>
      </c>
      <c r="BA130" s="22">
        <v>1.0808131166807868</v>
      </c>
      <c r="BB130" s="22">
        <v>15.926434606289064</v>
      </c>
      <c r="BC130" s="22">
        <v>54.968662078903634</v>
      </c>
      <c r="BD130" s="22">
        <v>18.867159515304206</v>
      </c>
      <c r="BE130" s="22">
        <v>48.372614151947261</v>
      </c>
      <c r="BF130" s="22">
        <v>121.71730356485465</v>
      </c>
      <c r="BG130" s="22">
        <v>61.874761529084971</v>
      </c>
      <c r="BH130" s="22">
        <v>12.433509204541709</v>
      </c>
      <c r="BI130" s="22">
        <v>18.147979885497744</v>
      </c>
      <c r="BJ130" s="22">
        <v>2.4588255474901994</v>
      </c>
      <c r="BK130" s="22">
        <v>68.110030443704716</v>
      </c>
      <c r="BL130" s="22">
        <v>9.4919044623564588</v>
      </c>
      <c r="BM130" s="22">
        <v>9.6766940849116452</v>
      </c>
    </row>
    <row r="131" spans="1:65" x14ac:dyDescent="0.35">
      <c r="A131" s="35">
        <v>2538340700</v>
      </c>
      <c r="B131" s="17" t="s">
        <v>277</v>
      </c>
      <c r="C131" s="17" t="s">
        <v>280</v>
      </c>
      <c r="D131" s="17" t="s">
        <v>281</v>
      </c>
      <c r="E131" s="22">
        <v>11.86</v>
      </c>
      <c r="F131" s="22">
        <v>4.8833333333333337</v>
      </c>
      <c r="G131" s="22">
        <v>4.7333333333333334</v>
      </c>
      <c r="H131" s="22">
        <v>1.71</v>
      </c>
      <c r="I131" s="22">
        <v>1.6566666666666665</v>
      </c>
      <c r="J131" s="22">
        <v>2.3233333333333337</v>
      </c>
      <c r="K131" s="22">
        <v>2.5166666666666662</v>
      </c>
      <c r="L131" s="22">
        <v>1.6800000000000004</v>
      </c>
      <c r="M131" s="22">
        <v>4.5533333333333337</v>
      </c>
      <c r="N131" s="22">
        <v>3.74</v>
      </c>
      <c r="O131" s="22">
        <v>0.53333333333333333</v>
      </c>
      <c r="P131" s="22">
        <v>1.6233333333333333</v>
      </c>
      <c r="Q131" s="22">
        <v>3.8033333333333332</v>
      </c>
      <c r="R131" s="22">
        <v>4.0333333333333332</v>
      </c>
      <c r="S131" s="22">
        <v>4.2633333333333328</v>
      </c>
      <c r="T131" s="22">
        <v>2.4166666666666665</v>
      </c>
      <c r="U131" s="22">
        <v>4.0466666666666669</v>
      </c>
      <c r="V131" s="22">
        <v>1.49</v>
      </c>
      <c r="W131" s="22">
        <v>1.9500000000000002</v>
      </c>
      <c r="X131" s="22">
        <v>1.8166666666666667</v>
      </c>
      <c r="Y131" s="22">
        <v>5.7166666666666659</v>
      </c>
      <c r="Z131" s="22">
        <v>5.7</v>
      </c>
      <c r="AA131" s="22">
        <v>3.74</v>
      </c>
      <c r="AB131" s="22">
        <v>1.3366666666666667</v>
      </c>
      <c r="AC131" s="22">
        <v>4.1033333333333326</v>
      </c>
      <c r="AD131" s="22">
        <v>2.1666666666666665</v>
      </c>
      <c r="AE131" s="23">
        <v>1067.2</v>
      </c>
      <c r="AF131" s="23">
        <v>448400</v>
      </c>
      <c r="AG131" s="45">
        <v>4.4865870691115299</v>
      </c>
      <c r="AH131" s="23">
        <v>1700.3921669883796</v>
      </c>
      <c r="AI131" s="22" t="s">
        <v>783</v>
      </c>
      <c r="AJ131" s="22">
        <v>75.516666666666666</v>
      </c>
      <c r="AK131" s="22">
        <v>71.88333333333334</v>
      </c>
      <c r="AL131" s="22">
        <v>147.4</v>
      </c>
      <c r="AM131" s="22">
        <v>173.99906666666666</v>
      </c>
      <c r="AN131" s="22">
        <v>46.819999999999993</v>
      </c>
      <c r="AO131" s="36">
        <v>2.6796666666666664</v>
      </c>
      <c r="AP131" s="22">
        <v>130.19</v>
      </c>
      <c r="AQ131" s="22">
        <v>121.22333333333334</v>
      </c>
      <c r="AR131" s="22">
        <v>102.08333333333333</v>
      </c>
      <c r="AS131" s="22">
        <v>10.613333333333333</v>
      </c>
      <c r="AT131" s="22">
        <v>447.63333333333338</v>
      </c>
      <c r="AU131" s="22">
        <v>4.8899999999999997</v>
      </c>
      <c r="AV131" s="22">
        <v>10.056666666666667</v>
      </c>
      <c r="AW131" s="22">
        <v>4.21</v>
      </c>
      <c r="AX131" s="22">
        <v>17.5</v>
      </c>
      <c r="AY131" s="22">
        <v>36.243333333333332</v>
      </c>
      <c r="AZ131" s="22">
        <v>3.4266666666666672</v>
      </c>
      <c r="BA131" s="22">
        <v>0.98999999999999988</v>
      </c>
      <c r="BB131" s="22">
        <v>17.489999999999998</v>
      </c>
      <c r="BC131" s="22">
        <v>31.993333333333329</v>
      </c>
      <c r="BD131" s="22">
        <v>21.216666666666665</v>
      </c>
      <c r="BE131" s="22">
        <v>27.77</v>
      </c>
      <c r="BF131" s="22">
        <v>80.25</v>
      </c>
      <c r="BG131" s="22">
        <v>26</v>
      </c>
      <c r="BH131" s="22">
        <v>9.6466666666666665</v>
      </c>
      <c r="BI131" s="22">
        <v>15.166666666666666</v>
      </c>
      <c r="BJ131" s="22">
        <v>2.61</v>
      </c>
      <c r="BK131" s="22">
        <v>55.699999999999996</v>
      </c>
      <c r="BL131" s="22">
        <v>9.8466666666666658</v>
      </c>
      <c r="BM131" s="22">
        <v>7.9899999999999993</v>
      </c>
    </row>
    <row r="132" spans="1:65" x14ac:dyDescent="0.35">
      <c r="A132" s="35">
        <v>2619804400</v>
      </c>
      <c r="B132" s="17" t="s">
        <v>282</v>
      </c>
      <c r="C132" s="17" t="s">
        <v>742</v>
      </c>
      <c r="D132" s="17" t="s">
        <v>573</v>
      </c>
      <c r="E132" s="22">
        <v>12.196666666666665</v>
      </c>
      <c r="F132" s="22">
        <v>3.8233333333333337</v>
      </c>
      <c r="G132" s="22">
        <v>3.0900000000000003</v>
      </c>
      <c r="H132" s="22">
        <v>1.2033333333333334</v>
      </c>
      <c r="I132" s="22">
        <v>0.98333333333333339</v>
      </c>
      <c r="J132" s="22">
        <v>1.3466666666666667</v>
      </c>
      <c r="K132" s="22">
        <v>1.3333333333333333</v>
      </c>
      <c r="L132" s="22">
        <v>0.95666666666666667</v>
      </c>
      <c r="M132" s="22">
        <v>3.9733333333333332</v>
      </c>
      <c r="N132" s="22">
        <v>2.6466666666666665</v>
      </c>
      <c r="O132" s="22">
        <v>0.48666666666666664</v>
      </c>
      <c r="P132" s="22">
        <v>0.98999999999999988</v>
      </c>
      <c r="Q132" s="22">
        <v>3.4166666666666665</v>
      </c>
      <c r="R132" s="22">
        <v>3.0066666666666664</v>
      </c>
      <c r="S132" s="22">
        <v>3.813333333333333</v>
      </c>
      <c r="T132" s="22">
        <v>1.5366666666666668</v>
      </c>
      <c r="U132" s="22">
        <v>3.5433333333333334</v>
      </c>
      <c r="V132" s="22">
        <v>0.94</v>
      </c>
      <c r="W132" s="22">
        <v>1.4066666666666665</v>
      </c>
      <c r="X132" s="22">
        <v>1.7633333333333334</v>
      </c>
      <c r="Y132" s="22">
        <v>6.2966666666666669</v>
      </c>
      <c r="Z132" s="22">
        <v>4.8766666666666678</v>
      </c>
      <c r="AA132" s="22">
        <v>2.0666666666666664</v>
      </c>
      <c r="AB132" s="22">
        <v>1.07</v>
      </c>
      <c r="AC132" s="22">
        <v>2.9899999999999998</v>
      </c>
      <c r="AD132" s="22">
        <v>1.51</v>
      </c>
      <c r="AE132" s="23">
        <v>1083.7333333333333</v>
      </c>
      <c r="AF132" s="23">
        <v>307788</v>
      </c>
      <c r="AG132" s="45">
        <v>4.5741690297919844</v>
      </c>
      <c r="AH132" s="23">
        <v>1180.0485074044893</v>
      </c>
      <c r="AI132" s="22" t="s">
        <v>783</v>
      </c>
      <c r="AJ132" s="22">
        <v>87.25</v>
      </c>
      <c r="AK132" s="22">
        <v>62.699999999999996</v>
      </c>
      <c r="AL132" s="22">
        <v>149.94999999999999</v>
      </c>
      <c r="AM132" s="22">
        <v>173.07971666666666</v>
      </c>
      <c r="AN132" s="22">
        <v>50.72</v>
      </c>
      <c r="AO132" s="36">
        <v>2.7843333333333331</v>
      </c>
      <c r="AP132" s="22">
        <v>74.3</v>
      </c>
      <c r="AQ132" s="22">
        <v>107.01333333333332</v>
      </c>
      <c r="AR132" s="22">
        <v>87.166666666666671</v>
      </c>
      <c r="AS132" s="22">
        <v>8.4699999999999989</v>
      </c>
      <c r="AT132" s="22">
        <v>451.87333333333328</v>
      </c>
      <c r="AU132" s="22">
        <v>4.6900000000000004</v>
      </c>
      <c r="AV132" s="22">
        <v>10.813333333333333</v>
      </c>
      <c r="AW132" s="22">
        <v>4.3266666666666671</v>
      </c>
      <c r="AX132" s="22">
        <v>17.11</v>
      </c>
      <c r="AY132" s="22">
        <v>48.273333333333333</v>
      </c>
      <c r="AZ132" s="22">
        <v>1.8933333333333333</v>
      </c>
      <c r="BA132" s="22">
        <v>0.80333333333333334</v>
      </c>
      <c r="BB132" s="22">
        <v>10.290000000000001</v>
      </c>
      <c r="BC132" s="22">
        <v>28.126666666666665</v>
      </c>
      <c r="BD132" s="22">
        <v>26.34</v>
      </c>
      <c r="BE132" s="22">
        <v>28.200000000000003</v>
      </c>
      <c r="BF132" s="22">
        <v>61.313333333333333</v>
      </c>
      <c r="BG132" s="22">
        <v>17.861111111111111</v>
      </c>
      <c r="BH132" s="22">
        <v>10.596666666666666</v>
      </c>
      <c r="BI132" s="22">
        <v>17.05</v>
      </c>
      <c r="BJ132" s="22">
        <v>2.3199999999999998</v>
      </c>
      <c r="BK132" s="22">
        <v>48.373333333333335</v>
      </c>
      <c r="BL132" s="22">
        <v>8.11</v>
      </c>
      <c r="BM132" s="22">
        <v>5.0566666666666675</v>
      </c>
    </row>
    <row r="133" spans="1:65" x14ac:dyDescent="0.35">
      <c r="A133" s="35">
        <v>2624340570</v>
      </c>
      <c r="B133" s="17" t="s">
        <v>282</v>
      </c>
      <c r="C133" s="17" t="s">
        <v>283</v>
      </c>
      <c r="D133" s="17" t="s">
        <v>284</v>
      </c>
      <c r="E133" s="22">
        <v>10.453333333333335</v>
      </c>
      <c r="F133" s="22">
        <v>3.776666666666666</v>
      </c>
      <c r="G133" s="22">
        <v>3.6433333333333331</v>
      </c>
      <c r="H133" s="22">
        <v>1.0566666666666666</v>
      </c>
      <c r="I133" s="22">
        <v>0.98</v>
      </c>
      <c r="J133" s="22">
        <v>1.7733333333333334</v>
      </c>
      <c r="K133" s="22">
        <v>1.5266666666666666</v>
      </c>
      <c r="L133" s="22">
        <v>0.98666666666666669</v>
      </c>
      <c r="M133" s="22">
        <v>3.8133333333333339</v>
      </c>
      <c r="N133" s="22">
        <v>2.7266666666666666</v>
      </c>
      <c r="O133" s="22">
        <v>0.50666666666666671</v>
      </c>
      <c r="P133" s="22">
        <v>0.97333333333333327</v>
      </c>
      <c r="Q133" s="22">
        <v>3.543333333333333</v>
      </c>
      <c r="R133" s="22">
        <v>3.3233333333333328</v>
      </c>
      <c r="S133" s="22">
        <v>3.3633333333333333</v>
      </c>
      <c r="T133" s="22">
        <v>1.7566666666666666</v>
      </c>
      <c r="U133" s="22">
        <v>3.0566666666666666</v>
      </c>
      <c r="V133" s="22">
        <v>0.9966666666666667</v>
      </c>
      <c r="W133" s="22">
        <v>1.3733333333333333</v>
      </c>
      <c r="X133" s="22">
        <v>1.63</v>
      </c>
      <c r="Y133" s="22">
        <v>6.0933333333333337</v>
      </c>
      <c r="Z133" s="22">
        <v>4.25</v>
      </c>
      <c r="AA133" s="22">
        <v>2.4899999999999998</v>
      </c>
      <c r="AB133" s="22">
        <v>0.95666666666666667</v>
      </c>
      <c r="AC133" s="22">
        <v>3.0333333333333332</v>
      </c>
      <c r="AD133" s="22">
        <v>1.46</v>
      </c>
      <c r="AE133" s="23">
        <v>1157.9433333333334</v>
      </c>
      <c r="AF133" s="23">
        <v>288912</v>
      </c>
      <c r="AG133" s="45">
        <v>4.541978414657212</v>
      </c>
      <c r="AH133" s="23">
        <v>1103.651914063387</v>
      </c>
      <c r="AI133" s="22" t="s">
        <v>783</v>
      </c>
      <c r="AJ133" s="22">
        <v>98.083333333333329</v>
      </c>
      <c r="AK133" s="22">
        <v>67.909999999999982</v>
      </c>
      <c r="AL133" s="22">
        <v>165.99333333333331</v>
      </c>
      <c r="AM133" s="22">
        <v>173.98971666666668</v>
      </c>
      <c r="AN133" s="22">
        <v>44.436666666666667</v>
      </c>
      <c r="AO133" s="36">
        <v>2.7943333333333329</v>
      </c>
      <c r="AP133" s="22">
        <v>91.61</v>
      </c>
      <c r="AQ133" s="22">
        <v>96.943333333333328</v>
      </c>
      <c r="AR133" s="22">
        <v>87.776666666666657</v>
      </c>
      <c r="AS133" s="22">
        <v>8.5</v>
      </c>
      <c r="AT133" s="22">
        <v>461.52333333333331</v>
      </c>
      <c r="AU133" s="22">
        <v>3.99</v>
      </c>
      <c r="AV133" s="22">
        <v>9.99</v>
      </c>
      <c r="AW133" s="22">
        <v>4.42</v>
      </c>
      <c r="AX133" s="22">
        <v>17.556666666666668</v>
      </c>
      <c r="AY133" s="22">
        <v>37.613333333333337</v>
      </c>
      <c r="AZ133" s="22">
        <v>2.5299999999999998</v>
      </c>
      <c r="BA133" s="22">
        <v>0.81333333333333335</v>
      </c>
      <c r="BB133" s="22">
        <v>18.136666666666667</v>
      </c>
      <c r="BC133" s="22">
        <v>35.080000000000005</v>
      </c>
      <c r="BD133" s="22">
        <v>28.77</v>
      </c>
      <c r="BE133" s="22">
        <v>37.660000000000004</v>
      </c>
      <c r="BF133" s="22">
        <v>79.160000000000011</v>
      </c>
      <c r="BG133" s="22">
        <v>21.623333333333335</v>
      </c>
      <c r="BH133" s="22">
        <v>10.793333333333331</v>
      </c>
      <c r="BI133" s="22">
        <v>18.776666666666667</v>
      </c>
      <c r="BJ133" s="22">
        <v>2.563333333333333</v>
      </c>
      <c r="BK133" s="22">
        <v>53.993333333333332</v>
      </c>
      <c r="BL133" s="22">
        <v>8.0866666666666678</v>
      </c>
      <c r="BM133" s="22">
        <v>6.87</v>
      </c>
    </row>
    <row r="134" spans="1:65" x14ac:dyDescent="0.35">
      <c r="A134" s="35">
        <v>2628020650</v>
      </c>
      <c r="B134" s="17" t="s">
        <v>282</v>
      </c>
      <c r="C134" s="17" t="s">
        <v>578</v>
      </c>
      <c r="D134" s="17" t="s">
        <v>579</v>
      </c>
      <c r="E134" s="22">
        <v>10.280000000000001</v>
      </c>
      <c r="F134" s="22">
        <v>3.0133333333333332</v>
      </c>
      <c r="G134" s="22">
        <v>3.4899999999999998</v>
      </c>
      <c r="H134" s="22">
        <v>1.0733333333333335</v>
      </c>
      <c r="I134" s="22">
        <v>0.77333333333333343</v>
      </c>
      <c r="J134" s="22">
        <v>1.31</v>
      </c>
      <c r="K134" s="22">
        <v>0.75</v>
      </c>
      <c r="L134" s="22">
        <v>0.85</v>
      </c>
      <c r="M134" s="22">
        <v>3.7233333333333332</v>
      </c>
      <c r="N134" s="22">
        <v>3.16</v>
      </c>
      <c r="O134" s="22">
        <v>0.47000000000000003</v>
      </c>
      <c r="P134" s="22">
        <v>0.98</v>
      </c>
      <c r="Q134" s="22">
        <v>1.53</v>
      </c>
      <c r="R134" s="22">
        <v>2.7166666666666663</v>
      </c>
      <c r="S134" s="22">
        <v>3.15</v>
      </c>
      <c r="T134" s="22">
        <v>1.57</v>
      </c>
      <c r="U134" s="22">
        <v>2.8033333333333332</v>
      </c>
      <c r="V134" s="22">
        <v>0.8566666666666668</v>
      </c>
      <c r="W134" s="22">
        <v>1.3833333333333335</v>
      </c>
      <c r="X134" s="22">
        <v>1.4166666666666667</v>
      </c>
      <c r="Y134" s="22">
        <v>6.0999999999999988</v>
      </c>
      <c r="Z134" s="22">
        <v>4.2333333333333334</v>
      </c>
      <c r="AA134" s="22">
        <v>1.9333333333333333</v>
      </c>
      <c r="AB134" s="22">
        <v>1.01</v>
      </c>
      <c r="AC134" s="22">
        <v>2.59</v>
      </c>
      <c r="AD134" s="22">
        <v>1.2466666666666668</v>
      </c>
      <c r="AE134" s="23">
        <v>576.25333333333333</v>
      </c>
      <c r="AF134" s="23">
        <v>216373</v>
      </c>
      <c r="AG134" s="45">
        <v>4.1270000000000389</v>
      </c>
      <c r="AH134" s="23">
        <v>786.58476403882696</v>
      </c>
      <c r="AI134" s="22" t="s">
        <v>783</v>
      </c>
      <c r="AJ134" s="22">
        <v>106.49666666666667</v>
      </c>
      <c r="AK134" s="22">
        <v>62.683333333333337</v>
      </c>
      <c r="AL134" s="22">
        <v>169.18</v>
      </c>
      <c r="AM134" s="22">
        <v>173.19971666666666</v>
      </c>
      <c r="AN134" s="22">
        <v>49.293333333333329</v>
      </c>
      <c r="AO134" s="36">
        <v>2.7176666666666667</v>
      </c>
      <c r="AP134" s="22">
        <v>62.223333333333329</v>
      </c>
      <c r="AQ134" s="22">
        <v>88.876666666666665</v>
      </c>
      <c r="AR134" s="22">
        <v>92.276666666666685</v>
      </c>
      <c r="AS134" s="22">
        <v>8.1333333333333329</v>
      </c>
      <c r="AT134" s="22">
        <v>432.51666666666665</v>
      </c>
      <c r="AU134" s="22">
        <v>3.7900000000000005</v>
      </c>
      <c r="AV134" s="22">
        <v>8.8233333333333324</v>
      </c>
      <c r="AW134" s="22">
        <v>4.38</v>
      </c>
      <c r="AX134" s="22">
        <v>15.556666666666667</v>
      </c>
      <c r="AY134" s="22">
        <v>18.12</v>
      </c>
      <c r="AZ134" s="22">
        <v>1.7666666666666668</v>
      </c>
      <c r="BA134" s="22">
        <v>0.81666666666666676</v>
      </c>
      <c r="BB134" s="22">
        <v>13.090000000000002</v>
      </c>
      <c r="BC134" s="22">
        <v>18.079999999999998</v>
      </c>
      <c r="BD134" s="22">
        <v>16.41333333333333</v>
      </c>
      <c r="BE134" s="22">
        <v>11.983333333333334</v>
      </c>
      <c r="BF134" s="22">
        <v>77.989999999999995</v>
      </c>
      <c r="BG134" s="22">
        <v>14.770000000000001</v>
      </c>
      <c r="BH134" s="22">
        <v>8.6466666666666665</v>
      </c>
      <c r="BI134" s="22">
        <v>15.5</v>
      </c>
      <c r="BJ134" s="22">
        <v>2.0366666666666666</v>
      </c>
      <c r="BK134" s="22">
        <v>52.046666666666674</v>
      </c>
      <c r="BL134" s="22">
        <v>7.7666666666666666</v>
      </c>
      <c r="BM134" s="22">
        <v>6.663333333333334</v>
      </c>
    </row>
    <row r="135" spans="1:65" x14ac:dyDescent="0.35">
      <c r="A135" s="35">
        <v>2635660855</v>
      </c>
      <c r="B135" s="17" t="s">
        <v>282</v>
      </c>
      <c r="C135" s="17" t="s">
        <v>779</v>
      </c>
      <c r="D135" s="17" t="s">
        <v>780</v>
      </c>
      <c r="E135" s="22">
        <v>11.176666666666668</v>
      </c>
      <c r="F135" s="22">
        <v>3.0500000000000003</v>
      </c>
      <c r="G135" s="22">
        <v>3.7766666666666673</v>
      </c>
      <c r="H135" s="22">
        <v>1.3033333333333335</v>
      </c>
      <c r="I135" s="22">
        <v>0.92333333333333323</v>
      </c>
      <c r="J135" s="22">
        <v>1.46</v>
      </c>
      <c r="K135" s="22">
        <v>1.2300000000000002</v>
      </c>
      <c r="L135" s="22">
        <v>0.95333333333333325</v>
      </c>
      <c r="M135" s="22">
        <v>3.793333333333333</v>
      </c>
      <c r="N135" s="22">
        <v>3.1633333333333336</v>
      </c>
      <c r="O135" s="22">
        <v>0.52333333333333332</v>
      </c>
      <c r="P135" s="22">
        <v>1.1233333333333333</v>
      </c>
      <c r="Q135" s="22">
        <v>2.9566666666666666</v>
      </c>
      <c r="R135" s="22">
        <v>3.19</v>
      </c>
      <c r="S135" s="22">
        <v>3.7133333333333334</v>
      </c>
      <c r="T135" s="22">
        <v>2.0133333333333332</v>
      </c>
      <c r="U135" s="22">
        <v>3.02</v>
      </c>
      <c r="V135" s="22">
        <v>0.96</v>
      </c>
      <c r="W135" s="22">
        <v>1.43</v>
      </c>
      <c r="X135" s="22">
        <v>1.5766666666666664</v>
      </c>
      <c r="Y135" s="22">
        <v>5.38</v>
      </c>
      <c r="Z135" s="22">
        <v>4.7699999999999996</v>
      </c>
      <c r="AA135" s="22">
        <v>2.2733333333333334</v>
      </c>
      <c r="AB135" s="22">
        <v>1.0033333333333332</v>
      </c>
      <c r="AC135" s="22">
        <v>2.8233333333333328</v>
      </c>
      <c r="AD135" s="22">
        <v>1.63</v>
      </c>
      <c r="AE135" s="23">
        <v>675.33333333333337</v>
      </c>
      <c r="AF135" s="23">
        <v>261416.66666666666</v>
      </c>
      <c r="AG135" s="45">
        <v>4.3898110272409623</v>
      </c>
      <c r="AH135" s="23">
        <v>980.88088191505506</v>
      </c>
      <c r="AI135" s="22" t="s">
        <v>783</v>
      </c>
      <c r="AJ135" s="22">
        <v>92.77</v>
      </c>
      <c r="AK135" s="22">
        <v>67.313333333333333</v>
      </c>
      <c r="AL135" s="22">
        <v>160.08333333333331</v>
      </c>
      <c r="AM135" s="22">
        <v>173.19891666666663</v>
      </c>
      <c r="AN135" s="22">
        <v>38.97</v>
      </c>
      <c r="AO135" s="36">
        <v>2.5103333333333331</v>
      </c>
      <c r="AP135" s="22">
        <v>84</v>
      </c>
      <c r="AQ135" s="22">
        <v>106.39</v>
      </c>
      <c r="AR135" s="22">
        <v>93.3</v>
      </c>
      <c r="AS135" s="22">
        <v>8.3466666666666658</v>
      </c>
      <c r="AT135" s="22">
        <v>423.01333333333332</v>
      </c>
      <c r="AU135" s="22">
        <v>4.09</v>
      </c>
      <c r="AV135" s="22">
        <v>7.9899999999999993</v>
      </c>
      <c r="AW135" s="22">
        <v>4.5</v>
      </c>
      <c r="AX135" s="22">
        <v>13.89</v>
      </c>
      <c r="AY135" s="22">
        <v>26.103333333333335</v>
      </c>
      <c r="AZ135" s="22">
        <v>1.9066666666666665</v>
      </c>
      <c r="BA135" s="22">
        <v>0.82666666666666666</v>
      </c>
      <c r="BB135" s="22">
        <v>12.44</v>
      </c>
      <c r="BC135" s="22">
        <v>21.723333333333333</v>
      </c>
      <c r="BD135" s="22">
        <v>19.39</v>
      </c>
      <c r="BE135" s="22">
        <v>31.583333333333332</v>
      </c>
      <c r="BF135" s="22">
        <v>72.333333333333329</v>
      </c>
      <c r="BG135" s="22">
        <v>28.508333333333336</v>
      </c>
      <c r="BH135" s="22">
        <v>7.753333333333333</v>
      </c>
      <c r="BI135" s="22">
        <v>15</v>
      </c>
      <c r="BJ135" s="22">
        <v>2.27</v>
      </c>
      <c r="BK135" s="22">
        <v>47.066666666666663</v>
      </c>
      <c r="BL135" s="22">
        <v>7.93</v>
      </c>
      <c r="BM135" s="22">
        <v>5.3533333333333344</v>
      </c>
    </row>
    <row r="136" spans="1:65" x14ac:dyDescent="0.35">
      <c r="A136" s="35">
        <v>2731860500</v>
      </c>
      <c r="B136" s="17" t="s">
        <v>285</v>
      </c>
      <c r="C136" s="17" t="s">
        <v>743</v>
      </c>
      <c r="D136" s="17" t="s">
        <v>659</v>
      </c>
      <c r="E136" s="22">
        <v>12.549999999999999</v>
      </c>
      <c r="F136" s="22">
        <v>3.8000000000000003</v>
      </c>
      <c r="G136" s="22">
        <v>4.4099999999999993</v>
      </c>
      <c r="H136" s="22">
        <v>1.99</v>
      </c>
      <c r="I136" s="22">
        <v>0.97333333333333327</v>
      </c>
      <c r="J136" s="22">
        <v>1.71</v>
      </c>
      <c r="K136" s="22">
        <v>1.3433333333333335</v>
      </c>
      <c r="L136" s="22">
        <v>0.98333333333333339</v>
      </c>
      <c r="M136" s="22">
        <v>4.1100000000000003</v>
      </c>
      <c r="N136" s="22">
        <v>3.1066666666666669</v>
      </c>
      <c r="O136" s="22">
        <v>0.54666666666666675</v>
      </c>
      <c r="P136" s="22">
        <v>1.7599999999999998</v>
      </c>
      <c r="Q136" s="22">
        <v>3.1966666666666668</v>
      </c>
      <c r="R136" s="22">
        <v>3.0766666666666667</v>
      </c>
      <c r="S136" s="22">
        <v>4.6533333333333333</v>
      </c>
      <c r="T136" s="22">
        <v>2.1466666666666665</v>
      </c>
      <c r="U136" s="22">
        <v>3.4533333333333331</v>
      </c>
      <c r="V136" s="22">
        <v>0.95333333333333325</v>
      </c>
      <c r="W136" s="22">
        <v>1.63</v>
      </c>
      <c r="X136" s="22">
        <v>1.7733333333333334</v>
      </c>
      <c r="Y136" s="22">
        <v>5.78</v>
      </c>
      <c r="Z136" s="22">
        <v>5.21</v>
      </c>
      <c r="AA136" s="22">
        <v>2.2799999999999998</v>
      </c>
      <c r="AB136" s="22">
        <v>1.1500000000000001</v>
      </c>
      <c r="AC136" s="22">
        <v>3.5966666666666662</v>
      </c>
      <c r="AD136" s="22">
        <v>1.8499999999999999</v>
      </c>
      <c r="AE136" s="23">
        <v>924.6</v>
      </c>
      <c r="AF136" s="23">
        <v>233527.66666666666</v>
      </c>
      <c r="AG136" s="45">
        <v>4.5155555555555287</v>
      </c>
      <c r="AH136" s="23">
        <v>889.44015417791536</v>
      </c>
      <c r="AI136" s="22" t="s">
        <v>783</v>
      </c>
      <c r="AJ136" s="22">
        <v>98.79</v>
      </c>
      <c r="AK136" s="22">
        <v>65.956666666666663</v>
      </c>
      <c r="AL136" s="22">
        <v>164.74666666666667</v>
      </c>
      <c r="AM136" s="22">
        <v>176.43656666666666</v>
      </c>
      <c r="AN136" s="22">
        <v>49.833333333333336</v>
      </c>
      <c r="AO136" s="36">
        <v>2.5230000000000001</v>
      </c>
      <c r="AP136" s="22">
        <v>103.20666666666666</v>
      </c>
      <c r="AQ136" s="22">
        <v>170.83333333333334</v>
      </c>
      <c r="AR136" s="22">
        <v>97.11</v>
      </c>
      <c r="AS136" s="22">
        <v>8.5766666666666662</v>
      </c>
      <c r="AT136" s="22">
        <v>338.15000000000003</v>
      </c>
      <c r="AU136" s="22">
        <v>3.9299999999999997</v>
      </c>
      <c r="AV136" s="22">
        <v>12.43</v>
      </c>
      <c r="AW136" s="22">
        <v>5.69</v>
      </c>
      <c r="AX136" s="22">
        <v>21.776666666666667</v>
      </c>
      <c r="AY136" s="22">
        <v>27.833333333333332</v>
      </c>
      <c r="AZ136" s="22">
        <v>2.25</v>
      </c>
      <c r="BA136" s="22">
        <v>1.03</v>
      </c>
      <c r="BB136" s="22">
        <v>15.366666666666667</v>
      </c>
      <c r="BC136" s="22">
        <v>21.820000000000004</v>
      </c>
      <c r="BD136" s="22">
        <v>17.91333333333333</v>
      </c>
      <c r="BE136" s="22">
        <v>29.266666666666669</v>
      </c>
      <c r="BF136" s="22">
        <v>113.33333333333333</v>
      </c>
      <c r="BG136" s="22">
        <v>24.49</v>
      </c>
      <c r="BH136" s="22">
        <v>10.26</v>
      </c>
      <c r="BI136" s="22">
        <v>10.556666666666667</v>
      </c>
      <c r="BJ136" s="22">
        <v>2.06</v>
      </c>
      <c r="BK136" s="22">
        <v>42.949999999999996</v>
      </c>
      <c r="BL136" s="22">
        <v>9.8800000000000008</v>
      </c>
      <c r="BM136" s="22">
        <v>9.2133333333333329</v>
      </c>
    </row>
    <row r="137" spans="1:65" x14ac:dyDescent="0.35">
      <c r="A137" s="35">
        <v>2733460511</v>
      </c>
      <c r="B137" s="17" t="s">
        <v>285</v>
      </c>
      <c r="C137" s="17" t="s">
        <v>622</v>
      </c>
      <c r="D137" s="17" t="s">
        <v>623</v>
      </c>
      <c r="E137" s="22">
        <v>13.746666666666668</v>
      </c>
      <c r="F137" s="22">
        <v>4.5233333333333334</v>
      </c>
      <c r="G137" s="22">
        <v>4.63</v>
      </c>
      <c r="H137" s="22">
        <v>2.1033333333333335</v>
      </c>
      <c r="I137" s="22">
        <v>1.0933333333333335</v>
      </c>
      <c r="J137" s="22">
        <v>2.5099999999999998</v>
      </c>
      <c r="K137" s="22">
        <v>1.8166666666666667</v>
      </c>
      <c r="L137" s="22">
        <v>1.6733333333333331</v>
      </c>
      <c r="M137" s="22">
        <v>3.6666666666666665</v>
      </c>
      <c r="N137" s="22">
        <v>3.2633333333333332</v>
      </c>
      <c r="O137" s="22">
        <v>0.55333333333333334</v>
      </c>
      <c r="P137" s="22">
        <v>1.5633333333333335</v>
      </c>
      <c r="Q137" s="22">
        <v>2.3199999999999998</v>
      </c>
      <c r="R137" s="22">
        <v>3.6799999999999997</v>
      </c>
      <c r="S137" s="22">
        <v>4.7033333333333331</v>
      </c>
      <c r="T137" s="22">
        <v>2.66</v>
      </c>
      <c r="U137" s="22">
        <v>3.5933333333333333</v>
      </c>
      <c r="V137" s="22">
        <v>1.2533333333333332</v>
      </c>
      <c r="W137" s="22">
        <v>2.3266666666666667</v>
      </c>
      <c r="X137" s="22">
        <v>1.6333333333333335</v>
      </c>
      <c r="Y137" s="22">
        <v>5.8900000000000006</v>
      </c>
      <c r="Z137" s="22">
        <v>4</v>
      </c>
      <c r="AA137" s="22">
        <v>2.74</v>
      </c>
      <c r="AB137" s="22">
        <v>1.83</v>
      </c>
      <c r="AC137" s="22">
        <v>3.9466666666666668</v>
      </c>
      <c r="AD137" s="22">
        <v>1.8833333333333335</v>
      </c>
      <c r="AE137" s="23">
        <v>1157.7933333333333</v>
      </c>
      <c r="AF137" s="23">
        <v>362307</v>
      </c>
      <c r="AG137" s="45">
        <v>4.3619244669406942</v>
      </c>
      <c r="AH137" s="23">
        <v>1354.7920118315553</v>
      </c>
      <c r="AI137" s="22" t="s">
        <v>783</v>
      </c>
      <c r="AJ137" s="22">
        <v>95.336666666666659</v>
      </c>
      <c r="AK137" s="22">
        <v>66.396666666666661</v>
      </c>
      <c r="AL137" s="22">
        <v>161.73333333333332</v>
      </c>
      <c r="AM137" s="22">
        <v>176.66156666666666</v>
      </c>
      <c r="AN137" s="22">
        <v>58.676666666666669</v>
      </c>
      <c r="AO137" s="36">
        <v>2.5719999999999996</v>
      </c>
      <c r="AP137" s="22">
        <v>88.913333333333341</v>
      </c>
      <c r="AQ137" s="22">
        <v>144.82000000000002</v>
      </c>
      <c r="AR137" s="22">
        <v>85.759999999999991</v>
      </c>
      <c r="AS137" s="22">
        <v>11.906666666666666</v>
      </c>
      <c r="AT137" s="22">
        <v>434.64333333333337</v>
      </c>
      <c r="AU137" s="22">
        <v>3.9899999999999998</v>
      </c>
      <c r="AV137" s="22">
        <v>11.256666666666666</v>
      </c>
      <c r="AW137" s="22">
        <v>4.03</v>
      </c>
      <c r="AX137" s="22">
        <v>24.816666666666666</v>
      </c>
      <c r="AY137" s="22">
        <v>34.883333333333333</v>
      </c>
      <c r="AZ137" s="22">
        <v>3.3533333333333335</v>
      </c>
      <c r="BA137" s="22">
        <v>1.0633333333333335</v>
      </c>
      <c r="BB137" s="22">
        <v>14.776666666666666</v>
      </c>
      <c r="BC137" s="22">
        <v>34.243333333333332</v>
      </c>
      <c r="BD137" s="22">
        <v>34.75</v>
      </c>
      <c r="BE137" s="22">
        <v>41.589999999999996</v>
      </c>
      <c r="BF137" s="22">
        <v>76.163333333333341</v>
      </c>
      <c r="BG137" s="22">
        <v>14.083333333333334</v>
      </c>
      <c r="BH137" s="22">
        <v>10.153333333333334</v>
      </c>
      <c r="BI137" s="22">
        <v>20.266666666666666</v>
      </c>
      <c r="BJ137" s="22">
        <v>3.2433333333333336</v>
      </c>
      <c r="BK137" s="22">
        <v>66.033333333333346</v>
      </c>
      <c r="BL137" s="22">
        <v>9.0433333333333312</v>
      </c>
      <c r="BM137" s="22">
        <v>8.8699999999999992</v>
      </c>
    </row>
    <row r="138" spans="1:65" x14ac:dyDescent="0.35">
      <c r="A138" s="35">
        <v>2733460880</v>
      </c>
      <c r="B138" s="17" t="s">
        <v>285</v>
      </c>
      <c r="C138" s="17" t="s">
        <v>622</v>
      </c>
      <c r="D138" s="17" t="s">
        <v>645</v>
      </c>
      <c r="E138" s="22">
        <v>13.163333333333334</v>
      </c>
      <c r="F138" s="22">
        <v>4.4533333333333331</v>
      </c>
      <c r="G138" s="22">
        <v>4.54</v>
      </c>
      <c r="H138" s="22">
        <v>2.1199999999999997</v>
      </c>
      <c r="I138" s="22">
        <v>1.0633333333333335</v>
      </c>
      <c r="J138" s="22">
        <v>2.4066666666666667</v>
      </c>
      <c r="K138" s="22">
        <v>1.7866666666666668</v>
      </c>
      <c r="L138" s="22">
        <v>1.6300000000000001</v>
      </c>
      <c r="M138" s="22">
        <v>3.66</v>
      </c>
      <c r="N138" s="22">
        <v>3.17</v>
      </c>
      <c r="O138" s="22">
        <v>0.53666666666666674</v>
      </c>
      <c r="P138" s="22">
        <v>1.5333333333333332</v>
      </c>
      <c r="Q138" s="22">
        <v>2.3000000000000003</v>
      </c>
      <c r="R138" s="22">
        <v>3.6799999999999997</v>
      </c>
      <c r="S138" s="22">
        <v>4.6566666666666663</v>
      </c>
      <c r="T138" s="22">
        <v>2.5766666666666667</v>
      </c>
      <c r="U138" s="22">
        <v>3.64</v>
      </c>
      <c r="V138" s="22">
        <v>1.2166666666666666</v>
      </c>
      <c r="W138" s="22">
        <v>2.2466666666666666</v>
      </c>
      <c r="X138" s="22">
        <v>1.5599999999999998</v>
      </c>
      <c r="Y138" s="22">
        <v>5.833333333333333</v>
      </c>
      <c r="Z138" s="22">
        <v>3.9600000000000004</v>
      </c>
      <c r="AA138" s="22">
        <v>2.72</v>
      </c>
      <c r="AB138" s="22">
        <v>1.7933333333333332</v>
      </c>
      <c r="AC138" s="22">
        <v>3.956666666666667</v>
      </c>
      <c r="AD138" s="22">
        <v>1.8833333333333335</v>
      </c>
      <c r="AE138" s="23">
        <v>1178.1000000000001</v>
      </c>
      <c r="AF138" s="23">
        <v>364362.66666666669</v>
      </c>
      <c r="AG138" s="45">
        <v>4.278436398097166</v>
      </c>
      <c r="AH138" s="23">
        <v>1348.907182195818</v>
      </c>
      <c r="AI138" s="22" t="s">
        <v>783</v>
      </c>
      <c r="AJ138" s="22">
        <v>88.946666666666673</v>
      </c>
      <c r="AK138" s="22">
        <v>68.253333333333345</v>
      </c>
      <c r="AL138" s="22">
        <v>157.20000000000002</v>
      </c>
      <c r="AM138" s="22">
        <v>176.43656666666666</v>
      </c>
      <c r="AN138" s="22">
        <v>59.04</v>
      </c>
      <c r="AO138" s="36">
        <v>2.5646666666666667</v>
      </c>
      <c r="AP138" s="22">
        <v>89.63</v>
      </c>
      <c r="AQ138" s="22">
        <v>145.89333333333335</v>
      </c>
      <c r="AR138" s="22">
        <v>86.823333333333323</v>
      </c>
      <c r="AS138" s="22">
        <v>12.020000000000001</v>
      </c>
      <c r="AT138" s="22">
        <v>435.7</v>
      </c>
      <c r="AU138" s="22">
        <v>4.0166666666666666</v>
      </c>
      <c r="AV138" s="22">
        <v>11.829999999999998</v>
      </c>
      <c r="AW138" s="22">
        <v>4.0166666666666666</v>
      </c>
      <c r="AX138" s="22">
        <v>23.376666666666665</v>
      </c>
      <c r="AY138" s="22">
        <v>34.090000000000003</v>
      </c>
      <c r="AZ138" s="22">
        <v>3.31</v>
      </c>
      <c r="BA138" s="22">
        <v>1.0866666666666667</v>
      </c>
      <c r="BB138" s="22">
        <v>14.603333333333332</v>
      </c>
      <c r="BC138" s="22">
        <v>33.673333333333339</v>
      </c>
      <c r="BD138" s="22">
        <v>32.520000000000003</v>
      </c>
      <c r="BE138" s="22">
        <v>39.333333333333336</v>
      </c>
      <c r="BF138" s="22">
        <v>77.38</v>
      </c>
      <c r="BG138" s="22">
        <v>14.083333333333334</v>
      </c>
      <c r="BH138" s="22">
        <v>10.223333333333334</v>
      </c>
      <c r="BI138" s="22">
        <v>21.2</v>
      </c>
      <c r="BJ138" s="22">
        <v>3.2733333333333334</v>
      </c>
      <c r="BK138" s="22">
        <v>64.5</v>
      </c>
      <c r="BL138" s="22">
        <v>9.1199999999999992</v>
      </c>
      <c r="BM138" s="22">
        <v>8.9099999999999984</v>
      </c>
    </row>
    <row r="139" spans="1:65" x14ac:dyDescent="0.35">
      <c r="A139" s="35">
        <v>2741060840</v>
      </c>
      <c r="B139" s="17" t="s">
        <v>285</v>
      </c>
      <c r="C139" s="17" t="s">
        <v>286</v>
      </c>
      <c r="D139" s="17" t="s">
        <v>287</v>
      </c>
      <c r="E139" s="22">
        <v>11.733333333333334</v>
      </c>
      <c r="F139" s="22">
        <v>3.9333333333333336</v>
      </c>
      <c r="G139" s="22">
        <v>5.6133333333333333</v>
      </c>
      <c r="H139" s="22">
        <v>2</v>
      </c>
      <c r="I139" s="22">
        <v>1.07</v>
      </c>
      <c r="J139" s="22">
        <v>2.5966666666666667</v>
      </c>
      <c r="K139" s="22">
        <v>1.6433333333333333</v>
      </c>
      <c r="L139" s="22">
        <v>1.39</v>
      </c>
      <c r="M139" s="22">
        <v>5.22</v>
      </c>
      <c r="N139" s="22">
        <v>2.8033333333333332</v>
      </c>
      <c r="O139" s="22">
        <v>0.66</v>
      </c>
      <c r="P139" s="22">
        <v>1.7299999999999998</v>
      </c>
      <c r="Q139" s="22">
        <v>4.04</v>
      </c>
      <c r="R139" s="22">
        <v>4.3033333333333337</v>
      </c>
      <c r="S139" s="22">
        <v>4.9133333333333331</v>
      </c>
      <c r="T139" s="22">
        <v>2.4466666666666668</v>
      </c>
      <c r="U139" s="22">
        <v>3.9599999999999995</v>
      </c>
      <c r="V139" s="22">
        <v>1.4400000000000002</v>
      </c>
      <c r="W139" s="22">
        <v>1.8933333333333333</v>
      </c>
      <c r="X139" s="22">
        <v>1.9166666666666667</v>
      </c>
      <c r="Y139" s="22">
        <v>6.1133333333333342</v>
      </c>
      <c r="Z139" s="22">
        <v>5.3500000000000005</v>
      </c>
      <c r="AA139" s="22">
        <v>3.0700000000000003</v>
      </c>
      <c r="AB139" s="22">
        <v>1.6466666666666665</v>
      </c>
      <c r="AC139" s="22">
        <v>4.1466666666666674</v>
      </c>
      <c r="AD139" s="22">
        <v>2.1866666666666665</v>
      </c>
      <c r="AE139" s="23">
        <v>1012.2766666666666</v>
      </c>
      <c r="AF139" s="23">
        <v>242905</v>
      </c>
      <c r="AG139" s="45">
        <v>4.3816032754338012</v>
      </c>
      <c r="AH139" s="23">
        <v>910.52210640936107</v>
      </c>
      <c r="AI139" s="22" t="s">
        <v>783</v>
      </c>
      <c r="AJ139" s="22">
        <v>99.45</v>
      </c>
      <c r="AK139" s="22">
        <v>70.506666666666661</v>
      </c>
      <c r="AL139" s="22">
        <v>169.95666666666665</v>
      </c>
      <c r="AM139" s="22">
        <v>176.06156666666666</v>
      </c>
      <c r="AN139" s="22">
        <v>42.436666666666667</v>
      </c>
      <c r="AO139" s="36">
        <v>2.556</v>
      </c>
      <c r="AP139" s="22">
        <v>141.66666666666666</v>
      </c>
      <c r="AQ139" s="22">
        <v>184.5</v>
      </c>
      <c r="AR139" s="22">
        <v>92.14</v>
      </c>
      <c r="AS139" s="22">
        <v>10.42</v>
      </c>
      <c r="AT139" s="22">
        <v>512.12</v>
      </c>
      <c r="AU139" s="22">
        <v>4.2033333333333331</v>
      </c>
      <c r="AV139" s="22">
        <v>12.156666666666666</v>
      </c>
      <c r="AW139" s="22">
        <v>4.71</v>
      </c>
      <c r="AX139" s="22">
        <v>18.716666666666665</v>
      </c>
      <c r="AY139" s="22">
        <v>32.466666666666669</v>
      </c>
      <c r="AZ139" s="22">
        <v>2.6300000000000003</v>
      </c>
      <c r="BA139" s="22">
        <v>1.3933333333333333</v>
      </c>
      <c r="BB139" s="22">
        <v>15.5</v>
      </c>
      <c r="BC139" s="22">
        <v>48.416666666666664</v>
      </c>
      <c r="BD139" s="22">
        <v>36.666666666666664</v>
      </c>
      <c r="BE139" s="22">
        <v>48.803333333333335</v>
      </c>
      <c r="BF139" s="22">
        <v>67.926666666666662</v>
      </c>
      <c r="BG139" s="22">
        <v>13.922222222222222</v>
      </c>
      <c r="BH139" s="22">
        <v>9.4433333333333334</v>
      </c>
      <c r="BI139" s="22">
        <v>15.92</v>
      </c>
      <c r="BJ139" s="22">
        <v>2.7733333333333334</v>
      </c>
      <c r="BK139" s="22">
        <v>46.50333333333333</v>
      </c>
      <c r="BL139" s="22">
        <v>9.19</v>
      </c>
      <c r="BM139" s="22">
        <v>8.98</v>
      </c>
    </row>
    <row r="140" spans="1:65" x14ac:dyDescent="0.35">
      <c r="A140" s="35">
        <v>2825060100</v>
      </c>
      <c r="B140" s="17" t="s">
        <v>288</v>
      </c>
      <c r="C140" s="17" t="s">
        <v>814</v>
      </c>
      <c r="D140" s="17" t="s">
        <v>815</v>
      </c>
      <c r="E140" s="22">
        <v>9.958409152480824</v>
      </c>
      <c r="F140" s="22">
        <v>3.1876127477742173</v>
      </c>
      <c r="G140" s="22">
        <v>4.3166078995226611</v>
      </c>
      <c r="H140" s="22">
        <v>1.1592086496306009</v>
      </c>
      <c r="I140" s="22">
        <v>1.0364327084292919</v>
      </c>
      <c r="J140" s="22">
        <v>1.9429728832478688</v>
      </c>
      <c r="K140" s="22">
        <v>1.8440098643339713</v>
      </c>
      <c r="L140" s="22">
        <v>1.0618078683694303</v>
      </c>
      <c r="M140" s="22">
        <v>3.9932162874194526</v>
      </c>
      <c r="N140" s="22">
        <v>3.0860714900127406</v>
      </c>
      <c r="O140" s="22">
        <v>0.55752072872222058</v>
      </c>
      <c r="P140" s="22">
        <v>1.5527150941727825</v>
      </c>
      <c r="Q140" s="22">
        <v>2.8476998994652121</v>
      </c>
      <c r="R140" s="22">
        <v>3.8606579870062525</v>
      </c>
      <c r="S140" s="22">
        <v>3.8381038253099846</v>
      </c>
      <c r="T140" s="22">
        <v>2.3152085986458513</v>
      </c>
      <c r="U140" s="22">
        <v>3.414662403814043</v>
      </c>
      <c r="V140" s="22">
        <v>1.1338430352835356</v>
      </c>
      <c r="W140" s="22">
        <v>1.6388135877007455</v>
      </c>
      <c r="X140" s="22">
        <v>1.6948055243928666</v>
      </c>
      <c r="Y140" s="22">
        <v>5.9549698569918279</v>
      </c>
      <c r="Z140" s="22">
        <v>5.2148523367441753</v>
      </c>
      <c r="AA140" s="22">
        <v>2.6642080845582892</v>
      </c>
      <c r="AB140" s="22">
        <v>1.5887345111039284</v>
      </c>
      <c r="AC140" s="22">
        <v>3.0101979651165274</v>
      </c>
      <c r="AD140" s="22">
        <v>1.4980965274152684</v>
      </c>
      <c r="AE140" s="23">
        <v>726.57268409995049</v>
      </c>
      <c r="AF140" s="23">
        <v>244577.76154705262</v>
      </c>
      <c r="AG140" s="45">
        <v>4.3618014371168705</v>
      </c>
      <c r="AH140" s="23">
        <v>915.4226401105285</v>
      </c>
      <c r="AI140" s="22" t="s">
        <v>783</v>
      </c>
      <c r="AJ140" s="22">
        <v>88.53898641583045</v>
      </c>
      <c r="AK140" s="22">
        <v>78.603598785342797</v>
      </c>
      <c r="AL140" s="22">
        <v>167.14258520117323</v>
      </c>
      <c r="AM140" s="22">
        <v>175.16474408065469</v>
      </c>
      <c r="AN140" s="22">
        <v>42.608242137804631</v>
      </c>
      <c r="AO140" s="36">
        <v>2.4258495015174941</v>
      </c>
      <c r="AP140" s="22">
        <v>106.08097940360172</v>
      </c>
      <c r="AQ140" s="22">
        <v>93.435194855596436</v>
      </c>
      <c r="AR140" s="22">
        <v>100.9821552842494</v>
      </c>
      <c r="AS140" s="22">
        <v>9.261499667386806</v>
      </c>
      <c r="AT140" s="22">
        <v>475.98990204547835</v>
      </c>
      <c r="AU140" s="22">
        <v>4.0539040936667847</v>
      </c>
      <c r="AV140" s="22">
        <v>10.548116728200704</v>
      </c>
      <c r="AW140" s="22">
        <v>2.3853168626443266</v>
      </c>
      <c r="AX140" s="22">
        <v>13.741591088776625</v>
      </c>
      <c r="AY140" s="22">
        <v>29.910512591190727</v>
      </c>
      <c r="AZ140" s="22">
        <v>2.2103257312700513</v>
      </c>
      <c r="BA140" s="22">
        <v>1.0919174414359267</v>
      </c>
      <c r="BB140" s="22">
        <v>10.21045092859576</v>
      </c>
      <c r="BC140" s="22">
        <v>31.700386987530379</v>
      </c>
      <c r="BD140" s="22">
        <v>24.084650837109692</v>
      </c>
      <c r="BE140" s="22">
        <v>35.057320408751586</v>
      </c>
      <c r="BF140" s="22">
        <v>78.318378640446895</v>
      </c>
      <c r="BG140" s="22">
        <v>11.729736996542362</v>
      </c>
      <c r="BH140" s="22">
        <v>8.8324774101220118</v>
      </c>
      <c r="BI140" s="22">
        <v>11.069219471934451</v>
      </c>
      <c r="BJ140" s="22">
        <v>1.5656678608397356</v>
      </c>
      <c r="BK140" s="22">
        <v>41.272727306877755</v>
      </c>
      <c r="BL140" s="22">
        <v>8.3140877597221063</v>
      </c>
      <c r="BM140" s="22">
        <v>7.3189328614490741</v>
      </c>
    </row>
    <row r="141" spans="1:65" x14ac:dyDescent="0.35">
      <c r="A141" s="35">
        <v>2825620500</v>
      </c>
      <c r="B141" s="17" t="s">
        <v>288</v>
      </c>
      <c r="C141" s="17" t="s">
        <v>289</v>
      </c>
      <c r="D141" s="17" t="s">
        <v>290</v>
      </c>
      <c r="E141" s="22">
        <v>9.913333333333334</v>
      </c>
      <c r="F141" s="22">
        <v>3.7533333333333339</v>
      </c>
      <c r="G141" s="22">
        <v>4.2433333333333332</v>
      </c>
      <c r="H141" s="22">
        <v>1.1833333333333333</v>
      </c>
      <c r="I141" s="22">
        <v>1.0366666666666668</v>
      </c>
      <c r="J141" s="22">
        <v>2.3533333333333331</v>
      </c>
      <c r="K141" s="22">
        <v>2.1</v>
      </c>
      <c r="L141" s="22">
        <v>1.0633333333333335</v>
      </c>
      <c r="M141" s="22">
        <v>4.1866666666666665</v>
      </c>
      <c r="N141" s="22">
        <v>3.8466666666666671</v>
      </c>
      <c r="O141" s="22">
        <v>0.60333333333333339</v>
      </c>
      <c r="P141" s="22">
        <v>1.6066666666666667</v>
      </c>
      <c r="Q141" s="22">
        <v>2.8066666666666666</v>
      </c>
      <c r="R141" s="22">
        <v>3.2166666666666668</v>
      </c>
      <c r="S141" s="22">
        <v>4.0966666666666667</v>
      </c>
      <c r="T141" s="22">
        <v>2.29</v>
      </c>
      <c r="U141" s="22">
        <v>3.2966666666666669</v>
      </c>
      <c r="V141" s="22">
        <v>1.0166666666666666</v>
      </c>
      <c r="W141" s="22">
        <v>1.8</v>
      </c>
      <c r="X141" s="22">
        <v>1.6733333333333331</v>
      </c>
      <c r="Y141" s="22">
        <v>5.63</v>
      </c>
      <c r="Z141" s="22">
        <v>4.4233333333333329</v>
      </c>
      <c r="AA141" s="22">
        <v>2.3366666666666664</v>
      </c>
      <c r="AB141" s="22">
        <v>1.3666666666666665</v>
      </c>
      <c r="AC141" s="22">
        <v>3.35</v>
      </c>
      <c r="AD141" s="22">
        <v>1.67</v>
      </c>
      <c r="AE141" s="23">
        <v>725.18333333333339</v>
      </c>
      <c r="AF141" s="23">
        <v>257516</v>
      </c>
      <c r="AG141" s="45">
        <v>4.3657453057911164</v>
      </c>
      <c r="AH141" s="23">
        <v>963.02223103295682</v>
      </c>
      <c r="AI141" s="22" t="s">
        <v>783</v>
      </c>
      <c r="AJ141" s="22">
        <v>99.160000000000011</v>
      </c>
      <c r="AK141" s="22">
        <v>43.056666666666672</v>
      </c>
      <c r="AL141" s="22">
        <v>142.2166666666667</v>
      </c>
      <c r="AM141" s="22">
        <v>175.2740666666667</v>
      </c>
      <c r="AN141" s="22">
        <v>40.56333333333334</v>
      </c>
      <c r="AO141" s="36">
        <v>2.3813333333333335</v>
      </c>
      <c r="AP141" s="22">
        <v>92.59333333333332</v>
      </c>
      <c r="AQ141" s="22">
        <v>90</v>
      </c>
      <c r="AR141" s="22">
        <v>90.8</v>
      </c>
      <c r="AS141" s="22">
        <v>9.26</v>
      </c>
      <c r="AT141" s="22">
        <v>380.32</v>
      </c>
      <c r="AU141" s="22">
        <v>3.7633333333333332</v>
      </c>
      <c r="AV141" s="22">
        <v>9.49</v>
      </c>
      <c r="AW141" s="22">
        <v>2.0833333333333335</v>
      </c>
      <c r="AX141" s="22">
        <v>15.746666666666668</v>
      </c>
      <c r="AY141" s="22">
        <v>33.6</v>
      </c>
      <c r="AZ141" s="22">
        <v>1.8566666666666667</v>
      </c>
      <c r="BA141" s="22">
        <v>1.0533333333333335</v>
      </c>
      <c r="BB141" s="22">
        <v>10.670000000000002</v>
      </c>
      <c r="BC141" s="22">
        <v>18.873333333333331</v>
      </c>
      <c r="BD141" s="22">
        <v>16.123333333333335</v>
      </c>
      <c r="BE141" s="22">
        <v>19.47</v>
      </c>
      <c r="BF141" s="22">
        <v>74.873333333333335</v>
      </c>
      <c r="BG141" s="22">
        <v>10.25</v>
      </c>
      <c r="BH141" s="22">
        <v>10.699999999999998</v>
      </c>
      <c r="BI141" s="22">
        <v>15</v>
      </c>
      <c r="BJ141" s="22">
        <v>1.92</v>
      </c>
      <c r="BK141" s="22">
        <v>49.433333333333337</v>
      </c>
      <c r="BL141" s="22">
        <v>9.8733333333333331</v>
      </c>
      <c r="BM141" s="22">
        <v>8.99</v>
      </c>
    </row>
    <row r="142" spans="1:65" x14ac:dyDescent="0.35">
      <c r="A142" s="35">
        <v>2827140600</v>
      </c>
      <c r="B142" s="17" t="s">
        <v>288</v>
      </c>
      <c r="C142" s="17" t="s">
        <v>291</v>
      </c>
      <c r="D142" s="17" t="s">
        <v>292</v>
      </c>
      <c r="E142" s="22">
        <v>9.7294638656014047</v>
      </c>
      <c r="F142" s="22">
        <v>3.3637967930522783</v>
      </c>
      <c r="G142" s="22">
        <v>3.5184548561484679</v>
      </c>
      <c r="H142" s="22">
        <v>1.1992767384599918</v>
      </c>
      <c r="I142" s="22">
        <v>0.85651069450841677</v>
      </c>
      <c r="J142" s="22">
        <v>2.9033263416267272</v>
      </c>
      <c r="K142" s="22">
        <v>2.5393481298342899</v>
      </c>
      <c r="L142" s="22">
        <v>1.268526685085215</v>
      </c>
      <c r="M142" s="22">
        <v>4.0068283707398304</v>
      </c>
      <c r="N142" s="22">
        <v>2.1221774609763728</v>
      </c>
      <c r="O142" s="22">
        <v>0.77459113381514921</v>
      </c>
      <c r="P142" s="22">
        <v>1.2906727680018861</v>
      </c>
      <c r="Q142" s="22">
        <v>3.5231309733699505</v>
      </c>
      <c r="R142" s="22">
        <v>3.6771256996832768</v>
      </c>
      <c r="S142" s="22">
        <v>3.7382564810532379</v>
      </c>
      <c r="T142" s="22">
        <v>2.1886880565489917</v>
      </c>
      <c r="U142" s="22">
        <v>2.9255681597022751</v>
      </c>
      <c r="V142" s="22">
        <v>1.0457239952573694</v>
      </c>
      <c r="W142" s="22">
        <v>1.5055190260111786</v>
      </c>
      <c r="X142" s="22">
        <v>2.2856628591863593</v>
      </c>
      <c r="Y142" s="22">
        <v>5.7283031903251613</v>
      </c>
      <c r="Z142" s="22">
        <v>5.2143345833799541</v>
      </c>
      <c r="AA142" s="22">
        <v>2.1598681113894438</v>
      </c>
      <c r="AB142" s="22">
        <v>0.91220757543519415</v>
      </c>
      <c r="AC142" s="22">
        <v>3.1800140972006843</v>
      </c>
      <c r="AD142" s="22">
        <v>1.653484580997902</v>
      </c>
      <c r="AE142" s="23">
        <v>866.86354626909417</v>
      </c>
      <c r="AF142" s="23">
        <v>275509.08937884</v>
      </c>
      <c r="AG142" s="45">
        <v>3.6704719946950077</v>
      </c>
      <c r="AH142" s="23">
        <v>947.09407146804563</v>
      </c>
      <c r="AI142" s="22" t="s">
        <v>783</v>
      </c>
      <c r="AJ142" s="22">
        <v>81.335226887700927</v>
      </c>
      <c r="AK142" s="22">
        <v>45.761479916144907</v>
      </c>
      <c r="AL142" s="22">
        <v>127.09670680384583</v>
      </c>
      <c r="AM142" s="22">
        <v>176.664846611733</v>
      </c>
      <c r="AN142" s="22">
        <v>39.881698111838091</v>
      </c>
      <c r="AO142" s="36">
        <v>2.3808442776646133</v>
      </c>
      <c r="AP142" s="22">
        <v>76.754742839211289</v>
      </c>
      <c r="AQ142" s="22">
        <v>91.272482090611234</v>
      </c>
      <c r="AR142" s="22">
        <v>91.032338701886474</v>
      </c>
      <c r="AS142" s="22">
        <v>7.624526481169231</v>
      </c>
      <c r="AT142" s="22">
        <v>316.19618472737329</v>
      </c>
      <c r="AU142" s="22">
        <v>3.7778771549700374</v>
      </c>
      <c r="AV142" s="22">
        <v>10.744803862483337</v>
      </c>
      <c r="AW142" s="22">
        <v>2.4214936613867599</v>
      </c>
      <c r="AX142" s="22">
        <v>14.315433334946917</v>
      </c>
      <c r="AY142" s="22">
        <v>30.080162171484371</v>
      </c>
      <c r="AZ142" s="22">
        <v>2.919589965958433</v>
      </c>
      <c r="BA142" s="22">
        <v>0.9746957259325445</v>
      </c>
      <c r="BB142" s="22">
        <v>11.939029200033312</v>
      </c>
      <c r="BC142" s="22">
        <v>15.699249840764379</v>
      </c>
      <c r="BD142" s="22">
        <v>14.843949425925949</v>
      </c>
      <c r="BE142" s="22">
        <v>17.595989280872576</v>
      </c>
      <c r="BF142" s="22">
        <v>110.90765688046589</v>
      </c>
      <c r="BG142" s="22">
        <v>24.216127501732458</v>
      </c>
      <c r="BH142" s="22">
        <v>9.7618345219328901</v>
      </c>
      <c r="BI142" s="22">
        <v>18.574736188096001</v>
      </c>
      <c r="BJ142" s="22">
        <v>2.6286138122168623</v>
      </c>
      <c r="BK142" s="22">
        <v>80.105112996516837</v>
      </c>
      <c r="BL142" s="22">
        <v>8.6819244063077488</v>
      </c>
      <c r="BM142" s="22">
        <v>9.8499370413720602</v>
      </c>
    </row>
    <row r="143" spans="1:65" x14ac:dyDescent="0.35">
      <c r="A143" s="35">
        <v>2846180850</v>
      </c>
      <c r="B143" s="17" t="s">
        <v>288</v>
      </c>
      <c r="C143" s="17" t="s">
        <v>293</v>
      </c>
      <c r="D143" s="17" t="s">
        <v>294</v>
      </c>
      <c r="E143" s="22">
        <v>10.703333333333333</v>
      </c>
      <c r="F143" s="22">
        <v>3.6366666666666667</v>
      </c>
      <c r="G143" s="22">
        <v>3.9533333333333331</v>
      </c>
      <c r="H143" s="22">
        <v>0.98333333333333328</v>
      </c>
      <c r="I143" s="22">
        <v>0.85</v>
      </c>
      <c r="J143" s="22">
        <v>1</v>
      </c>
      <c r="K143" s="22">
        <v>1.06</v>
      </c>
      <c r="L143" s="22">
        <v>0.89999999999999991</v>
      </c>
      <c r="M143" s="22">
        <v>4.003333333333333</v>
      </c>
      <c r="N143" s="22">
        <v>3.22</v>
      </c>
      <c r="O143" s="22">
        <v>0.45666666666666661</v>
      </c>
      <c r="P143" s="22">
        <v>0.95000000000000007</v>
      </c>
      <c r="Q143" s="22">
        <v>2.8433333333333337</v>
      </c>
      <c r="R143" s="22">
        <v>3.03</v>
      </c>
      <c r="S143" s="22">
        <v>4.0666666666666664</v>
      </c>
      <c r="T143" s="22">
        <v>1.5033333333333332</v>
      </c>
      <c r="U143" s="22">
        <v>3.4266666666666663</v>
      </c>
      <c r="V143" s="22">
        <v>0.90666666666666662</v>
      </c>
      <c r="W143" s="22">
        <v>1.2966666666666666</v>
      </c>
      <c r="X143" s="22">
        <v>1.5599999999999998</v>
      </c>
      <c r="Y143" s="22">
        <v>6.7033333333333331</v>
      </c>
      <c r="Z143" s="22">
        <v>3.8000000000000003</v>
      </c>
      <c r="AA143" s="22">
        <v>2.1433333333333331</v>
      </c>
      <c r="AB143" s="22">
        <v>0.98</v>
      </c>
      <c r="AC143" s="22">
        <v>2.7633333333333332</v>
      </c>
      <c r="AD143" s="22">
        <v>1.5733333333333335</v>
      </c>
      <c r="AE143" s="23">
        <v>741.33333333333337</v>
      </c>
      <c r="AF143" s="23">
        <v>238639.33333333334</v>
      </c>
      <c r="AG143" s="45">
        <v>4.4999999999999671</v>
      </c>
      <c r="AH143" s="23">
        <v>907.58089959454901</v>
      </c>
      <c r="AI143" s="22" t="s">
        <v>783</v>
      </c>
      <c r="AJ143" s="22">
        <v>89.586666666666659</v>
      </c>
      <c r="AK143" s="22">
        <v>40.076666666666661</v>
      </c>
      <c r="AL143" s="22">
        <v>129.66333333333333</v>
      </c>
      <c r="AM143" s="22">
        <v>175.6490666666667</v>
      </c>
      <c r="AN143" s="22">
        <v>49.629999999999995</v>
      </c>
      <c r="AO143" s="36">
        <v>2.3976666666666668</v>
      </c>
      <c r="AP143" s="22">
        <v>121.44333333333333</v>
      </c>
      <c r="AQ143" s="22">
        <v>88.833333333333329</v>
      </c>
      <c r="AR143" s="22">
        <v>86.113333333333344</v>
      </c>
      <c r="AS143" s="22">
        <v>8.31</v>
      </c>
      <c r="AT143" s="22">
        <v>437.66666666666669</v>
      </c>
      <c r="AU143" s="22">
        <v>3.7999999999999994</v>
      </c>
      <c r="AV143" s="22">
        <v>12.643333333333333</v>
      </c>
      <c r="AW143" s="22">
        <v>3.59</v>
      </c>
      <c r="AX143" s="22">
        <v>16.330000000000002</v>
      </c>
      <c r="AY143" s="22">
        <v>23.763333333333332</v>
      </c>
      <c r="AZ143" s="22">
        <v>1.4866666666666666</v>
      </c>
      <c r="BA143" s="22">
        <v>0.77999999999999992</v>
      </c>
      <c r="BB143" s="22">
        <v>9.8566666666666674</v>
      </c>
      <c r="BC143" s="22">
        <v>25.106666666666666</v>
      </c>
      <c r="BD143" s="22">
        <v>22.2</v>
      </c>
      <c r="BE143" s="22">
        <v>29.216666666666665</v>
      </c>
      <c r="BF143" s="22">
        <v>73.776666666666657</v>
      </c>
      <c r="BG143" s="22">
        <v>11.833333333333334</v>
      </c>
      <c r="BH143" s="22">
        <v>9.6866666666666656</v>
      </c>
      <c r="BI143" s="22">
        <v>11.666666666666666</v>
      </c>
      <c r="BJ143" s="22">
        <v>3.3433333333333337</v>
      </c>
      <c r="BK143" s="22">
        <v>41.113333333333337</v>
      </c>
      <c r="BL143" s="22">
        <v>7.8633333333333333</v>
      </c>
      <c r="BM143" s="22">
        <v>10.483333333333334</v>
      </c>
    </row>
    <row r="144" spans="1:65" x14ac:dyDescent="0.35">
      <c r="A144" s="35">
        <v>2917860250</v>
      </c>
      <c r="B144" s="17" t="s">
        <v>295</v>
      </c>
      <c r="C144" s="17" t="s">
        <v>296</v>
      </c>
      <c r="D144" s="17" t="s">
        <v>297</v>
      </c>
      <c r="E144" s="22">
        <v>11.04</v>
      </c>
      <c r="F144" s="22">
        <v>3.6633333333333336</v>
      </c>
      <c r="G144" s="22">
        <v>4.2699999999999996</v>
      </c>
      <c r="H144" s="22">
        <v>1.5333333333333332</v>
      </c>
      <c r="I144" s="22">
        <v>1.0666666666666667</v>
      </c>
      <c r="J144" s="22">
        <v>1.93</v>
      </c>
      <c r="K144" s="22">
        <v>1.3766666666666667</v>
      </c>
      <c r="L144" s="22">
        <v>0.98666666666666669</v>
      </c>
      <c r="M144" s="22">
        <v>4.1433333333333335</v>
      </c>
      <c r="N144" s="22">
        <v>2.8200000000000003</v>
      </c>
      <c r="O144" s="22">
        <v>0.5033333333333333</v>
      </c>
      <c r="P144" s="22">
        <v>1.5</v>
      </c>
      <c r="Q144" s="22">
        <v>3.1999999999999997</v>
      </c>
      <c r="R144" s="22">
        <v>3.39</v>
      </c>
      <c r="S144" s="22">
        <v>4.2699999999999996</v>
      </c>
      <c r="T144" s="22">
        <v>2.02</v>
      </c>
      <c r="U144" s="22">
        <v>3.3566666666666669</v>
      </c>
      <c r="V144" s="22">
        <v>0.98333333333333339</v>
      </c>
      <c r="W144" s="22">
        <v>1.5333333333333332</v>
      </c>
      <c r="X144" s="22">
        <v>1.7299999999999998</v>
      </c>
      <c r="Y144" s="22">
        <v>5.706666666666667</v>
      </c>
      <c r="Z144" s="22">
        <v>5.4333333333333336</v>
      </c>
      <c r="AA144" s="22">
        <v>2.4566666666666666</v>
      </c>
      <c r="AB144" s="22">
        <v>1.1299999999999999</v>
      </c>
      <c r="AC144" s="22">
        <v>3.3133333333333339</v>
      </c>
      <c r="AD144" s="22">
        <v>1.6833333333333333</v>
      </c>
      <c r="AE144" s="23">
        <v>756.03000000000009</v>
      </c>
      <c r="AF144" s="23">
        <v>301682</v>
      </c>
      <c r="AG144" s="45">
        <v>4.483333333333329</v>
      </c>
      <c r="AH144" s="23">
        <v>1144.1757710305139</v>
      </c>
      <c r="AI144" s="22" t="s">
        <v>783</v>
      </c>
      <c r="AJ144" s="22">
        <v>95.126666666666665</v>
      </c>
      <c r="AK144" s="22">
        <v>66.533333333333331</v>
      </c>
      <c r="AL144" s="22">
        <v>161.66</v>
      </c>
      <c r="AM144" s="22">
        <v>185.36656666666667</v>
      </c>
      <c r="AN144" s="22">
        <v>40.953333333333333</v>
      </c>
      <c r="AO144" s="36">
        <v>2.4503333333333335</v>
      </c>
      <c r="AP144" s="22">
        <v>89.203333333333319</v>
      </c>
      <c r="AQ144" s="22">
        <v>138.83333333333334</v>
      </c>
      <c r="AR144" s="22">
        <v>84.029999999999987</v>
      </c>
      <c r="AS144" s="22">
        <v>8.8133333333333344</v>
      </c>
      <c r="AT144" s="22">
        <v>449.78666666666669</v>
      </c>
      <c r="AU144" s="22">
        <v>4.1633333333333331</v>
      </c>
      <c r="AV144" s="22">
        <v>10.463333333333333</v>
      </c>
      <c r="AW144" s="22">
        <v>3.9066666666666663</v>
      </c>
      <c r="AX144" s="22">
        <v>15.39</v>
      </c>
      <c r="AY144" s="22">
        <v>36.419999999999995</v>
      </c>
      <c r="AZ144" s="22">
        <v>2.1</v>
      </c>
      <c r="BA144" s="22">
        <v>0.87999999999999989</v>
      </c>
      <c r="BB144" s="22">
        <v>13.673333333333332</v>
      </c>
      <c r="BC144" s="22">
        <v>37.776666666666664</v>
      </c>
      <c r="BD144" s="22">
        <v>26.77</v>
      </c>
      <c r="BE144" s="22">
        <v>39.22</v>
      </c>
      <c r="BF144" s="22">
        <v>78.966666666666669</v>
      </c>
      <c r="BG144" s="22">
        <v>15.986944444444445</v>
      </c>
      <c r="BH144" s="22">
        <v>10.436666666666667</v>
      </c>
      <c r="BI144" s="22">
        <v>15.833333333333334</v>
      </c>
      <c r="BJ144" s="22">
        <v>2.2433333333333332</v>
      </c>
      <c r="BK144" s="22">
        <v>41.34</v>
      </c>
      <c r="BL144" s="22">
        <v>8.64</v>
      </c>
      <c r="BM144" s="22">
        <v>8.01</v>
      </c>
    </row>
    <row r="145" spans="1:65" x14ac:dyDescent="0.35">
      <c r="A145" s="35">
        <v>2927620450</v>
      </c>
      <c r="B145" s="17" t="s">
        <v>295</v>
      </c>
      <c r="C145" s="17" t="s">
        <v>298</v>
      </c>
      <c r="D145" s="17" t="s">
        <v>299</v>
      </c>
      <c r="E145" s="22">
        <v>10.706666666666669</v>
      </c>
      <c r="F145" s="22">
        <v>4.2833333333333332</v>
      </c>
      <c r="G145" s="22">
        <v>4.0100000000000007</v>
      </c>
      <c r="H145" s="22">
        <v>1.406666666666667</v>
      </c>
      <c r="I145" s="22">
        <v>1.0066666666666666</v>
      </c>
      <c r="J145" s="22">
        <v>2.4066666666666663</v>
      </c>
      <c r="K145" s="22">
        <v>1.7733333333333334</v>
      </c>
      <c r="L145" s="22">
        <v>1.3766666666666669</v>
      </c>
      <c r="M145" s="22">
        <v>4.2833333333333341</v>
      </c>
      <c r="N145" s="22">
        <v>3.5333333333333332</v>
      </c>
      <c r="O145" s="22">
        <v>0.54999999999999993</v>
      </c>
      <c r="P145" s="22">
        <v>1.6333333333333335</v>
      </c>
      <c r="Q145" s="22">
        <v>2.9433333333333334</v>
      </c>
      <c r="R145" s="22">
        <v>3.5966666666666662</v>
      </c>
      <c r="S145" s="22">
        <v>4.5566666666666658</v>
      </c>
      <c r="T145" s="22">
        <v>2.1633333333333336</v>
      </c>
      <c r="U145" s="22">
        <v>3.4066666666666663</v>
      </c>
      <c r="V145" s="22">
        <v>0.98666666666666669</v>
      </c>
      <c r="W145" s="22">
        <v>1.49</v>
      </c>
      <c r="X145" s="22">
        <v>1.6433333333333333</v>
      </c>
      <c r="Y145" s="22">
        <v>5.96</v>
      </c>
      <c r="Z145" s="22">
        <v>5.87</v>
      </c>
      <c r="AA145" s="22">
        <v>2.3933333333333331</v>
      </c>
      <c r="AB145" s="22">
        <v>1.7000000000000002</v>
      </c>
      <c r="AC145" s="22">
        <v>3.1233333333333335</v>
      </c>
      <c r="AD145" s="22">
        <v>1.68</v>
      </c>
      <c r="AE145" s="23">
        <v>711.55333333333328</v>
      </c>
      <c r="AF145" s="23">
        <v>265422</v>
      </c>
      <c r="AG145" s="45">
        <v>4.5133333333333292</v>
      </c>
      <c r="AH145" s="23">
        <v>1010.4424131125942</v>
      </c>
      <c r="AI145" s="22" t="s">
        <v>783</v>
      </c>
      <c r="AJ145" s="22">
        <v>93.146666666666661</v>
      </c>
      <c r="AK145" s="22">
        <v>69.046666666666667</v>
      </c>
      <c r="AL145" s="22">
        <v>162.19333333333333</v>
      </c>
      <c r="AM145" s="22">
        <v>184.49156666666667</v>
      </c>
      <c r="AN145" s="22">
        <v>41.11</v>
      </c>
      <c r="AO145" s="36">
        <v>2.4873333333333334</v>
      </c>
      <c r="AP145" s="22">
        <v>92.093333333333348</v>
      </c>
      <c r="AQ145" s="22">
        <v>108.71333333333332</v>
      </c>
      <c r="AR145" s="22">
        <v>90.926666666666662</v>
      </c>
      <c r="AS145" s="22">
        <v>8.8166666666666682</v>
      </c>
      <c r="AT145" s="22">
        <v>430.09</v>
      </c>
      <c r="AU145" s="22">
        <v>4.2266666666666666</v>
      </c>
      <c r="AV145" s="22">
        <v>9.6533333333333342</v>
      </c>
      <c r="AW145" s="22">
        <v>4.5233333333333334</v>
      </c>
      <c r="AX145" s="22">
        <v>13.516666666666667</v>
      </c>
      <c r="AY145" s="22">
        <v>36.093333333333334</v>
      </c>
      <c r="AZ145" s="22">
        <v>3.1766666666666672</v>
      </c>
      <c r="BA145" s="22">
        <v>0.86</v>
      </c>
      <c r="BB145" s="22">
        <v>12.126666666666667</v>
      </c>
      <c r="BC145" s="22">
        <v>29.733333333333334</v>
      </c>
      <c r="BD145" s="22">
        <v>16.886666666666667</v>
      </c>
      <c r="BE145" s="22">
        <v>29.693333333333332</v>
      </c>
      <c r="BF145" s="22">
        <v>71.569999999999993</v>
      </c>
      <c r="BG145" s="22">
        <v>13.660000000000002</v>
      </c>
      <c r="BH145" s="22">
        <v>9.19</v>
      </c>
      <c r="BI145" s="22">
        <v>12</v>
      </c>
      <c r="BJ145" s="22">
        <v>2.17</v>
      </c>
      <c r="BK145" s="22">
        <v>43.18</v>
      </c>
      <c r="BL145" s="22">
        <v>8.42</v>
      </c>
      <c r="BM145" s="22">
        <v>7.916666666666667</v>
      </c>
    </row>
    <row r="146" spans="1:65" x14ac:dyDescent="0.35">
      <c r="A146" s="35">
        <v>2927900500</v>
      </c>
      <c r="B146" s="17" t="s">
        <v>295</v>
      </c>
      <c r="C146" s="17" t="s">
        <v>574</v>
      </c>
      <c r="D146" s="17" t="s">
        <v>71</v>
      </c>
      <c r="E146" s="22">
        <v>10.08</v>
      </c>
      <c r="F146" s="22">
        <v>3.8633333333333333</v>
      </c>
      <c r="G146" s="22">
        <v>3.23</v>
      </c>
      <c r="H146" s="22">
        <v>1.2700000000000002</v>
      </c>
      <c r="I146" s="22">
        <v>0.91</v>
      </c>
      <c r="J146" s="22">
        <v>1.9366666666666665</v>
      </c>
      <c r="K146" s="22">
        <v>1.32</v>
      </c>
      <c r="L146" s="22">
        <v>0.95333333333333325</v>
      </c>
      <c r="M146" s="22">
        <v>3.956666666666667</v>
      </c>
      <c r="N146" s="22">
        <v>2.9</v>
      </c>
      <c r="O146" s="22">
        <v>0.46666666666666662</v>
      </c>
      <c r="P146" s="22">
        <v>1.3533333333333335</v>
      </c>
      <c r="Q146" s="22">
        <v>2.85</v>
      </c>
      <c r="R146" s="22">
        <v>3.14</v>
      </c>
      <c r="S146" s="22">
        <v>4.166666666666667</v>
      </c>
      <c r="T146" s="22">
        <v>2.0299999999999998</v>
      </c>
      <c r="U146" s="22">
        <v>2.81</v>
      </c>
      <c r="V146" s="22">
        <v>0.74333333333333329</v>
      </c>
      <c r="W146" s="22">
        <v>1.6766666666666665</v>
      </c>
      <c r="X146" s="22">
        <v>1.7733333333333334</v>
      </c>
      <c r="Y146" s="22">
        <v>5.7633333333333328</v>
      </c>
      <c r="Z146" s="22">
        <v>5.3933333333333335</v>
      </c>
      <c r="AA146" s="22">
        <v>2.5</v>
      </c>
      <c r="AB146" s="22">
        <v>1.1733333333333333</v>
      </c>
      <c r="AC146" s="22">
        <v>2.77</v>
      </c>
      <c r="AD146" s="22">
        <v>1.4166666666666667</v>
      </c>
      <c r="AE146" s="23">
        <v>787.91666666666663</v>
      </c>
      <c r="AF146" s="23">
        <v>200468.33333333334</v>
      </c>
      <c r="AG146" s="45">
        <v>4.3612885021243981</v>
      </c>
      <c r="AH146" s="23">
        <v>749.52989618413619</v>
      </c>
      <c r="AI146" s="22" t="s">
        <v>783</v>
      </c>
      <c r="AJ146" s="22">
        <v>126.49666666666667</v>
      </c>
      <c r="AK146" s="22">
        <v>65.046666666666667</v>
      </c>
      <c r="AL146" s="22">
        <v>191.54333333333335</v>
      </c>
      <c r="AM146" s="22">
        <v>183.25656666666666</v>
      </c>
      <c r="AN146" s="22">
        <v>56.073333333333331</v>
      </c>
      <c r="AO146" s="36">
        <v>2.4146666666666667</v>
      </c>
      <c r="AP146" s="22">
        <v>87.233333333333334</v>
      </c>
      <c r="AQ146" s="22">
        <v>107.5</v>
      </c>
      <c r="AR146" s="22">
        <v>87.566666666666663</v>
      </c>
      <c r="AS146" s="22">
        <v>8.1866666666666674</v>
      </c>
      <c r="AT146" s="22">
        <v>434.53000000000003</v>
      </c>
      <c r="AU146" s="22">
        <v>4.8233333333333333</v>
      </c>
      <c r="AV146" s="22">
        <v>10.156666666666666</v>
      </c>
      <c r="AW146" s="22">
        <v>4.083333333333333</v>
      </c>
      <c r="AX146" s="22">
        <v>16.170000000000002</v>
      </c>
      <c r="AY146" s="22">
        <v>22.5</v>
      </c>
      <c r="AZ146" s="22">
        <v>2.3266666666666667</v>
      </c>
      <c r="BA146" s="22">
        <v>0.93</v>
      </c>
      <c r="BB146" s="22">
        <v>10.5</v>
      </c>
      <c r="BC146" s="22">
        <v>20.806666666666668</v>
      </c>
      <c r="BD146" s="22">
        <v>18.313333333333333</v>
      </c>
      <c r="BE146" s="22">
        <v>21.063333333333333</v>
      </c>
      <c r="BF146" s="22">
        <v>30</v>
      </c>
      <c r="BG146" s="22">
        <v>29.749166666666667</v>
      </c>
      <c r="BH146" s="22">
        <v>9.4866666666666664</v>
      </c>
      <c r="BI146" s="22">
        <v>10</v>
      </c>
      <c r="BJ146" s="22">
        <v>2.2000000000000002</v>
      </c>
      <c r="BK146" s="22">
        <v>36.550000000000004</v>
      </c>
      <c r="BL146" s="22">
        <v>8.76</v>
      </c>
      <c r="BM146" s="22">
        <v>6.6933333333333325</v>
      </c>
    </row>
    <row r="147" spans="1:65" x14ac:dyDescent="0.35">
      <c r="A147" s="35">
        <v>2928140600</v>
      </c>
      <c r="B147" s="17" t="s">
        <v>295</v>
      </c>
      <c r="C147" s="46" t="s">
        <v>300</v>
      </c>
      <c r="D147" s="17" t="s">
        <v>301</v>
      </c>
      <c r="E147" s="22">
        <v>11.763333333333335</v>
      </c>
      <c r="F147" s="22">
        <v>4.003333333333333</v>
      </c>
      <c r="G147" s="22">
        <v>4.6099999999999994</v>
      </c>
      <c r="H147" s="22">
        <v>1.4366666666666668</v>
      </c>
      <c r="I147" s="22">
        <v>1.0166666666666666</v>
      </c>
      <c r="J147" s="22">
        <v>2.1033333333333331</v>
      </c>
      <c r="K147" s="22">
        <v>1.7899999999999998</v>
      </c>
      <c r="L147" s="22">
        <v>1.0399999999999998</v>
      </c>
      <c r="M147" s="22">
        <v>4.123333333333334</v>
      </c>
      <c r="N147" s="22">
        <v>3.3666666666666671</v>
      </c>
      <c r="O147" s="22">
        <v>0.52</v>
      </c>
      <c r="P147" s="22">
        <v>1.8333333333333333</v>
      </c>
      <c r="Q147" s="22">
        <v>3.7466666666666666</v>
      </c>
      <c r="R147" s="22">
        <v>3.3533333333333331</v>
      </c>
      <c r="S147" s="22">
        <v>4.1900000000000004</v>
      </c>
      <c r="T147" s="22">
        <v>2.0266666666666664</v>
      </c>
      <c r="U147" s="22">
        <v>3.0333333333333332</v>
      </c>
      <c r="V147" s="22">
        <v>0.9966666666666667</v>
      </c>
      <c r="W147" s="22">
        <v>1.7333333333333334</v>
      </c>
      <c r="X147" s="22">
        <v>1.89</v>
      </c>
      <c r="Y147" s="22">
        <v>5.3533333333333344</v>
      </c>
      <c r="Z147" s="22">
        <v>4.543333333333333</v>
      </c>
      <c r="AA147" s="22">
        <v>2.73</v>
      </c>
      <c r="AB147" s="22">
        <v>1.5</v>
      </c>
      <c r="AC147" s="22">
        <v>3.7566666666666664</v>
      </c>
      <c r="AD147" s="22">
        <v>1.8566666666666667</v>
      </c>
      <c r="AE147" s="23">
        <v>1092.4633333333334</v>
      </c>
      <c r="AF147" s="23">
        <v>276196.66666666669</v>
      </c>
      <c r="AG147" s="45">
        <v>4.3677598287328605</v>
      </c>
      <c r="AH147" s="23">
        <v>1033.5128742844624</v>
      </c>
      <c r="AI147" s="22" t="s">
        <v>783</v>
      </c>
      <c r="AJ147" s="22">
        <v>91.736666666666665</v>
      </c>
      <c r="AK147" s="22">
        <v>68.593333333333348</v>
      </c>
      <c r="AL147" s="22">
        <v>160.33000000000001</v>
      </c>
      <c r="AM147" s="22">
        <v>184.47481666666667</v>
      </c>
      <c r="AN147" s="22">
        <v>42.733333333333327</v>
      </c>
      <c r="AO147" s="36">
        <v>2.5009999999999999</v>
      </c>
      <c r="AP147" s="22">
        <v>100.57666666666667</v>
      </c>
      <c r="AQ147" s="22">
        <v>94.236666666666665</v>
      </c>
      <c r="AR147" s="22">
        <v>106.60000000000001</v>
      </c>
      <c r="AS147" s="22">
        <v>9.2466666666666661</v>
      </c>
      <c r="AT147" s="22">
        <v>433.00333333333333</v>
      </c>
      <c r="AU147" s="22">
        <v>4.6466666666666674</v>
      </c>
      <c r="AV147" s="22">
        <v>9.9433333333333334</v>
      </c>
      <c r="AW147" s="22">
        <v>4.13</v>
      </c>
      <c r="AX147" s="22">
        <v>15.9</v>
      </c>
      <c r="AY147" s="22">
        <v>30.233333333333334</v>
      </c>
      <c r="AZ147" s="22">
        <v>2.1333333333333333</v>
      </c>
      <c r="BA147" s="22">
        <v>0.94999999999999984</v>
      </c>
      <c r="BB147" s="22">
        <v>13.773333333333333</v>
      </c>
      <c r="BC147" s="22">
        <v>34.800000000000004</v>
      </c>
      <c r="BD147" s="22">
        <v>28.959999999999997</v>
      </c>
      <c r="BE147" s="22">
        <v>31.113333333333333</v>
      </c>
      <c r="BF147" s="22">
        <v>74.696666666666673</v>
      </c>
      <c r="BG147" s="22">
        <v>26.327222222222222</v>
      </c>
      <c r="BH147" s="22">
        <v>9.6666666666666661</v>
      </c>
      <c r="BI147" s="22">
        <v>16.066666666666666</v>
      </c>
      <c r="BJ147" s="22">
        <v>2.42</v>
      </c>
      <c r="BK147" s="22">
        <v>46.06666666666667</v>
      </c>
      <c r="BL147" s="22">
        <v>8.9433333333333334</v>
      </c>
      <c r="BM147" s="22">
        <v>9.2799999999999994</v>
      </c>
    </row>
    <row r="148" spans="1:65" x14ac:dyDescent="0.35">
      <c r="A148" s="35">
        <v>2941180880</v>
      </c>
      <c r="B148" s="17" t="s">
        <v>295</v>
      </c>
      <c r="C148" s="17" t="s">
        <v>302</v>
      </c>
      <c r="D148" s="17" t="s">
        <v>303</v>
      </c>
      <c r="E148" s="22">
        <v>14.76</v>
      </c>
      <c r="F148" s="22">
        <v>4.3133333333333335</v>
      </c>
      <c r="G148" s="22">
        <v>4.8499999999999996</v>
      </c>
      <c r="H148" s="22">
        <v>1.5466666666666669</v>
      </c>
      <c r="I148" s="22">
        <v>0.9966666666666667</v>
      </c>
      <c r="J148" s="22">
        <v>1.6900000000000002</v>
      </c>
      <c r="K148" s="22">
        <v>2.3433333333333337</v>
      </c>
      <c r="L148" s="22">
        <v>0.97000000000000008</v>
      </c>
      <c r="M148" s="22">
        <v>4.3500000000000005</v>
      </c>
      <c r="N148" s="22">
        <v>2.8566666666666669</v>
      </c>
      <c r="O148" s="22">
        <v>0.54</v>
      </c>
      <c r="P148" s="22">
        <v>1.61</v>
      </c>
      <c r="Q148" s="22">
        <v>2.6066666666666665</v>
      </c>
      <c r="R148" s="22">
        <v>3.4033333333333338</v>
      </c>
      <c r="S148" s="22">
        <v>4.4033333333333333</v>
      </c>
      <c r="T148" s="22">
        <v>2.3633333333333333</v>
      </c>
      <c r="U148" s="22">
        <v>3.5500000000000003</v>
      </c>
      <c r="V148" s="22">
        <v>1.21</v>
      </c>
      <c r="W148" s="22">
        <v>2.5</v>
      </c>
      <c r="X148" s="22">
        <v>1.7566666666666666</v>
      </c>
      <c r="Y148" s="22">
        <v>5.9033333333333333</v>
      </c>
      <c r="Z148" s="22">
        <v>5.6266666666666678</v>
      </c>
      <c r="AA148" s="22">
        <v>2.4733333333333332</v>
      </c>
      <c r="AB148" s="22">
        <v>1.3066666666666666</v>
      </c>
      <c r="AC148" s="22">
        <v>3.8699999999999997</v>
      </c>
      <c r="AD148" s="22">
        <v>1.5599999999999998</v>
      </c>
      <c r="AE148" s="23">
        <v>843.65666666666675</v>
      </c>
      <c r="AF148" s="23">
        <v>231818.66666666666</v>
      </c>
      <c r="AG148" s="45">
        <v>4.3892995468983322</v>
      </c>
      <c r="AH148" s="23">
        <v>869.71274135419696</v>
      </c>
      <c r="AI148" s="22" t="s">
        <v>783</v>
      </c>
      <c r="AJ148" s="22">
        <v>98.643333333333331</v>
      </c>
      <c r="AK148" s="22">
        <v>69.353333333333339</v>
      </c>
      <c r="AL148" s="22">
        <v>167.99666666666667</v>
      </c>
      <c r="AM148" s="22">
        <v>188.04256666666666</v>
      </c>
      <c r="AN148" s="22">
        <v>41.383333333333333</v>
      </c>
      <c r="AO148" s="36">
        <v>2.5433333333333334</v>
      </c>
      <c r="AP148" s="22">
        <v>80.19</v>
      </c>
      <c r="AQ148" s="22">
        <v>83.553333333333342</v>
      </c>
      <c r="AR148" s="22">
        <v>97.223333333333343</v>
      </c>
      <c r="AS148" s="22">
        <v>10.75</v>
      </c>
      <c r="AT148" s="22">
        <v>450.49333333333334</v>
      </c>
      <c r="AU148" s="22">
        <v>4.28</v>
      </c>
      <c r="AV148" s="22">
        <v>9.9233333333333338</v>
      </c>
      <c r="AW148" s="22">
        <v>3.5833333333333335</v>
      </c>
      <c r="AX148" s="22">
        <v>17.336666666666666</v>
      </c>
      <c r="AY148" s="22">
        <v>33.563333333333333</v>
      </c>
      <c r="AZ148" s="22">
        <v>2.2266666666666666</v>
      </c>
      <c r="BA148" s="22">
        <v>1.0766666666666667</v>
      </c>
      <c r="BB148" s="22">
        <v>14.19</v>
      </c>
      <c r="BC148" s="22">
        <v>21.486666666666665</v>
      </c>
      <c r="BD148" s="22">
        <v>27.456666666666663</v>
      </c>
      <c r="BE148" s="22">
        <v>20.283333333333335</v>
      </c>
      <c r="BF148" s="22">
        <v>68.3</v>
      </c>
      <c r="BG148" s="22">
        <v>17.29</v>
      </c>
      <c r="BH148" s="22">
        <v>10.206666666666665</v>
      </c>
      <c r="BI148" s="22">
        <v>14.276666666666666</v>
      </c>
      <c r="BJ148" s="22">
        <v>2.29</v>
      </c>
      <c r="BK148" s="22">
        <v>48.74666666666667</v>
      </c>
      <c r="BL148" s="22">
        <v>9.1566666666666681</v>
      </c>
      <c r="BM148" s="22">
        <v>7.8500000000000005</v>
      </c>
    </row>
    <row r="149" spans="1:65" x14ac:dyDescent="0.35">
      <c r="A149" s="35">
        <v>2944180920</v>
      </c>
      <c r="B149" s="17" t="s">
        <v>295</v>
      </c>
      <c r="C149" s="17" t="s">
        <v>304</v>
      </c>
      <c r="D149" s="17" t="s">
        <v>305</v>
      </c>
      <c r="E149" s="22">
        <v>12.053333333333333</v>
      </c>
      <c r="F149" s="22">
        <v>4.0599999999999996</v>
      </c>
      <c r="G149" s="22">
        <v>4.7566666666666668</v>
      </c>
      <c r="H149" s="22">
        <v>1.3266666666666669</v>
      </c>
      <c r="I149" s="22">
        <v>1.0933333333333335</v>
      </c>
      <c r="J149" s="22">
        <v>2.063333333333333</v>
      </c>
      <c r="K149" s="22">
        <v>1.8466666666666667</v>
      </c>
      <c r="L149" s="22">
        <v>1.01</v>
      </c>
      <c r="M149" s="22">
        <v>3.1</v>
      </c>
      <c r="N149" s="22">
        <v>3.0866666666666673</v>
      </c>
      <c r="O149" s="22">
        <v>0.57666666666666666</v>
      </c>
      <c r="P149" s="22">
        <v>1.46</v>
      </c>
      <c r="Q149" s="22">
        <v>3.7600000000000002</v>
      </c>
      <c r="R149" s="22">
        <v>3.4733333333333332</v>
      </c>
      <c r="S149" s="22">
        <v>3.85</v>
      </c>
      <c r="T149" s="22">
        <v>2.2933333333333334</v>
      </c>
      <c r="U149" s="22">
        <v>3.7566666666666664</v>
      </c>
      <c r="V149" s="22">
        <v>0.97000000000000008</v>
      </c>
      <c r="W149" s="22">
        <v>1.6199999999999999</v>
      </c>
      <c r="X149" s="22">
        <v>1.8500000000000003</v>
      </c>
      <c r="Y149" s="22">
        <v>5.9333333333333336</v>
      </c>
      <c r="Z149" s="22">
        <v>5.3633333333333333</v>
      </c>
      <c r="AA149" s="22">
        <v>2.64</v>
      </c>
      <c r="AB149" s="22">
        <v>1.0533333333333335</v>
      </c>
      <c r="AC149" s="22">
        <v>2.7300000000000004</v>
      </c>
      <c r="AD149" s="22">
        <v>1.5733333333333333</v>
      </c>
      <c r="AE149" s="23">
        <v>775.10666666666657</v>
      </c>
      <c r="AF149" s="23">
        <v>241713</v>
      </c>
      <c r="AG149" s="45">
        <v>4.4120817819977427</v>
      </c>
      <c r="AH149" s="23">
        <v>909.31400373576435</v>
      </c>
      <c r="AI149" s="22" t="s">
        <v>783</v>
      </c>
      <c r="AJ149" s="22">
        <v>79.756666666666661</v>
      </c>
      <c r="AK149" s="22">
        <v>46.54666666666666</v>
      </c>
      <c r="AL149" s="22">
        <v>126.30333333333331</v>
      </c>
      <c r="AM149" s="22">
        <v>183.09406666666666</v>
      </c>
      <c r="AN149" s="22">
        <v>40.943333333333328</v>
      </c>
      <c r="AO149" s="36">
        <v>2.4176666666666669</v>
      </c>
      <c r="AP149" s="22">
        <v>97.8</v>
      </c>
      <c r="AQ149" s="22">
        <v>118.11</v>
      </c>
      <c r="AR149" s="22">
        <v>94.8</v>
      </c>
      <c r="AS149" s="22">
        <v>9.4466666666666672</v>
      </c>
      <c r="AT149" s="22">
        <v>458.3966666666667</v>
      </c>
      <c r="AU149" s="22">
        <v>3.7900000000000005</v>
      </c>
      <c r="AV149" s="22">
        <v>9.7899999999999991</v>
      </c>
      <c r="AW149" s="22">
        <v>4.4833333333333334</v>
      </c>
      <c r="AX149" s="22">
        <v>13.4</v>
      </c>
      <c r="AY149" s="22">
        <v>29.343333333333334</v>
      </c>
      <c r="AZ149" s="22">
        <v>2.2266666666666666</v>
      </c>
      <c r="BA149" s="22">
        <v>0.92333333333333334</v>
      </c>
      <c r="BB149" s="22">
        <v>9.52</v>
      </c>
      <c r="BC149" s="22">
        <v>23.439999999999998</v>
      </c>
      <c r="BD149" s="22">
        <v>20.363333333333333</v>
      </c>
      <c r="BE149" s="22">
        <v>22.900000000000002</v>
      </c>
      <c r="BF149" s="22">
        <v>86.956666666666663</v>
      </c>
      <c r="BG149" s="22">
        <v>12.891666666666666</v>
      </c>
      <c r="BH149" s="22">
        <v>10.166666666666666</v>
      </c>
      <c r="BI149" s="22">
        <v>15</v>
      </c>
      <c r="BJ149" s="22">
        <v>1.9633333333333332</v>
      </c>
      <c r="BK149" s="22">
        <v>43.586666666666666</v>
      </c>
      <c r="BL149" s="22">
        <v>8.7000000000000011</v>
      </c>
      <c r="BM149" s="22">
        <v>8.06</v>
      </c>
    </row>
    <row r="150" spans="1:65" x14ac:dyDescent="0.35">
      <c r="A150" s="35">
        <v>3014580250</v>
      </c>
      <c r="B150" s="17" t="s">
        <v>306</v>
      </c>
      <c r="C150" s="17" t="s">
        <v>307</v>
      </c>
      <c r="D150" s="17" t="s">
        <v>308</v>
      </c>
      <c r="E150" s="22">
        <v>11.13</v>
      </c>
      <c r="F150" s="22">
        <v>4.2766666666666664</v>
      </c>
      <c r="G150" s="22">
        <v>4.9833333333333334</v>
      </c>
      <c r="H150" s="22">
        <v>1.4400000000000002</v>
      </c>
      <c r="I150" s="22">
        <v>1.2</v>
      </c>
      <c r="J150" s="22">
        <v>1.8666666666666665</v>
      </c>
      <c r="K150" s="22">
        <v>1.5166666666666666</v>
      </c>
      <c r="L150" s="22">
        <v>0.98666666666666669</v>
      </c>
      <c r="M150" s="22">
        <v>4.9133333333333331</v>
      </c>
      <c r="N150" s="22">
        <v>4.41</v>
      </c>
      <c r="O150" s="22">
        <v>0.64</v>
      </c>
      <c r="P150" s="22">
        <v>1.2233333333333334</v>
      </c>
      <c r="Q150" s="22">
        <v>2.5333333333333332</v>
      </c>
      <c r="R150" s="22">
        <v>3.99</v>
      </c>
      <c r="S150" s="22">
        <v>5.7133333333333338</v>
      </c>
      <c r="T150" s="22">
        <v>3.4466666666666668</v>
      </c>
      <c r="U150" s="22">
        <v>4.1733333333333329</v>
      </c>
      <c r="V150" s="22">
        <v>1.3566666666666667</v>
      </c>
      <c r="W150" s="22">
        <v>2.2433333333333327</v>
      </c>
      <c r="X150" s="22">
        <v>1.9466666666666665</v>
      </c>
      <c r="Y150" s="22">
        <v>6.123333333333334</v>
      </c>
      <c r="Z150" s="22">
        <v>5.87</v>
      </c>
      <c r="AA150" s="22">
        <v>2.0766666666666667</v>
      </c>
      <c r="AB150" s="22">
        <v>1.7433333333333332</v>
      </c>
      <c r="AC150" s="22">
        <v>2.99</v>
      </c>
      <c r="AD150" s="22">
        <v>1.5266666666666666</v>
      </c>
      <c r="AE150" s="23">
        <v>1182.81</v>
      </c>
      <c r="AF150" s="23">
        <v>387770.66666666669</v>
      </c>
      <c r="AG150" s="45">
        <v>4.4313888888888258</v>
      </c>
      <c r="AH150" s="23">
        <v>1462.4043521898227</v>
      </c>
      <c r="AI150" s="22" t="s">
        <v>783</v>
      </c>
      <c r="AJ150" s="22">
        <v>74.466666666666654</v>
      </c>
      <c r="AK150" s="22">
        <v>58.856666666666662</v>
      </c>
      <c r="AL150" s="22">
        <v>133.32333333333332</v>
      </c>
      <c r="AM150" s="22">
        <v>170.54906666666668</v>
      </c>
      <c r="AN150" s="22">
        <v>38.886666666666663</v>
      </c>
      <c r="AO150" s="36">
        <v>2.6949999999999998</v>
      </c>
      <c r="AP150" s="22">
        <v>91.333333333333329</v>
      </c>
      <c r="AQ150" s="22">
        <v>131.66666666666666</v>
      </c>
      <c r="AR150" s="22">
        <v>93.89</v>
      </c>
      <c r="AS150" s="22">
        <v>10.186666666666667</v>
      </c>
      <c r="AT150" s="22">
        <v>460.87000000000006</v>
      </c>
      <c r="AU150" s="22">
        <v>5.19</v>
      </c>
      <c r="AV150" s="22">
        <v>10.993333333333334</v>
      </c>
      <c r="AW150" s="22">
        <v>4.4266666666666667</v>
      </c>
      <c r="AX150" s="22">
        <v>16.760000000000002</v>
      </c>
      <c r="AY150" s="22">
        <v>34.166666666666664</v>
      </c>
      <c r="AZ150" s="22">
        <v>2.3400000000000003</v>
      </c>
      <c r="BA150" s="22">
        <v>0.98</v>
      </c>
      <c r="BB150" s="22">
        <v>17.796666666666667</v>
      </c>
      <c r="BC150" s="22">
        <v>32.353333333333332</v>
      </c>
      <c r="BD150" s="22">
        <v>24.053333333333331</v>
      </c>
      <c r="BE150" s="22">
        <v>32.996666666666663</v>
      </c>
      <c r="BF150" s="22">
        <v>83.19</v>
      </c>
      <c r="BG150" s="22">
        <v>14.255555555555555</v>
      </c>
      <c r="BH150" s="22">
        <v>10.950000000000001</v>
      </c>
      <c r="BI150" s="22">
        <v>15.883333333333333</v>
      </c>
      <c r="BJ150" s="22">
        <v>2.0633333333333335</v>
      </c>
      <c r="BK150" s="22">
        <v>49.333333333333336</v>
      </c>
      <c r="BL150" s="22">
        <v>8.64</v>
      </c>
      <c r="BM150" s="22">
        <v>8.9666666666666668</v>
      </c>
    </row>
    <row r="151" spans="1:65" x14ac:dyDescent="0.35">
      <c r="A151" s="35">
        <v>3125580420</v>
      </c>
      <c r="B151" s="17" t="s">
        <v>309</v>
      </c>
      <c r="C151" s="17" t="s">
        <v>310</v>
      </c>
      <c r="D151" s="17" t="s">
        <v>311</v>
      </c>
      <c r="E151" s="22">
        <v>10.152451829098583</v>
      </c>
      <c r="F151" s="22">
        <v>3.1707905451472</v>
      </c>
      <c r="G151" s="22">
        <v>4.005235811982538</v>
      </c>
      <c r="H151" s="22">
        <v>1.5475066343339179</v>
      </c>
      <c r="I151" s="22">
        <v>0.77795713893411544</v>
      </c>
      <c r="J151" s="22">
        <v>3.6471595706799937</v>
      </c>
      <c r="K151" s="22">
        <v>1.0941227810512613</v>
      </c>
      <c r="L151" s="22">
        <v>1.6139138272041169</v>
      </c>
      <c r="M151" s="22">
        <v>4.0805486658688954</v>
      </c>
      <c r="N151" s="22">
        <v>2.8103121951232559</v>
      </c>
      <c r="O151" s="22">
        <v>0.57356814419976876</v>
      </c>
      <c r="P151" s="22">
        <v>1.664213447282209</v>
      </c>
      <c r="Q151" s="22">
        <v>2.0923210504091543</v>
      </c>
      <c r="R151" s="22">
        <v>2.9051536712840025</v>
      </c>
      <c r="S151" s="22">
        <v>4.2009658938504097</v>
      </c>
      <c r="T151" s="22">
        <v>1.882726934408355</v>
      </c>
      <c r="U151" s="22">
        <v>3.6681869580170683</v>
      </c>
      <c r="V151" s="22">
        <v>0.9165564508478975</v>
      </c>
      <c r="W151" s="22">
        <v>1.5173505926983741</v>
      </c>
      <c r="X151" s="22">
        <v>1.8373807263666209</v>
      </c>
      <c r="Y151" s="22">
        <v>5.8292130652271377</v>
      </c>
      <c r="Z151" s="22">
        <v>5.737255143294715</v>
      </c>
      <c r="AA151" s="22">
        <v>1.9190921837905843</v>
      </c>
      <c r="AB151" s="22">
        <v>0.94600920500753549</v>
      </c>
      <c r="AC151" s="22">
        <v>2.669109338362285</v>
      </c>
      <c r="AD151" s="22">
        <v>1.0549468590248703</v>
      </c>
      <c r="AE151" s="23">
        <v>672.46929521189702</v>
      </c>
      <c r="AF151" s="23">
        <v>379531.25137476856</v>
      </c>
      <c r="AG151" s="45">
        <v>4.4800604194599147</v>
      </c>
      <c r="AH151" s="23">
        <v>1438.2778214281916</v>
      </c>
      <c r="AI151" s="22" t="s">
        <v>783</v>
      </c>
      <c r="AJ151" s="22">
        <v>65.372772002821137</v>
      </c>
      <c r="AK151" s="22">
        <v>43.557544470490406</v>
      </c>
      <c r="AL151" s="22">
        <v>108.93031647331154</v>
      </c>
      <c r="AM151" s="22">
        <v>188.07984643899002</v>
      </c>
      <c r="AN151" s="22">
        <v>43.145945122485493</v>
      </c>
      <c r="AO151" s="36">
        <v>2.7347198822107885</v>
      </c>
      <c r="AP151" s="22">
        <v>93.393120846643868</v>
      </c>
      <c r="AQ151" s="22">
        <v>106.13157863903946</v>
      </c>
      <c r="AR151" s="22">
        <v>81.583060786240154</v>
      </c>
      <c r="AS151" s="22">
        <v>9.4397772533737108</v>
      </c>
      <c r="AT151" s="22">
        <v>484.48166874807515</v>
      </c>
      <c r="AU151" s="22">
        <v>3.9284234052307325</v>
      </c>
      <c r="AV151" s="22">
        <v>11.45878102466429</v>
      </c>
      <c r="AW151" s="22">
        <v>1.9962209136851063</v>
      </c>
      <c r="AX151" s="22">
        <v>11.824312585802815</v>
      </c>
      <c r="AY151" s="22">
        <v>25.263139945315398</v>
      </c>
      <c r="AZ151" s="22">
        <v>2.2135026696976099</v>
      </c>
      <c r="BA151" s="22">
        <v>0.97672748225994643</v>
      </c>
      <c r="BB151" s="22">
        <v>20.135142311258118</v>
      </c>
      <c r="BC151" s="22">
        <v>28.835937358586222</v>
      </c>
      <c r="BD151" s="22">
        <v>20.544266256304098</v>
      </c>
      <c r="BE151" s="22">
        <v>21.198778574614643</v>
      </c>
      <c r="BF151" s="22">
        <v>72.713525331718515</v>
      </c>
      <c r="BG151" s="22">
        <v>10.452756062844443</v>
      </c>
      <c r="BH151" s="22">
        <v>8.5271799352024882</v>
      </c>
      <c r="BI151" s="22">
        <v>9.9863824929103711</v>
      </c>
      <c r="BJ151" s="22">
        <v>1.9661677163113362</v>
      </c>
      <c r="BK151" s="22">
        <v>44.318794250611312</v>
      </c>
      <c r="BL151" s="22">
        <v>8.0672035179392285</v>
      </c>
      <c r="BM151" s="22">
        <v>7.9519750623903471</v>
      </c>
    </row>
    <row r="152" spans="1:65" x14ac:dyDescent="0.35">
      <c r="A152" s="35">
        <v>3130700600</v>
      </c>
      <c r="B152" s="17" t="s">
        <v>309</v>
      </c>
      <c r="C152" s="17" t="s">
        <v>670</v>
      </c>
      <c r="D152" s="17" t="s">
        <v>671</v>
      </c>
      <c r="E152" s="22">
        <v>10.956666666666669</v>
      </c>
      <c r="F152" s="22">
        <v>3.4833333333333329</v>
      </c>
      <c r="G152" s="22">
        <v>4.5066666666666668</v>
      </c>
      <c r="H152" s="22">
        <v>1.5333333333333332</v>
      </c>
      <c r="I152" s="22">
        <v>0.93333333333333324</v>
      </c>
      <c r="J152" s="22">
        <v>2.5</v>
      </c>
      <c r="K152" s="22">
        <v>1.9266666666666665</v>
      </c>
      <c r="L152" s="22">
        <v>0.98</v>
      </c>
      <c r="M152" s="22">
        <v>4.0566666666666666</v>
      </c>
      <c r="N152" s="22">
        <v>2.69</v>
      </c>
      <c r="O152" s="22">
        <v>0.54333333333333333</v>
      </c>
      <c r="P152" s="22">
        <v>1.4433333333333334</v>
      </c>
      <c r="Q152" s="22">
        <v>3.956666666666667</v>
      </c>
      <c r="R152" s="22">
        <v>3.2666666666666671</v>
      </c>
      <c r="S152" s="22">
        <v>3.9800000000000004</v>
      </c>
      <c r="T152" s="22">
        <v>1.8099999999999998</v>
      </c>
      <c r="U152" s="22">
        <v>3.0266666666666668</v>
      </c>
      <c r="V152" s="22">
        <v>0.91333333333333344</v>
      </c>
      <c r="W152" s="22">
        <v>1.97</v>
      </c>
      <c r="X152" s="22">
        <v>1.6500000000000001</v>
      </c>
      <c r="Y152" s="22">
        <v>5.5500000000000007</v>
      </c>
      <c r="Z152" s="22">
        <v>5.126666666666666</v>
      </c>
      <c r="AA152" s="22">
        <v>2.38</v>
      </c>
      <c r="AB152" s="22">
        <v>1.21</v>
      </c>
      <c r="AC152" s="22">
        <v>3.0533333333333332</v>
      </c>
      <c r="AD152" s="22">
        <v>1.7866666666666668</v>
      </c>
      <c r="AE152" s="23">
        <v>827.05000000000007</v>
      </c>
      <c r="AF152" s="23">
        <v>288295.66666666669</v>
      </c>
      <c r="AG152" s="45">
        <v>4.475993531449407</v>
      </c>
      <c r="AH152" s="23">
        <v>1092.2292118122461</v>
      </c>
      <c r="AI152" s="22" t="s">
        <v>783</v>
      </c>
      <c r="AJ152" s="22">
        <v>66.38000000000001</v>
      </c>
      <c r="AK152" s="22">
        <v>65.883333333333326</v>
      </c>
      <c r="AL152" s="22">
        <v>132.26333333333332</v>
      </c>
      <c r="AM152" s="22">
        <v>190.00406666666666</v>
      </c>
      <c r="AN152" s="22">
        <v>45.133333333333333</v>
      </c>
      <c r="AO152" s="36">
        <v>2.5553333333333335</v>
      </c>
      <c r="AP152" s="22">
        <v>112.02</v>
      </c>
      <c r="AQ152" s="22">
        <v>134.06666666666666</v>
      </c>
      <c r="AR152" s="22">
        <v>86.40000000000002</v>
      </c>
      <c r="AS152" s="22">
        <v>9.1199999999999992</v>
      </c>
      <c r="AT152" s="22">
        <v>457.36666666666662</v>
      </c>
      <c r="AU152" s="22">
        <v>4.2433333333333332</v>
      </c>
      <c r="AV152" s="22">
        <v>10.886666666666668</v>
      </c>
      <c r="AW152" s="22">
        <v>3.98</v>
      </c>
      <c r="AX152" s="22">
        <v>20.666666666666668</v>
      </c>
      <c r="AY152" s="22">
        <v>39.623333333333335</v>
      </c>
      <c r="AZ152" s="22">
        <v>2.3466666666666662</v>
      </c>
      <c r="BA152" s="22">
        <v>0.77999999999999992</v>
      </c>
      <c r="BB152" s="22">
        <v>14.966666666666667</v>
      </c>
      <c r="BC152" s="22">
        <v>37.923333333333332</v>
      </c>
      <c r="BD152" s="22">
        <v>33.21</v>
      </c>
      <c r="BE152" s="22">
        <v>43.786666666666662</v>
      </c>
      <c r="BF152" s="22">
        <v>68.25</v>
      </c>
      <c r="BG152" s="22">
        <v>51.034722222222221</v>
      </c>
      <c r="BH152" s="22">
        <v>10.5</v>
      </c>
      <c r="BI152" s="22">
        <v>15.823333333333332</v>
      </c>
      <c r="BJ152" s="22">
        <v>2.3033333333333332</v>
      </c>
      <c r="BK152" s="22">
        <v>42.306666666666672</v>
      </c>
      <c r="BL152" s="22">
        <v>8.4</v>
      </c>
      <c r="BM152" s="22">
        <v>10.146666666666667</v>
      </c>
    </row>
    <row r="153" spans="1:65" x14ac:dyDescent="0.35">
      <c r="A153" s="35">
        <v>3136540700</v>
      </c>
      <c r="B153" s="17" t="s">
        <v>309</v>
      </c>
      <c r="C153" s="17" t="s">
        <v>312</v>
      </c>
      <c r="D153" s="17" t="s">
        <v>313</v>
      </c>
      <c r="E153" s="22">
        <v>11.646666666666667</v>
      </c>
      <c r="F153" s="22">
        <v>3.4266666666666672</v>
      </c>
      <c r="G153" s="22">
        <v>4.3999999999999995</v>
      </c>
      <c r="H153" s="22">
        <v>1.61</v>
      </c>
      <c r="I153" s="22">
        <v>0.95333333333333348</v>
      </c>
      <c r="J153" s="22">
        <v>1.6666666666666667</v>
      </c>
      <c r="K153" s="22">
        <v>1.64</v>
      </c>
      <c r="L153" s="22">
        <v>1.01</v>
      </c>
      <c r="M153" s="22">
        <v>4.12</v>
      </c>
      <c r="N153" s="22">
        <v>3.64</v>
      </c>
      <c r="O153" s="22">
        <v>0.53</v>
      </c>
      <c r="P153" s="22">
        <v>1.2033333333333334</v>
      </c>
      <c r="Q153" s="22">
        <v>3.6433333333333331</v>
      </c>
      <c r="R153" s="22">
        <v>3.3166666666666664</v>
      </c>
      <c r="S153" s="22">
        <v>4.0333333333333341</v>
      </c>
      <c r="T153" s="22">
        <v>1.9566666666666663</v>
      </c>
      <c r="U153" s="22">
        <v>3.1533333333333338</v>
      </c>
      <c r="V153" s="22">
        <v>0.97666666666666668</v>
      </c>
      <c r="W153" s="22">
        <v>1.6166666666666665</v>
      </c>
      <c r="X153" s="22">
        <v>1.7599999999999998</v>
      </c>
      <c r="Y153" s="22">
        <v>6.29</v>
      </c>
      <c r="Z153" s="22">
        <v>5.253333333333333</v>
      </c>
      <c r="AA153" s="22">
        <v>2.2366666666666668</v>
      </c>
      <c r="AB153" s="22">
        <v>1.0466666666666666</v>
      </c>
      <c r="AC153" s="22">
        <v>3.2999999999999994</v>
      </c>
      <c r="AD153" s="22">
        <v>1.7833333333333334</v>
      </c>
      <c r="AE153" s="23">
        <v>1086.0033333333333</v>
      </c>
      <c r="AF153" s="23">
        <v>294858.33333333331</v>
      </c>
      <c r="AG153" s="45">
        <v>4.4137444803186847</v>
      </c>
      <c r="AH153" s="23">
        <v>1109.5750110013792</v>
      </c>
      <c r="AI153" s="22" t="s">
        <v>783</v>
      </c>
      <c r="AJ153" s="22">
        <v>89.69</v>
      </c>
      <c r="AK153" s="22">
        <v>69.183333333333323</v>
      </c>
      <c r="AL153" s="22">
        <v>158.87333333333333</v>
      </c>
      <c r="AM153" s="22">
        <v>189.31406666666666</v>
      </c>
      <c r="AN153" s="22">
        <v>54.49666666666667</v>
      </c>
      <c r="AO153" s="36">
        <v>2.5136666666666665</v>
      </c>
      <c r="AP153" s="22">
        <v>99.553333333333327</v>
      </c>
      <c r="AQ153" s="22">
        <v>138.94333333333336</v>
      </c>
      <c r="AR153" s="22">
        <v>74.453333333333333</v>
      </c>
      <c r="AS153" s="22">
        <v>9.3866666666666649</v>
      </c>
      <c r="AT153" s="22">
        <v>439.66333333333336</v>
      </c>
      <c r="AU153" s="22">
        <v>4.2633333333333328</v>
      </c>
      <c r="AV153" s="22">
        <v>9.99</v>
      </c>
      <c r="AW153" s="22">
        <v>3.7733333333333334</v>
      </c>
      <c r="AX153" s="22">
        <v>16.829999999999998</v>
      </c>
      <c r="AY153" s="22">
        <v>37.03</v>
      </c>
      <c r="AZ153" s="22">
        <v>1.97</v>
      </c>
      <c r="BA153" s="22">
        <v>0.78666666666666674</v>
      </c>
      <c r="BB153" s="22">
        <v>14.606666666666667</v>
      </c>
      <c r="BC153" s="22">
        <v>27.326666666666668</v>
      </c>
      <c r="BD153" s="22">
        <v>23.55</v>
      </c>
      <c r="BE153" s="22">
        <v>33.993333333333332</v>
      </c>
      <c r="BF153" s="22">
        <v>78.593333333333334</v>
      </c>
      <c r="BG153" s="22">
        <v>22.137499999999999</v>
      </c>
      <c r="BH153" s="22">
        <v>9.8033333333333328</v>
      </c>
      <c r="BI153" s="22">
        <v>15.200000000000001</v>
      </c>
      <c r="BJ153" s="22">
        <v>1.99</v>
      </c>
      <c r="BK153" s="22">
        <v>46.140000000000008</v>
      </c>
      <c r="BL153" s="22">
        <v>8.4266666666666676</v>
      </c>
      <c r="BM153" s="22">
        <v>7.3433333333333337</v>
      </c>
    </row>
    <row r="154" spans="1:65" x14ac:dyDescent="0.35">
      <c r="A154" s="35">
        <v>3229820400</v>
      </c>
      <c r="B154" s="17" t="s">
        <v>314</v>
      </c>
      <c r="C154" s="17" t="s">
        <v>744</v>
      </c>
      <c r="D154" s="17" t="s">
        <v>315</v>
      </c>
      <c r="E154" s="22">
        <v>7.4537843039988516</v>
      </c>
      <c r="F154" s="22">
        <v>3.4354923784644313</v>
      </c>
      <c r="G154" s="22">
        <v>4.4130991730014975</v>
      </c>
      <c r="H154" s="22">
        <v>1.2113002343122765</v>
      </c>
      <c r="I154" s="22">
        <v>1.1320600212865326</v>
      </c>
      <c r="J154" s="22">
        <v>2.5108311065509654</v>
      </c>
      <c r="K154" s="22">
        <v>2.0321545633513711</v>
      </c>
      <c r="L154" s="22">
        <v>1.2573940270368864</v>
      </c>
      <c r="M154" s="22">
        <v>3.9369112214902953</v>
      </c>
      <c r="N154" s="22">
        <v>2.1368685463666139</v>
      </c>
      <c r="O154" s="22">
        <v>0.55993241978665498</v>
      </c>
      <c r="P154" s="22">
        <v>0.96244776098019369</v>
      </c>
      <c r="Q154" s="22">
        <v>3.2745317460573133</v>
      </c>
      <c r="R154" s="22">
        <v>4.1822194813605647</v>
      </c>
      <c r="S154" s="22">
        <v>4.9258244528008133</v>
      </c>
      <c r="T154" s="22">
        <v>3.0561585803379976</v>
      </c>
      <c r="U154" s="22">
        <v>4.1343520270443195</v>
      </c>
      <c r="V154" s="22">
        <v>1.075178846864459</v>
      </c>
      <c r="W154" s="22">
        <v>2.0314177797419588</v>
      </c>
      <c r="X154" s="22">
        <v>2.0326171471282013</v>
      </c>
      <c r="Y154" s="22">
        <v>6.2962322889860731</v>
      </c>
      <c r="Z154" s="22">
        <v>5.4925434058427554</v>
      </c>
      <c r="AA154" s="22">
        <v>2.0129095619351074</v>
      </c>
      <c r="AB154" s="22">
        <v>1.456048688130638</v>
      </c>
      <c r="AC154" s="22">
        <v>2.5058520478736077</v>
      </c>
      <c r="AD154" s="22">
        <v>1.5762692393257804</v>
      </c>
      <c r="AE154" s="23">
        <v>1106.1658164864928</v>
      </c>
      <c r="AF154" s="23">
        <v>438894.54591632565</v>
      </c>
      <c r="AG154" s="45">
        <v>4.7076233509721348</v>
      </c>
      <c r="AH154" s="23">
        <v>1709.6324673127219</v>
      </c>
      <c r="AI154" s="22" t="s">
        <v>783</v>
      </c>
      <c r="AJ154" s="22">
        <v>122.9989630347177</v>
      </c>
      <c r="AK154" s="22">
        <v>35.556103140871336</v>
      </c>
      <c r="AL154" s="22">
        <v>158.55506617558905</v>
      </c>
      <c r="AM154" s="22">
        <v>172.8455109717238</v>
      </c>
      <c r="AN154" s="22">
        <v>49.568612161407678</v>
      </c>
      <c r="AO154" s="36">
        <v>2.8251887898933163</v>
      </c>
      <c r="AP154" s="22">
        <v>114.2222366042305</v>
      </c>
      <c r="AQ154" s="22">
        <v>110.90327826096861</v>
      </c>
      <c r="AR154" s="22">
        <v>101.36945211992368</v>
      </c>
      <c r="AS154" s="22">
        <v>9.3394328846036387</v>
      </c>
      <c r="AT154" s="22">
        <v>431.25924083891351</v>
      </c>
      <c r="AU154" s="22">
        <v>4.3466740233602392</v>
      </c>
      <c r="AV154" s="22">
        <v>10.482970944673973</v>
      </c>
      <c r="AW154" s="22">
        <v>2.4491723195309176</v>
      </c>
      <c r="AX154" s="22">
        <v>14.99012166653978</v>
      </c>
      <c r="AY154" s="22">
        <v>45.601467764549341</v>
      </c>
      <c r="AZ154" s="22">
        <v>2.5318141225282496</v>
      </c>
      <c r="BA154" s="22">
        <v>0.83852188896191249</v>
      </c>
      <c r="BB154" s="22">
        <v>13.651812600141339</v>
      </c>
      <c r="BC154" s="22">
        <v>31.437018037525871</v>
      </c>
      <c r="BD154" s="22">
        <v>22.501139403547928</v>
      </c>
      <c r="BE154" s="22">
        <v>38.804268760146172</v>
      </c>
      <c r="BF154" s="22">
        <v>62.237870820730308</v>
      </c>
      <c r="BG154" s="22">
        <v>13.010852075002859</v>
      </c>
      <c r="BH154" s="22">
        <v>12.136456843928947</v>
      </c>
      <c r="BI154" s="22">
        <v>16.918176444070401</v>
      </c>
      <c r="BJ154" s="22">
        <v>2.1364956744405776</v>
      </c>
      <c r="BK154" s="22">
        <v>53.225412971141417</v>
      </c>
      <c r="BL154" s="22">
        <v>8.4152229185848899</v>
      </c>
      <c r="BM154" s="22">
        <v>7.5692620910034911</v>
      </c>
    </row>
    <row r="155" spans="1:65" x14ac:dyDescent="0.35">
      <c r="A155" s="35">
        <v>3239900600</v>
      </c>
      <c r="B155" s="17" t="s">
        <v>314</v>
      </c>
      <c r="C155" s="17" t="s">
        <v>745</v>
      </c>
      <c r="D155" s="17" t="s">
        <v>316</v>
      </c>
      <c r="E155" s="22">
        <v>10.93</v>
      </c>
      <c r="F155" s="22">
        <v>5.1700000000000008</v>
      </c>
      <c r="G155" s="22">
        <v>4.5633333333333326</v>
      </c>
      <c r="H155" s="22">
        <v>1.71</v>
      </c>
      <c r="I155" s="22">
        <v>1.68</v>
      </c>
      <c r="J155" s="22">
        <v>2.7466666666666666</v>
      </c>
      <c r="K155" s="22">
        <v>2.5033333333333334</v>
      </c>
      <c r="L155" s="22">
        <v>1.1933333333333334</v>
      </c>
      <c r="M155" s="22">
        <v>4.7966666666666669</v>
      </c>
      <c r="N155" s="22">
        <v>3.03</v>
      </c>
      <c r="O155" s="22">
        <v>0.68666666666666665</v>
      </c>
      <c r="P155" s="22">
        <v>1.9299999999999997</v>
      </c>
      <c r="Q155" s="22">
        <v>3.93</v>
      </c>
      <c r="R155" s="22">
        <v>3.9499999999999997</v>
      </c>
      <c r="S155" s="22">
        <v>5.3833333333333329</v>
      </c>
      <c r="T155" s="22">
        <v>3.02</v>
      </c>
      <c r="U155" s="22">
        <v>4.6166666666666663</v>
      </c>
      <c r="V155" s="22">
        <v>1.6033333333333333</v>
      </c>
      <c r="W155" s="22">
        <v>2.0666666666666664</v>
      </c>
      <c r="X155" s="22">
        <v>2.1300000000000003</v>
      </c>
      <c r="Y155" s="22">
        <v>6.75</v>
      </c>
      <c r="Z155" s="22">
        <v>5.7266666666666666</v>
      </c>
      <c r="AA155" s="22">
        <v>3.3000000000000003</v>
      </c>
      <c r="AB155" s="22">
        <v>1.6600000000000001</v>
      </c>
      <c r="AC155" s="22">
        <v>3.9966666666666661</v>
      </c>
      <c r="AD155" s="22">
        <v>1.7633333333333334</v>
      </c>
      <c r="AE155" s="23">
        <v>1255.6666666666667</v>
      </c>
      <c r="AF155" s="23">
        <v>407087.33333333331</v>
      </c>
      <c r="AG155" s="45">
        <v>4.4614231394363282</v>
      </c>
      <c r="AH155" s="23">
        <v>1541.2751484208118</v>
      </c>
      <c r="AI155" s="22" t="s">
        <v>783</v>
      </c>
      <c r="AJ155" s="22">
        <v>80.973333333333343</v>
      </c>
      <c r="AK155" s="22">
        <v>38.286666666666669</v>
      </c>
      <c r="AL155" s="22">
        <v>119.26000000000002</v>
      </c>
      <c r="AM155" s="22">
        <v>172.22506666666666</v>
      </c>
      <c r="AN155" s="22">
        <v>46.793333333333329</v>
      </c>
      <c r="AO155" s="36">
        <v>3.1920000000000002</v>
      </c>
      <c r="AP155" s="22">
        <v>117.44666666666667</v>
      </c>
      <c r="AQ155" s="22">
        <v>129.30333333333334</v>
      </c>
      <c r="AR155" s="22">
        <v>107.33333333333333</v>
      </c>
      <c r="AS155" s="22">
        <v>11.176666666666668</v>
      </c>
      <c r="AT155" s="22">
        <v>439.49</v>
      </c>
      <c r="AU155" s="22">
        <v>4.07</v>
      </c>
      <c r="AV155" s="22">
        <v>11.703333333333333</v>
      </c>
      <c r="AW155" s="22">
        <v>5.876666666666666</v>
      </c>
      <c r="AX155" s="22">
        <v>14.596666666666666</v>
      </c>
      <c r="AY155" s="22">
        <v>36.533333333333331</v>
      </c>
      <c r="AZ155" s="22">
        <v>3.7399999999999998</v>
      </c>
      <c r="BA155" s="22">
        <v>1.3133333333333335</v>
      </c>
      <c r="BB155" s="22">
        <v>14.183333333333332</v>
      </c>
      <c r="BC155" s="22">
        <v>25.476666666666663</v>
      </c>
      <c r="BD155" s="22">
        <v>22.283333333333331</v>
      </c>
      <c r="BE155" s="22">
        <v>28.866666666666664</v>
      </c>
      <c r="BF155" s="22">
        <v>90.446666666666673</v>
      </c>
      <c r="BG155" s="22">
        <v>13.666666666666666</v>
      </c>
      <c r="BH155" s="22">
        <v>10.166666666666666</v>
      </c>
      <c r="BI155" s="22">
        <v>19.75</v>
      </c>
      <c r="BJ155" s="22">
        <v>3.4533333333333331</v>
      </c>
      <c r="BK155" s="22">
        <v>52.70000000000001</v>
      </c>
      <c r="BL155" s="22">
        <v>8.4066666666666681</v>
      </c>
      <c r="BM155" s="22">
        <v>10.473333333333334</v>
      </c>
    </row>
    <row r="156" spans="1:65" x14ac:dyDescent="0.35">
      <c r="A156" s="35">
        <v>3331700500</v>
      </c>
      <c r="B156" s="17" t="s">
        <v>616</v>
      </c>
      <c r="C156" s="17" t="s">
        <v>617</v>
      </c>
      <c r="D156" s="17" t="s">
        <v>618</v>
      </c>
      <c r="E156" s="22">
        <v>12.833605492753735</v>
      </c>
      <c r="F156" s="22">
        <v>4.2034253606355243</v>
      </c>
      <c r="G156" s="22">
        <v>3.9943209519719622</v>
      </c>
      <c r="H156" s="22">
        <v>1.5188761266564039</v>
      </c>
      <c r="I156" s="22">
        <v>1.2745997296392824</v>
      </c>
      <c r="J156" s="22">
        <v>2.963809480256014</v>
      </c>
      <c r="K156" s="22">
        <v>1.5255044732413374</v>
      </c>
      <c r="L156" s="22">
        <v>0.97842685050537737</v>
      </c>
      <c r="M156" s="22">
        <v>4.17188211143021</v>
      </c>
      <c r="N156" s="22">
        <v>3.3687890155868616</v>
      </c>
      <c r="O156" s="22">
        <v>0.57369470360946195</v>
      </c>
      <c r="P156" s="22">
        <v>1.7258104537309296</v>
      </c>
      <c r="Q156" s="22">
        <v>3.4402655392261052</v>
      </c>
      <c r="R156" s="22">
        <v>3.305785817083132</v>
      </c>
      <c r="S156" s="22">
        <v>4.1196588873534985</v>
      </c>
      <c r="T156" s="22">
        <v>2.712655872331363</v>
      </c>
      <c r="U156" s="22">
        <v>3.292584406300842</v>
      </c>
      <c r="V156" s="22">
        <v>0.99517448028673849</v>
      </c>
      <c r="W156" s="22">
        <v>2.0208863226835816</v>
      </c>
      <c r="X156" s="22">
        <v>1.9245753165999291</v>
      </c>
      <c r="Y156" s="22">
        <v>6.0166976387125954</v>
      </c>
      <c r="Z156" s="22">
        <v>6.529293375841565</v>
      </c>
      <c r="AA156" s="22">
        <v>2.5304971868700545</v>
      </c>
      <c r="AB156" s="22">
        <v>1.4072479208526483</v>
      </c>
      <c r="AC156" s="22">
        <v>2.8238008949074564</v>
      </c>
      <c r="AD156" s="22">
        <v>1.8739166112905223</v>
      </c>
      <c r="AE156" s="23">
        <v>1438.8333333333333</v>
      </c>
      <c r="AF156" s="23">
        <v>330127.66666666669</v>
      </c>
      <c r="AG156" s="45">
        <v>4.5674105730538352</v>
      </c>
      <c r="AH156" s="23">
        <v>1264.5279175556559</v>
      </c>
      <c r="AI156" s="22" t="s">
        <v>783</v>
      </c>
      <c r="AJ156" s="22">
        <v>124.19</v>
      </c>
      <c r="AK156" s="22">
        <v>91.509999999999991</v>
      </c>
      <c r="AL156" s="22">
        <v>215.7</v>
      </c>
      <c r="AM156" s="22">
        <v>174.37406666666666</v>
      </c>
      <c r="AN156" s="22">
        <v>53.290403293437556</v>
      </c>
      <c r="AO156" s="36">
        <v>2.313333333333333</v>
      </c>
      <c r="AP156" s="22">
        <v>101.83013139177855</v>
      </c>
      <c r="AQ156" s="22">
        <v>149.2050364962121</v>
      </c>
      <c r="AR156" s="22">
        <v>118.08191758597259</v>
      </c>
      <c r="AS156" s="22">
        <v>9.4649214582966579</v>
      </c>
      <c r="AT156" s="22">
        <v>417.46438761168429</v>
      </c>
      <c r="AU156" s="22">
        <v>4.6309471354294542</v>
      </c>
      <c r="AV156" s="22">
        <v>11.372509230986012</v>
      </c>
      <c r="AW156" s="22">
        <v>4.8903555340143248</v>
      </c>
      <c r="AX156" s="22">
        <v>20.327389306084982</v>
      </c>
      <c r="AY156" s="22">
        <v>37.373751338735012</v>
      </c>
      <c r="AZ156" s="22">
        <v>3.0521171103900016</v>
      </c>
      <c r="BA156" s="22">
        <v>0.89806375150711448</v>
      </c>
      <c r="BB156" s="22">
        <v>13.764943118212573</v>
      </c>
      <c r="BC156" s="22">
        <v>34.638211231256633</v>
      </c>
      <c r="BD156" s="22">
        <v>25.655028213279618</v>
      </c>
      <c r="BE156" s="22">
        <v>35.081637404451591</v>
      </c>
      <c r="BF156" s="22">
        <v>90.87522894189344</v>
      </c>
      <c r="BG156" s="22">
        <v>13.832222222222223</v>
      </c>
      <c r="BH156" s="22">
        <v>10.789570647984801</v>
      </c>
      <c r="BI156" s="22">
        <v>17.414910210422956</v>
      </c>
      <c r="BJ156" s="22">
        <v>3.022512375525769</v>
      </c>
      <c r="BK156" s="22">
        <v>62.588284744121601</v>
      </c>
      <c r="BL156" s="22">
        <v>9.0834942139414689</v>
      </c>
      <c r="BM156" s="22">
        <v>13.515582634212402</v>
      </c>
    </row>
    <row r="157" spans="1:65" x14ac:dyDescent="0.35">
      <c r="A157" s="35">
        <v>3435084500</v>
      </c>
      <c r="B157" s="17" t="s">
        <v>317</v>
      </c>
      <c r="C157" s="17" t="s">
        <v>746</v>
      </c>
      <c r="D157" s="17" t="s">
        <v>318</v>
      </c>
      <c r="E157" s="22">
        <v>12.136666666666665</v>
      </c>
      <c r="F157" s="22">
        <v>3.83</v>
      </c>
      <c r="G157" s="22">
        <v>4.6333333333333329</v>
      </c>
      <c r="H157" s="22">
        <v>1.4166666666666667</v>
      </c>
      <c r="I157" s="22">
        <v>1.0266666666666666</v>
      </c>
      <c r="J157" s="22">
        <v>2.2966666666666664</v>
      </c>
      <c r="K157" s="22">
        <v>2.15</v>
      </c>
      <c r="L157" s="22">
        <v>1.0366666666666666</v>
      </c>
      <c r="M157" s="22">
        <v>4.9300000000000006</v>
      </c>
      <c r="N157" s="22">
        <v>3.2566666666666664</v>
      </c>
      <c r="O157" s="22">
        <v>0.57666666666666666</v>
      </c>
      <c r="P157" s="22">
        <v>1.8833333333333335</v>
      </c>
      <c r="Q157" s="22">
        <v>3.1533333333333338</v>
      </c>
      <c r="R157" s="22">
        <v>3.1799999999999997</v>
      </c>
      <c r="S157" s="22">
        <v>4.21</v>
      </c>
      <c r="T157" s="22">
        <v>2.3433333333333337</v>
      </c>
      <c r="U157" s="22">
        <v>3.7333333333333338</v>
      </c>
      <c r="V157" s="22">
        <v>1.1900000000000002</v>
      </c>
      <c r="W157" s="22">
        <v>2.0166666666666666</v>
      </c>
      <c r="X157" s="22">
        <v>1.91</v>
      </c>
      <c r="Y157" s="22">
        <v>6.07</v>
      </c>
      <c r="Z157" s="22">
        <v>6.45</v>
      </c>
      <c r="AA157" s="22">
        <v>3.0533333333333332</v>
      </c>
      <c r="AB157" s="22">
        <v>1.3733333333333333</v>
      </c>
      <c r="AC157" s="22">
        <v>3.1833333333333336</v>
      </c>
      <c r="AD157" s="22">
        <v>1.8033333333333335</v>
      </c>
      <c r="AE157" s="23">
        <v>1677.9766666666667</v>
      </c>
      <c r="AF157" s="23">
        <v>552506.33333333337</v>
      </c>
      <c r="AG157" s="45">
        <v>4.579795832224268</v>
      </c>
      <c r="AH157" s="23">
        <v>2121.8890953187442</v>
      </c>
      <c r="AI157" s="22" t="s">
        <v>783</v>
      </c>
      <c r="AJ157" s="22">
        <v>123.56666666666666</v>
      </c>
      <c r="AK157" s="22">
        <v>69.923333333333332</v>
      </c>
      <c r="AL157" s="22">
        <v>193.49</v>
      </c>
      <c r="AM157" s="22">
        <v>174.26156666666665</v>
      </c>
      <c r="AN157" s="22">
        <v>55.16</v>
      </c>
      <c r="AO157" s="36">
        <v>2.7739999999999996</v>
      </c>
      <c r="AP157" s="22">
        <v>104.46666666666665</v>
      </c>
      <c r="AQ157" s="22">
        <v>102.8</v>
      </c>
      <c r="AR157" s="22">
        <v>106.88333333333333</v>
      </c>
      <c r="AS157" s="22">
        <v>8.99</v>
      </c>
      <c r="AT157" s="22">
        <v>455.33</v>
      </c>
      <c r="AU157" s="22">
        <v>4.8433333333333337</v>
      </c>
      <c r="AV157" s="22">
        <v>8.99</v>
      </c>
      <c r="AW157" s="22">
        <v>3.9333333333333336</v>
      </c>
      <c r="AX157" s="22">
        <v>19.133333333333333</v>
      </c>
      <c r="AY157" s="22">
        <v>37.133333333333333</v>
      </c>
      <c r="AZ157" s="22">
        <v>2.1433333333333331</v>
      </c>
      <c r="BA157" s="22">
        <v>1.0566666666666666</v>
      </c>
      <c r="BB157" s="22">
        <v>12.363333333333335</v>
      </c>
      <c r="BC157" s="22">
        <v>38.903333333333336</v>
      </c>
      <c r="BD157" s="22">
        <v>24.353333333333335</v>
      </c>
      <c r="BE157" s="22">
        <v>36.186666666666667</v>
      </c>
      <c r="BF157" s="22">
        <v>94.466666666666654</v>
      </c>
      <c r="BG157" s="22">
        <v>33.566666666666663</v>
      </c>
      <c r="BH157" s="22">
        <v>12.436666666666667</v>
      </c>
      <c r="BI157" s="22">
        <v>16.533333333333335</v>
      </c>
      <c r="BJ157" s="22">
        <v>3.0033333333333334</v>
      </c>
      <c r="BK157" s="22">
        <v>67.066666666666663</v>
      </c>
      <c r="BL157" s="22">
        <v>9.0566666666666666</v>
      </c>
      <c r="BM157" s="22">
        <v>9.2566666666666677</v>
      </c>
    </row>
    <row r="158" spans="1:65" x14ac:dyDescent="0.35">
      <c r="A158" s="35">
        <v>3435614050</v>
      </c>
      <c r="B158" s="17" t="s">
        <v>317</v>
      </c>
      <c r="C158" s="17" t="s">
        <v>747</v>
      </c>
      <c r="D158" s="17" t="s">
        <v>319</v>
      </c>
      <c r="E158" s="22">
        <v>11.723333333333334</v>
      </c>
      <c r="F158" s="22">
        <v>3.8766666666666665</v>
      </c>
      <c r="G158" s="22">
        <v>4.7299999999999995</v>
      </c>
      <c r="H158" s="22">
        <v>1.7533333333333332</v>
      </c>
      <c r="I158" s="22">
        <v>1.05</v>
      </c>
      <c r="J158" s="22">
        <v>2.13</v>
      </c>
      <c r="K158" s="22">
        <v>2.0566666666666666</v>
      </c>
      <c r="L158" s="22">
        <v>1.0433333333333334</v>
      </c>
      <c r="M158" s="22">
        <v>4.8833333333333337</v>
      </c>
      <c r="N158" s="22">
        <v>3.19</v>
      </c>
      <c r="O158" s="22">
        <v>0.52333333333333332</v>
      </c>
      <c r="P158" s="22">
        <v>1.95</v>
      </c>
      <c r="Q158" s="22">
        <v>2.9533333333333331</v>
      </c>
      <c r="R158" s="22">
        <v>3.1933333333333334</v>
      </c>
      <c r="S158" s="22">
        <v>4.1833333333333336</v>
      </c>
      <c r="T158" s="22">
        <v>2.2766666666666668</v>
      </c>
      <c r="U158" s="22">
        <v>3.8533333333333335</v>
      </c>
      <c r="V158" s="22">
        <v>1.1900000000000002</v>
      </c>
      <c r="W158" s="22">
        <v>1.9633333333333332</v>
      </c>
      <c r="X158" s="22">
        <v>1.8833333333333335</v>
      </c>
      <c r="Y158" s="22">
        <v>6.0033333333333339</v>
      </c>
      <c r="Z158" s="22">
        <v>6.1366666666666667</v>
      </c>
      <c r="AA158" s="22">
        <v>3.1300000000000003</v>
      </c>
      <c r="AB158" s="22">
        <v>1.4400000000000002</v>
      </c>
      <c r="AC158" s="22">
        <v>3.3066666666666666</v>
      </c>
      <c r="AD158" s="22">
        <v>1.8566666666666667</v>
      </c>
      <c r="AE158" s="23">
        <v>1741.5333333333335</v>
      </c>
      <c r="AF158" s="23">
        <v>578386</v>
      </c>
      <c r="AG158" s="45">
        <v>4.5782010961455795</v>
      </c>
      <c r="AH158" s="23">
        <v>2220.8554069495926</v>
      </c>
      <c r="AI158" s="22" t="s">
        <v>783</v>
      </c>
      <c r="AJ158" s="22">
        <v>122.51333333333332</v>
      </c>
      <c r="AK158" s="22">
        <v>68.536666666666676</v>
      </c>
      <c r="AL158" s="22">
        <v>191.05</v>
      </c>
      <c r="AM158" s="22">
        <v>174.26156666666665</v>
      </c>
      <c r="AN158" s="22">
        <v>55.73</v>
      </c>
      <c r="AO158" s="36">
        <v>2.75</v>
      </c>
      <c r="AP158" s="22">
        <v>120.66666666666667</v>
      </c>
      <c r="AQ158" s="22">
        <v>101.06666666666666</v>
      </c>
      <c r="AR158" s="22">
        <v>110.06666666666666</v>
      </c>
      <c r="AS158" s="22">
        <v>8.9566666666666688</v>
      </c>
      <c r="AT158" s="22">
        <v>474.38000000000005</v>
      </c>
      <c r="AU158" s="22">
        <v>4.8866666666666667</v>
      </c>
      <c r="AV158" s="22">
        <v>8.99</v>
      </c>
      <c r="AW158" s="22">
        <v>3.9266666666666672</v>
      </c>
      <c r="AX158" s="22">
        <v>21.716666666666669</v>
      </c>
      <c r="AY158" s="22">
        <v>38.666666666666664</v>
      </c>
      <c r="AZ158" s="22">
        <v>2.1366666666666667</v>
      </c>
      <c r="BA158" s="22">
        <v>1.0766666666666669</v>
      </c>
      <c r="BB158" s="22">
        <v>12.126666666666667</v>
      </c>
      <c r="BC158" s="22">
        <v>37.873333333333335</v>
      </c>
      <c r="BD158" s="22">
        <v>25.203333333333333</v>
      </c>
      <c r="BE158" s="22">
        <v>41.74</v>
      </c>
      <c r="BF158" s="22">
        <v>94.600000000000009</v>
      </c>
      <c r="BG158" s="22">
        <v>33.566666666666663</v>
      </c>
      <c r="BH158" s="22">
        <v>12.67</v>
      </c>
      <c r="BI158" s="22">
        <v>18.933333333333334</v>
      </c>
      <c r="BJ158" s="22">
        <v>3.0166666666666662</v>
      </c>
      <c r="BK158" s="22">
        <v>59.866666666666674</v>
      </c>
      <c r="BL158" s="22">
        <v>9.0566666666666666</v>
      </c>
      <c r="BM158" s="22">
        <v>9.1233333333333348</v>
      </c>
    </row>
    <row r="159" spans="1:65" x14ac:dyDescent="0.35">
      <c r="A159" s="35">
        <v>3435614250</v>
      </c>
      <c r="B159" s="17" t="s">
        <v>317</v>
      </c>
      <c r="C159" s="17" t="s">
        <v>747</v>
      </c>
      <c r="D159" s="17" t="s">
        <v>631</v>
      </c>
      <c r="E159" s="22">
        <v>12.29</v>
      </c>
      <c r="F159" s="22">
        <v>3.89</v>
      </c>
      <c r="G159" s="22">
        <v>4.7299999999999995</v>
      </c>
      <c r="H159" s="22">
        <v>1.39</v>
      </c>
      <c r="I159" s="22">
        <v>1.0266666666666666</v>
      </c>
      <c r="J159" s="22">
        <v>2.2766666666666664</v>
      </c>
      <c r="K159" s="22">
        <v>2.1300000000000003</v>
      </c>
      <c r="L159" s="22">
        <v>1.0166666666666666</v>
      </c>
      <c r="M159" s="22">
        <v>4.8633333333333333</v>
      </c>
      <c r="N159" s="22">
        <v>3.19</v>
      </c>
      <c r="O159" s="22">
        <v>0.54999999999999993</v>
      </c>
      <c r="P159" s="22">
        <v>1.83</v>
      </c>
      <c r="Q159" s="22">
        <v>3.2266666666666666</v>
      </c>
      <c r="R159" s="22">
        <v>3.24</v>
      </c>
      <c r="S159" s="22">
        <v>4.07</v>
      </c>
      <c r="T159" s="22">
        <v>2.2233333333333332</v>
      </c>
      <c r="U159" s="22">
        <v>3.81</v>
      </c>
      <c r="V159" s="22">
        <v>1.1533333333333333</v>
      </c>
      <c r="W159" s="22">
        <v>1.91</v>
      </c>
      <c r="X159" s="22">
        <v>1.6900000000000002</v>
      </c>
      <c r="Y159" s="22">
        <v>5.75</v>
      </c>
      <c r="Z159" s="22">
        <v>6.31</v>
      </c>
      <c r="AA159" s="22">
        <v>3.1799999999999997</v>
      </c>
      <c r="AB159" s="22">
        <v>1.2866666666666664</v>
      </c>
      <c r="AC159" s="22">
        <v>2.9966666666666666</v>
      </c>
      <c r="AD159" s="22">
        <v>1.7633333333333334</v>
      </c>
      <c r="AE159" s="23">
        <v>1545.25</v>
      </c>
      <c r="AF159" s="23">
        <v>475549.33333333331</v>
      </c>
      <c r="AG159" s="45">
        <v>4.5818654872191358</v>
      </c>
      <c r="AH159" s="23">
        <v>1824.2397787866269</v>
      </c>
      <c r="AI159" s="22" t="s">
        <v>783</v>
      </c>
      <c r="AJ159" s="22">
        <v>121.20666666666666</v>
      </c>
      <c r="AK159" s="22">
        <v>69.69</v>
      </c>
      <c r="AL159" s="22">
        <v>190.89666666666665</v>
      </c>
      <c r="AM159" s="22">
        <v>174.26156666666665</v>
      </c>
      <c r="AN159" s="22">
        <v>56.143333333333338</v>
      </c>
      <c r="AO159" s="36">
        <v>2.778</v>
      </c>
      <c r="AP159" s="22">
        <v>112.57666666666667</v>
      </c>
      <c r="AQ159" s="22">
        <v>96.966666666666654</v>
      </c>
      <c r="AR159" s="22">
        <v>117.83333333333333</v>
      </c>
      <c r="AS159" s="22">
        <v>8.456666666666667</v>
      </c>
      <c r="AT159" s="22">
        <v>464.79666666666662</v>
      </c>
      <c r="AU159" s="22">
        <v>4.8633333333333333</v>
      </c>
      <c r="AV159" s="22">
        <v>8.99</v>
      </c>
      <c r="AW159" s="22">
        <v>3.8800000000000003</v>
      </c>
      <c r="AX159" s="22">
        <v>19.733333333333334</v>
      </c>
      <c r="AY159" s="22">
        <v>34.266666666666673</v>
      </c>
      <c r="AZ159" s="22">
        <v>1.99</v>
      </c>
      <c r="BA159" s="22">
        <v>0.98333333333333339</v>
      </c>
      <c r="BB159" s="22">
        <v>11.85</v>
      </c>
      <c r="BC159" s="22">
        <v>35.586666666666666</v>
      </c>
      <c r="BD159" s="22">
        <v>25.276666666666667</v>
      </c>
      <c r="BE159" s="22">
        <v>38.6</v>
      </c>
      <c r="BF159" s="22">
        <v>90.600000000000009</v>
      </c>
      <c r="BG159" s="22">
        <v>33.566666666666663</v>
      </c>
      <c r="BH159" s="22">
        <v>12.163333333333334</v>
      </c>
      <c r="BI159" s="22">
        <v>17.999999999999996</v>
      </c>
      <c r="BJ159" s="22">
        <v>2.9766666666666666</v>
      </c>
      <c r="BK159" s="22">
        <v>64</v>
      </c>
      <c r="BL159" s="22">
        <v>9.0566666666666666</v>
      </c>
      <c r="BM159" s="22">
        <v>9.1233333333333348</v>
      </c>
    </row>
    <row r="160" spans="1:65" x14ac:dyDescent="0.35">
      <c r="A160" s="35">
        <v>3510740200</v>
      </c>
      <c r="B160" s="17" t="s">
        <v>320</v>
      </c>
      <c r="C160" s="17" t="s">
        <v>321</v>
      </c>
      <c r="D160" s="17" t="s">
        <v>808</v>
      </c>
      <c r="E160" s="22">
        <v>11.221871558479791</v>
      </c>
      <c r="F160" s="22">
        <v>4.0364766739499087</v>
      </c>
      <c r="G160" s="22">
        <v>4.0079788745642082</v>
      </c>
      <c r="H160" s="22">
        <v>1.6906761355350215</v>
      </c>
      <c r="I160" s="22">
        <v>1.2201722100819925</v>
      </c>
      <c r="J160" s="22">
        <v>2.1055897030318849</v>
      </c>
      <c r="K160" s="22">
        <v>1.9321484832638085</v>
      </c>
      <c r="L160" s="22">
        <v>1.3116809505861047</v>
      </c>
      <c r="M160" s="22">
        <v>4.2010258709506614</v>
      </c>
      <c r="N160" s="22">
        <v>3.8177753390271625</v>
      </c>
      <c r="O160" s="22">
        <v>0.54558053738337609</v>
      </c>
      <c r="P160" s="22">
        <v>1.1042317245955751</v>
      </c>
      <c r="Q160" s="22">
        <v>4.001711614077049</v>
      </c>
      <c r="R160" s="22">
        <v>3.6395114661467871</v>
      </c>
      <c r="S160" s="22">
        <v>5.4058967885636617</v>
      </c>
      <c r="T160" s="22">
        <v>2.092198769821461</v>
      </c>
      <c r="U160" s="22">
        <v>3.4639100361564061</v>
      </c>
      <c r="V160" s="22">
        <v>1.0191193418077844</v>
      </c>
      <c r="W160" s="22">
        <v>1.7174905573270003</v>
      </c>
      <c r="X160" s="22">
        <v>2.0200414261387052</v>
      </c>
      <c r="Y160" s="22">
        <v>6.4915927537679208</v>
      </c>
      <c r="Z160" s="22">
        <v>5.0263186859864852</v>
      </c>
      <c r="AA160" s="22">
        <v>2.677028348239078</v>
      </c>
      <c r="AB160" s="22">
        <v>1.6896301022571398</v>
      </c>
      <c r="AC160" s="22">
        <v>2.9961142383430199</v>
      </c>
      <c r="AD160" s="22">
        <v>1.683780410519387</v>
      </c>
      <c r="AE160" s="23">
        <v>963.45184174777739</v>
      </c>
      <c r="AF160" s="23">
        <v>315184.5162202841</v>
      </c>
      <c r="AG160" s="45">
        <v>4.623555672973704</v>
      </c>
      <c r="AH160" s="23">
        <v>1216.5305942252517</v>
      </c>
      <c r="AI160" s="22" t="s">
        <v>783</v>
      </c>
      <c r="AJ160" s="22">
        <v>100.63791777772893</v>
      </c>
      <c r="AK160" s="22">
        <v>45.361666097987772</v>
      </c>
      <c r="AL160" s="22">
        <v>145.9995838757167</v>
      </c>
      <c r="AM160" s="22">
        <v>182.44951765892165</v>
      </c>
      <c r="AN160" s="22">
        <v>51.386089016139202</v>
      </c>
      <c r="AO160" s="36">
        <v>2.420154000617508</v>
      </c>
      <c r="AP160" s="22">
        <v>105.98449510338598</v>
      </c>
      <c r="AQ160" s="22">
        <v>104.82844949403572</v>
      </c>
      <c r="AR160" s="22">
        <v>105.23571271250121</v>
      </c>
      <c r="AS160" s="22">
        <v>8.8571903969666881</v>
      </c>
      <c r="AT160" s="22">
        <v>436.23979344217588</v>
      </c>
      <c r="AU160" s="22">
        <v>4.3045234468323166</v>
      </c>
      <c r="AV160" s="22">
        <v>9.8833394764281888</v>
      </c>
      <c r="AW160" s="22">
        <v>2.2415080600878308</v>
      </c>
      <c r="AX160" s="22">
        <v>19.577083340696312</v>
      </c>
      <c r="AY160" s="22">
        <v>52.0456680698965</v>
      </c>
      <c r="AZ160" s="22">
        <v>3.6596729243623121</v>
      </c>
      <c r="BA160" s="22">
        <v>0.87443626978015787</v>
      </c>
      <c r="BB160" s="22">
        <v>10.865252717680489</v>
      </c>
      <c r="BC160" s="22">
        <v>35.659696108966621</v>
      </c>
      <c r="BD160" s="22">
        <v>23.786678164803988</v>
      </c>
      <c r="BE160" s="22">
        <v>37.972069683447707</v>
      </c>
      <c r="BF160" s="22">
        <v>77.426759792447925</v>
      </c>
      <c r="BG160" s="22">
        <v>20.465157379476224</v>
      </c>
      <c r="BH160" s="22">
        <v>11.956548218744496</v>
      </c>
      <c r="BI160" s="22">
        <v>15.186273953912229</v>
      </c>
      <c r="BJ160" s="22">
        <v>2.440882876529701</v>
      </c>
      <c r="BK160" s="22">
        <v>50.779546127284185</v>
      </c>
      <c r="BL160" s="22">
        <v>9.8810685269029719</v>
      </c>
      <c r="BM160" s="22">
        <v>8.9108692258049071</v>
      </c>
    </row>
    <row r="161" spans="1:65" x14ac:dyDescent="0.35">
      <c r="A161" s="35">
        <v>3510740595</v>
      </c>
      <c r="B161" s="17" t="s">
        <v>320</v>
      </c>
      <c r="C161" s="17" t="s">
        <v>321</v>
      </c>
      <c r="D161" s="17" t="s">
        <v>879</v>
      </c>
      <c r="E161" s="22">
        <v>10.391697341713474</v>
      </c>
      <c r="F161" s="22">
        <v>4.2062252112819749</v>
      </c>
      <c r="G161" s="22">
        <v>3.6925340490693821</v>
      </c>
      <c r="H161" s="22">
        <v>1.0824511978580793</v>
      </c>
      <c r="I161" s="22">
        <v>1.0524973775525834</v>
      </c>
      <c r="J161" s="22">
        <v>1.921478569667415</v>
      </c>
      <c r="K161" s="22">
        <v>2.1217311790644122</v>
      </c>
      <c r="L161" s="22">
        <v>1.1285440684349213</v>
      </c>
      <c r="M161" s="22">
        <v>4.2174618934376591</v>
      </c>
      <c r="N161" s="22">
        <v>2.3829032813018305</v>
      </c>
      <c r="O161" s="22">
        <v>0.5842805657949478</v>
      </c>
      <c r="P161" s="22">
        <v>1.0541239278450789</v>
      </c>
      <c r="Q161" s="22">
        <v>3.4639016356028862</v>
      </c>
      <c r="R161" s="22">
        <v>3.5783916764282182</v>
      </c>
      <c r="S161" s="22">
        <v>4.5926711259012789</v>
      </c>
      <c r="T161" s="22">
        <v>2.2851842445508832</v>
      </c>
      <c r="U161" s="22">
        <v>3.6930178200077357</v>
      </c>
      <c r="V161" s="22">
        <v>1.1070908704362401</v>
      </c>
      <c r="W161" s="22">
        <v>1.8452398701760602</v>
      </c>
      <c r="X161" s="22">
        <v>1.8716194101654866</v>
      </c>
      <c r="Y161" s="22">
        <v>6.2843332451001208</v>
      </c>
      <c r="Z161" s="22">
        <v>5.2180462749409875</v>
      </c>
      <c r="AA161" s="22">
        <v>2.3673103857982265</v>
      </c>
      <c r="AB161" s="22">
        <v>1.2505806018140289</v>
      </c>
      <c r="AC161" s="22">
        <v>3.3631911104784984</v>
      </c>
      <c r="AD161" s="22">
        <v>1.9161023062317959</v>
      </c>
      <c r="AE161" s="23">
        <v>873.08053328442656</v>
      </c>
      <c r="AF161" s="23">
        <v>297126.90007699421</v>
      </c>
      <c r="AG161" s="45">
        <v>4.5840466778155298</v>
      </c>
      <c r="AH161" s="23">
        <v>1141.3676410669948</v>
      </c>
      <c r="AI161" s="22" t="s">
        <v>783</v>
      </c>
      <c r="AJ161" s="22">
        <v>101.61827047528351</v>
      </c>
      <c r="AK161" s="22">
        <v>41.31952808778987</v>
      </c>
      <c r="AL161" s="22">
        <v>142.93779856307339</v>
      </c>
      <c r="AM161" s="22">
        <v>181.95765837213659</v>
      </c>
      <c r="AN161" s="22">
        <v>48.280902079133682</v>
      </c>
      <c r="AO161" s="36">
        <v>2.5108763102893934</v>
      </c>
      <c r="AP161" s="22">
        <v>129.34273602903676</v>
      </c>
      <c r="AQ161" s="22">
        <v>133.29509903138629</v>
      </c>
      <c r="AR161" s="22">
        <v>79.302750656065328</v>
      </c>
      <c r="AS161" s="22">
        <v>8.0418584972878566</v>
      </c>
      <c r="AT161" s="22">
        <v>427.4955148304993</v>
      </c>
      <c r="AU161" s="22">
        <v>4.3992273315966219</v>
      </c>
      <c r="AV161" s="22">
        <v>9.542757100886579</v>
      </c>
      <c r="AW161" s="22">
        <v>4.4794362161049781</v>
      </c>
      <c r="AX161" s="22">
        <v>14.999817683921798</v>
      </c>
      <c r="AY161" s="22">
        <v>33.363457855173309</v>
      </c>
      <c r="AZ161" s="22">
        <v>2.0176765305948892</v>
      </c>
      <c r="BA161" s="22">
        <v>0.817978600280722</v>
      </c>
      <c r="BB161" s="22">
        <v>9.5595831829120872</v>
      </c>
      <c r="BC161" s="22">
        <v>23.694011390321851</v>
      </c>
      <c r="BD161" s="22">
        <v>14.845709299709535</v>
      </c>
      <c r="BE161" s="22">
        <v>18.564056441602304</v>
      </c>
      <c r="BF161" s="22">
        <v>71.98805731664028</v>
      </c>
      <c r="BG161" s="22">
        <v>20.447340389211291</v>
      </c>
      <c r="BH161" s="22">
        <v>9.4756296100236685</v>
      </c>
      <c r="BI161" s="22">
        <v>10.251988250811829</v>
      </c>
      <c r="BJ161" s="22">
        <v>2.2743170230872356</v>
      </c>
      <c r="BK161" s="22">
        <v>53.604179492985679</v>
      </c>
      <c r="BL161" s="22">
        <v>7.2215443251156382</v>
      </c>
      <c r="BM161" s="22">
        <v>6.8272115134823927</v>
      </c>
    </row>
    <row r="162" spans="1:65" x14ac:dyDescent="0.35">
      <c r="A162" s="35">
        <v>3529740500</v>
      </c>
      <c r="B162" s="17" t="s">
        <v>320</v>
      </c>
      <c r="C162" s="17" t="s">
        <v>816</v>
      </c>
      <c r="D162" s="17" t="s">
        <v>817</v>
      </c>
      <c r="E162" s="22">
        <v>11.096666666666666</v>
      </c>
      <c r="F162" s="22">
        <v>4.796666666666666</v>
      </c>
      <c r="G162" s="22">
        <v>4.1833333333333336</v>
      </c>
      <c r="H162" s="22">
        <v>1.4966666666666668</v>
      </c>
      <c r="I162" s="22">
        <v>1.61</v>
      </c>
      <c r="J162" s="22">
        <v>2.2233333333333332</v>
      </c>
      <c r="K162" s="22">
        <v>1.9433333333333334</v>
      </c>
      <c r="L162" s="22">
        <v>1.2433333333333334</v>
      </c>
      <c r="M162" s="22">
        <v>4.586666666666666</v>
      </c>
      <c r="N162" s="22">
        <v>3.16</v>
      </c>
      <c r="O162" s="22">
        <v>0.63666666666666671</v>
      </c>
      <c r="P162" s="22">
        <v>1.2366666666666666</v>
      </c>
      <c r="Q162" s="22">
        <v>3.3699999999999997</v>
      </c>
      <c r="R162" s="22">
        <v>3.9833333333333329</v>
      </c>
      <c r="S162" s="22">
        <v>5.44</v>
      </c>
      <c r="T162" s="22">
        <v>2.6733333333333333</v>
      </c>
      <c r="U162" s="22">
        <v>3.4933333333333327</v>
      </c>
      <c r="V162" s="22">
        <v>1.1333333333333335</v>
      </c>
      <c r="W162" s="22">
        <v>1.8366666666666669</v>
      </c>
      <c r="X162" s="22">
        <v>2.0500000000000003</v>
      </c>
      <c r="Y162" s="22">
        <v>6.2233333333333336</v>
      </c>
      <c r="Z162" s="22">
        <v>6.6733333333333329</v>
      </c>
      <c r="AA162" s="22">
        <v>3.0700000000000003</v>
      </c>
      <c r="AB162" s="22">
        <v>1.36</v>
      </c>
      <c r="AC162" s="22">
        <v>3.35</v>
      </c>
      <c r="AD162" s="22">
        <v>1.8933333333333333</v>
      </c>
      <c r="AE162" s="23">
        <v>772.39</v>
      </c>
      <c r="AF162" s="23">
        <v>273244.33333333331</v>
      </c>
      <c r="AG162" s="45">
        <v>4.4302388101999135</v>
      </c>
      <c r="AH162" s="23">
        <v>1030.4797954106689</v>
      </c>
      <c r="AI162" s="22" t="s">
        <v>783</v>
      </c>
      <c r="AJ162" s="22">
        <v>75.17</v>
      </c>
      <c r="AK162" s="22">
        <v>39.876666666666665</v>
      </c>
      <c r="AL162" s="22">
        <v>115.04666666666667</v>
      </c>
      <c r="AM162" s="22">
        <v>183.37901666666667</v>
      </c>
      <c r="AN162" s="22">
        <v>37.74</v>
      </c>
      <c r="AO162" s="36">
        <v>2.5846666666666667</v>
      </c>
      <c r="AP162" s="22">
        <v>106.29333333333334</v>
      </c>
      <c r="AQ162" s="22">
        <v>121.49666666666667</v>
      </c>
      <c r="AR162" s="22">
        <v>105.23666666666666</v>
      </c>
      <c r="AS162" s="22">
        <v>8.32</v>
      </c>
      <c r="AT162" s="22">
        <v>437.55</v>
      </c>
      <c r="AU162" s="22">
        <v>4.05</v>
      </c>
      <c r="AV162" s="22">
        <v>11.99</v>
      </c>
      <c r="AW162" s="22">
        <v>2.5100000000000002</v>
      </c>
      <c r="AX162" s="22">
        <v>19.196666666666669</v>
      </c>
      <c r="AY162" s="22">
        <v>51.946666666666665</v>
      </c>
      <c r="AZ162" s="22">
        <v>2.3933333333333335</v>
      </c>
      <c r="BA162" s="22">
        <v>1.4466666666666665</v>
      </c>
      <c r="BB162" s="22">
        <v>8.5300000000000011</v>
      </c>
      <c r="BC162" s="22">
        <v>25.00333333333333</v>
      </c>
      <c r="BD162" s="22">
        <v>20.52</v>
      </c>
      <c r="BE162" s="22">
        <v>27.803333333333331</v>
      </c>
      <c r="BF162" s="22">
        <v>68.820000000000007</v>
      </c>
      <c r="BG162" s="22">
        <v>17</v>
      </c>
      <c r="BH162" s="22">
        <v>9.5333333333333332</v>
      </c>
      <c r="BI162" s="22">
        <v>10.166666666666666</v>
      </c>
      <c r="BJ162" s="22">
        <v>2.5866666666666664</v>
      </c>
      <c r="BK162" s="22">
        <v>47.833333333333336</v>
      </c>
      <c r="BL162" s="22">
        <v>8.41</v>
      </c>
      <c r="BM162" s="22">
        <v>10.79</v>
      </c>
    </row>
    <row r="163" spans="1:65" x14ac:dyDescent="0.35">
      <c r="A163" s="35">
        <v>3610580001</v>
      </c>
      <c r="B163" s="17" t="s">
        <v>322</v>
      </c>
      <c r="C163" s="17" t="s">
        <v>654</v>
      </c>
      <c r="D163" s="17" t="s">
        <v>655</v>
      </c>
      <c r="E163" s="22">
        <v>11.770000000000001</v>
      </c>
      <c r="F163" s="22">
        <v>4.4433333333333334</v>
      </c>
      <c r="G163" s="22">
        <v>4.8266666666666671</v>
      </c>
      <c r="H163" s="22">
        <v>1.3866666666666667</v>
      </c>
      <c r="I163" s="22">
        <v>1.3066666666666666</v>
      </c>
      <c r="J163" s="22">
        <v>2.4666666666666668</v>
      </c>
      <c r="K163" s="22">
        <v>2.1566666666666667</v>
      </c>
      <c r="L163" s="22">
        <v>1.1399999999999999</v>
      </c>
      <c r="M163" s="22">
        <v>4.4033333333333333</v>
      </c>
      <c r="N163" s="22">
        <v>4</v>
      </c>
      <c r="O163" s="22">
        <v>0.58333333333333337</v>
      </c>
      <c r="P163" s="22">
        <v>1.95</v>
      </c>
      <c r="Q163" s="22">
        <v>4.2</v>
      </c>
      <c r="R163" s="22">
        <v>3.5133333333333332</v>
      </c>
      <c r="S163" s="22">
        <v>4.08</v>
      </c>
      <c r="T163" s="22">
        <v>2.8733333333333335</v>
      </c>
      <c r="U163" s="22">
        <v>3.7166666666666668</v>
      </c>
      <c r="V163" s="22">
        <v>1.04</v>
      </c>
      <c r="W163" s="22">
        <v>1.75</v>
      </c>
      <c r="X163" s="22">
        <v>2.09</v>
      </c>
      <c r="Y163" s="22">
        <v>5.5200000000000005</v>
      </c>
      <c r="Z163" s="22">
        <v>5.7399999999999993</v>
      </c>
      <c r="AA163" s="22">
        <v>2.27</v>
      </c>
      <c r="AB163" s="22">
        <v>1.0166666666666666</v>
      </c>
      <c r="AC163" s="22">
        <v>3.1733333333333333</v>
      </c>
      <c r="AD163" s="22">
        <v>1.8233333333333333</v>
      </c>
      <c r="AE163" s="23">
        <v>1289.4166666666667</v>
      </c>
      <c r="AF163" s="23">
        <v>415615</v>
      </c>
      <c r="AG163" s="45">
        <v>4.4784939840338867</v>
      </c>
      <c r="AH163" s="23">
        <v>1575.215922076685</v>
      </c>
      <c r="AI163" s="22" t="s">
        <v>783</v>
      </c>
      <c r="AJ163" s="22">
        <v>75.203333333333333</v>
      </c>
      <c r="AK163" s="22">
        <v>82.89</v>
      </c>
      <c r="AL163" s="22">
        <v>158.09333333333333</v>
      </c>
      <c r="AM163" s="22">
        <v>187.10396666666665</v>
      </c>
      <c r="AN163" s="22">
        <v>44.063333333333333</v>
      </c>
      <c r="AO163" s="36">
        <v>2.7513333333333336</v>
      </c>
      <c r="AP163" s="22">
        <v>127.12</v>
      </c>
      <c r="AQ163" s="22">
        <v>108.37666666666667</v>
      </c>
      <c r="AR163" s="22">
        <v>102.66666666666667</v>
      </c>
      <c r="AS163" s="22">
        <v>9.6033333333333335</v>
      </c>
      <c r="AT163" s="22">
        <v>461.16</v>
      </c>
      <c r="AU163" s="22">
        <v>4.4833333333333334</v>
      </c>
      <c r="AV163" s="22">
        <v>10.290000000000001</v>
      </c>
      <c r="AW163" s="22">
        <v>4.3</v>
      </c>
      <c r="AX163" s="22">
        <v>18.319999999999997</v>
      </c>
      <c r="AY163" s="22">
        <v>41.973333333333336</v>
      </c>
      <c r="AZ163" s="22">
        <v>2.6799999999999997</v>
      </c>
      <c r="BA163" s="22">
        <v>0.95666666666666667</v>
      </c>
      <c r="BB163" s="22">
        <v>16.963333333333335</v>
      </c>
      <c r="BC163" s="22">
        <v>36.31333333333334</v>
      </c>
      <c r="BD163" s="22">
        <v>27.953333333333333</v>
      </c>
      <c r="BE163" s="22">
        <v>36.493333333333332</v>
      </c>
      <c r="BF163" s="22">
        <v>82.64</v>
      </c>
      <c r="BG163" s="22">
        <v>26</v>
      </c>
      <c r="BH163" s="22">
        <v>12.776666666666666</v>
      </c>
      <c r="BI163" s="22">
        <v>16.486666666666668</v>
      </c>
      <c r="BJ163" s="22">
        <v>2.3699999999999997</v>
      </c>
      <c r="BK163" s="22">
        <v>56.743333333333339</v>
      </c>
      <c r="BL163" s="22">
        <v>9.6733333333333338</v>
      </c>
      <c r="BM163" s="22">
        <v>10.803333333333333</v>
      </c>
    </row>
    <row r="164" spans="1:65" x14ac:dyDescent="0.35">
      <c r="A164" s="35">
        <v>3615380160</v>
      </c>
      <c r="B164" s="17" t="s">
        <v>322</v>
      </c>
      <c r="C164" s="17" t="s">
        <v>748</v>
      </c>
      <c r="D164" s="17" t="s">
        <v>323</v>
      </c>
      <c r="E164" s="22">
        <v>12.403333333333334</v>
      </c>
      <c r="F164" s="22">
        <v>3.3333333333333335</v>
      </c>
      <c r="G164" s="22">
        <v>4.1866666666666674</v>
      </c>
      <c r="H164" s="22">
        <v>1.1866666666666668</v>
      </c>
      <c r="I164" s="22">
        <v>1.22</v>
      </c>
      <c r="J164" s="22">
        <v>2.0166666666666671</v>
      </c>
      <c r="K164" s="22">
        <v>1.72</v>
      </c>
      <c r="L164" s="22">
        <v>1.5966666666666667</v>
      </c>
      <c r="M164" s="22">
        <v>4.2633333333333328</v>
      </c>
      <c r="N164" s="22">
        <v>2.4833333333333334</v>
      </c>
      <c r="O164" s="22">
        <v>0.47333333333333333</v>
      </c>
      <c r="P164" s="22">
        <v>1.3266666666666669</v>
      </c>
      <c r="Q164" s="22">
        <v>3.3800000000000003</v>
      </c>
      <c r="R164" s="22">
        <v>3.3533333333333335</v>
      </c>
      <c r="S164" s="22">
        <v>4.043333333333333</v>
      </c>
      <c r="T164" s="22">
        <v>1.96</v>
      </c>
      <c r="U164" s="22">
        <v>3.4166666666666665</v>
      </c>
      <c r="V164" s="22">
        <v>1.1266666666666667</v>
      </c>
      <c r="W164" s="22">
        <v>1.6033333333333333</v>
      </c>
      <c r="X164" s="22">
        <v>1.6366666666666667</v>
      </c>
      <c r="Y164" s="22">
        <v>5.6366666666666676</v>
      </c>
      <c r="Z164" s="22">
        <v>5.4566666666666661</v>
      </c>
      <c r="AA164" s="22">
        <v>2.5533333333333332</v>
      </c>
      <c r="AB164" s="22">
        <v>0.96</v>
      </c>
      <c r="AC164" s="22">
        <v>2.8533333333333331</v>
      </c>
      <c r="AD164" s="22">
        <v>1.7133333333333336</v>
      </c>
      <c r="AE164" s="23">
        <v>845.19999999999993</v>
      </c>
      <c r="AF164" s="23">
        <v>341355.33333333331</v>
      </c>
      <c r="AG164" s="45">
        <v>4.5445421416938645</v>
      </c>
      <c r="AH164" s="23">
        <v>1303.7111798871447</v>
      </c>
      <c r="AI164" s="22" t="s">
        <v>783</v>
      </c>
      <c r="AJ164" s="22">
        <v>71.319999999999993</v>
      </c>
      <c r="AK164" s="22">
        <v>73.146666666666661</v>
      </c>
      <c r="AL164" s="22">
        <v>144.46666666666664</v>
      </c>
      <c r="AM164" s="22">
        <v>183.72896666666665</v>
      </c>
      <c r="AN164" s="22">
        <v>44.753333333333337</v>
      </c>
      <c r="AO164" s="36">
        <v>2.7343333333333333</v>
      </c>
      <c r="AP164" s="22">
        <v>60.29999999999999</v>
      </c>
      <c r="AQ164" s="22">
        <v>91.096666666666678</v>
      </c>
      <c r="AR164" s="22">
        <v>76.649999999999991</v>
      </c>
      <c r="AS164" s="22">
        <v>8.5233333333333334</v>
      </c>
      <c r="AT164" s="22">
        <v>444.10666666666663</v>
      </c>
      <c r="AU164" s="22">
        <v>5.0599999999999996</v>
      </c>
      <c r="AV164" s="22">
        <v>10.49</v>
      </c>
      <c r="AW164" s="22">
        <v>4.67</v>
      </c>
      <c r="AX164" s="22">
        <v>16.013333333333332</v>
      </c>
      <c r="AY164" s="22">
        <v>36.533333333333339</v>
      </c>
      <c r="AZ164" s="22">
        <v>1.9366666666666668</v>
      </c>
      <c r="BA164" s="22">
        <v>1.0566666666666666</v>
      </c>
      <c r="BB164" s="22">
        <v>13.316666666666668</v>
      </c>
      <c r="BC164" s="22">
        <v>21.453333333333333</v>
      </c>
      <c r="BD164" s="22">
        <v>15.566666666666668</v>
      </c>
      <c r="BE164" s="22">
        <v>18.856666666666666</v>
      </c>
      <c r="BF164" s="22">
        <v>57.389999999999993</v>
      </c>
      <c r="BG164" s="22">
        <v>20.916666666666668</v>
      </c>
      <c r="BH164" s="22">
        <v>11.053333333333333</v>
      </c>
      <c r="BI164" s="22">
        <v>15.103333333333333</v>
      </c>
      <c r="BJ164" s="22">
        <v>2.1</v>
      </c>
      <c r="BK164" s="22">
        <v>54.166666666666664</v>
      </c>
      <c r="BL164" s="22">
        <v>9.1</v>
      </c>
      <c r="BM164" s="22">
        <v>9.11</v>
      </c>
    </row>
    <row r="165" spans="1:65" x14ac:dyDescent="0.35">
      <c r="A165" s="35">
        <v>3627060450</v>
      </c>
      <c r="B165" s="17" t="s">
        <v>322</v>
      </c>
      <c r="C165" s="17" t="s">
        <v>581</v>
      </c>
      <c r="D165" s="17" t="s">
        <v>582</v>
      </c>
      <c r="E165" s="22">
        <v>10.63</v>
      </c>
      <c r="F165" s="22">
        <v>3.2900000000000005</v>
      </c>
      <c r="G165" s="22">
        <v>4.3999999999999995</v>
      </c>
      <c r="H165" s="22">
        <v>1.3366666666666667</v>
      </c>
      <c r="I165" s="22">
        <v>1.843333333333333</v>
      </c>
      <c r="J165" s="22">
        <v>1.8499999999999999</v>
      </c>
      <c r="K165" s="22">
        <v>2.1333333333333333</v>
      </c>
      <c r="L165" s="22">
        <v>1.2699999999999998</v>
      </c>
      <c r="M165" s="22">
        <v>3.9333333333333336</v>
      </c>
      <c r="N165" s="22">
        <v>3.9833333333333338</v>
      </c>
      <c r="O165" s="22">
        <v>0.49666666666666665</v>
      </c>
      <c r="P165" s="22">
        <v>1.5833333333333333</v>
      </c>
      <c r="Q165" s="22">
        <v>3.27</v>
      </c>
      <c r="R165" s="22">
        <v>3.3066666666666666</v>
      </c>
      <c r="S165" s="22">
        <v>4.3566666666666665</v>
      </c>
      <c r="T165" s="22">
        <v>2.0033333333333334</v>
      </c>
      <c r="U165" s="22">
        <v>3.3533333333333335</v>
      </c>
      <c r="V165" s="22">
        <v>1.1966666666666665</v>
      </c>
      <c r="W165" s="22">
        <v>1.7066666666666668</v>
      </c>
      <c r="X165" s="22">
        <v>1.7866666666666664</v>
      </c>
      <c r="Y165" s="22">
        <v>5.93</v>
      </c>
      <c r="Z165" s="22">
        <v>6.3533333333333326</v>
      </c>
      <c r="AA165" s="22">
        <v>2.8000000000000003</v>
      </c>
      <c r="AB165" s="22">
        <v>1.2166666666666666</v>
      </c>
      <c r="AC165" s="22">
        <v>3.17</v>
      </c>
      <c r="AD165" s="22">
        <v>2.0566666666666666</v>
      </c>
      <c r="AE165" s="23">
        <v>1290.4433333333334</v>
      </c>
      <c r="AF165" s="23">
        <v>379205.33333333331</v>
      </c>
      <c r="AG165" s="45">
        <v>4.4622256438999459</v>
      </c>
      <c r="AH165" s="23">
        <v>1434.7896823691744</v>
      </c>
      <c r="AI165" s="22" t="s">
        <v>783</v>
      </c>
      <c r="AJ165" s="22">
        <v>74.236666666666665</v>
      </c>
      <c r="AK165" s="22">
        <v>82.82</v>
      </c>
      <c r="AL165" s="22">
        <v>157.05666666666667</v>
      </c>
      <c r="AM165" s="22">
        <v>182.60396666666665</v>
      </c>
      <c r="AN165" s="22">
        <v>58.199999999999996</v>
      </c>
      <c r="AO165" s="36">
        <v>2.7233333333333332</v>
      </c>
      <c r="AP165" s="22">
        <v>105</v>
      </c>
      <c r="AQ165" s="22">
        <v>135</v>
      </c>
      <c r="AR165" s="22">
        <v>100.10000000000001</v>
      </c>
      <c r="AS165" s="22">
        <v>8.4866666666666664</v>
      </c>
      <c r="AT165" s="22">
        <v>447.84</v>
      </c>
      <c r="AU165" s="22">
        <v>4.7566666666666668</v>
      </c>
      <c r="AV165" s="22">
        <v>11.323333333333332</v>
      </c>
      <c r="AW165" s="22">
        <v>3.84</v>
      </c>
      <c r="AX165" s="22">
        <v>19.166666666666668</v>
      </c>
      <c r="AY165" s="22">
        <v>35.526666666666664</v>
      </c>
      <c r="AZ165" s="22">
        <v>2.9433333333333334</v>
      </c>
      <c r="BA165" s="22">
        <v>1.1433333333333333</v>
      </c>
      <c r="BB165" s="22">
        <v>16</v>
      </c>
      <c r="BC165" s="22">
        <v>14.229999999999999</v>
      </c>
      <c r="BD165" s="22">
        <v>15.930000000000001</v>
      </c>
      <c r="BE165" s="22">
        <v>40</v>
      </c>
      <c r="BF165" s="22">
        <v>69</v>
      </c>
      <c r="BG165" s="22">
        <v>9.9666666666666668</v>
      </c>
      <c r="BH165" s="22">
        <v>12.62</v>
      </c>
      <c r="BI165" s="22">
        <v>18.333333333333332</v>
      </c>
      <c r="BJ165" s="22">
        <v>1.9533333333333331</v>
      </c>
      <c r="BK165" s="22">
        <v>58.113333333333337</v>
      </c>
      <c r="BL165" s="22">
        <v>8.6999999999999993</v>
      </c>
      <c r="BM165" s="22">
        <v>13.49</v>
      </c>
    </row>
    <row r="166" spans="1:65" x14ac:dyDescent="0.35">
      <c r="A166" s="35">
        <v>3635614599</v>
      </c>
      <c r="B166" s="17" t="s">
        <v>322</v>
      </c>
      <c r="C166" s="17" t="s">
        <v>747</v>
      </c>
      <c r="D166" s="17" t="s">
        <v>660</v>
      </c>
      <c r="E166" s="22">
        <v>11.506666666666668</v>
      </c>
      <c r="F166" s="22">
        <v>4.7600000000000007</v>
      </c>
      <c r="G166" s="22">
        <v>5.6566666666666663</v>
      </c>
      <c r="H166" s="22">
        <v>1.78</v>
      </c>
      <c r="I166" s="22">
        <v>1.4366666666666668</v>
      </c>
      <c r="J166" s="22">
        <v>2.4933333333333332</v>
      </c>
      <c r="K166" s="22">
        <v>2.6</v>
      </c>
      <c r="L166" s="22">
        <v>2.14</v>
      </c>
      <c r="M166" s="22">
        <v>4.8166666666666673</v>
      </c>
      <c r="N166" s="22">
        <v>3.43</v>
      </c>
      <c r="O166" s="22">
        <v>0.70000000000000007</v>
      </c>
      <c r="P166" s="22">
        <v>2.0299999999999998</v>
      </c>
      <c r="Q166" s="22">
        <v>3.1799999999999997</v>
      </c>
      <c r="R166" s="22">
        <v>4.0233333333333334</v>
      </c>
      <c r="S166" s="22">
        <v>4.71</v>
      </c>
      <c r="T166" s="22">
        <v>3.3200000000000003</v>
      </c>
      <c r="U166" s="22">
        <v>4.3466666666666667</v>
      </c>
      <c r="V166" s="22">
        <v>1.8699999999999999</v>
      </c>
      <c r="W166" s="22">
        <v>2.57</v>
      </c>
      <c r="X166" s="22">
        <v>2.6966666666666668</v>
      </c>
      <c r="Y166" s="22">
        <v>6.833333333333333</v>
      </c>
      <c r="Z166" s="22">
        <v>7.3999999999999995</v>
      </c>
      <c r="AA166" s="22">
        <v>3.8533333333333331</v>
      </c>
      <c r="AB166" s="22">
        <v>1.8266666666666669</v>
      </c>
      <c r="AC166" s="22">
        <v>3.41</v>
      </c>
      <c r="AD166" s="22">
        <v>2.0866666666666664</v>
      </c>
      <c r="AE166" s="23">
        <v>3264.9766666666669</v>
      </c>
      <c r="AF166" s="23">
        <v>1130943.3333333333</v>
      </c>
      <c r="AG166" s="45">
        <v>4.7206845367805359</v>
      </c>
      <c r="AH166" s="23">
        <v>4410.4596774148695</v>
      </c>
      <c r="AI166" s="22" t="s">
        <v>783</v>
      </c>
      <c r="AJ166" s="22">
        <v>86.816666666666663</v>
      </c>
      <c r="AK166" s="22">
        <v>135.60666666666665</v>
      </c>
      <c r="AL166" s="22">
        <v>222.42333333333332</v>
      </c>
      <c r="AM166" s="22">
        <v>188.32646666666668</v>
      </c>
      <c r="AN166" s="22">
        <v>59.57404146426893</v>
      </c>
      <c r="AO166" s="36">
        <v>2.6366666666666663</v>
      </c>
      <c r="AP166" s="22">
        <v>100.10962229557168</v>
      </c>
      <c r="AQ166" s="22">
        <v>115.67175020265152</v>
      </c>
      <c r="AR166" s="22">
        <v>116.29644591564754</v>
      </c>
      <c r="AS166" s="22">
        <v>10.460737052005777</v>
      </c>
      <c r="AT166" s="22">
        <v>436.24040370609117</v>
      </c>
      <c r="AU166" s="22">
        <v>4.9403423104258186</v>
      </c>
      <c r="AV166" s="22">
        <v>12.416314711102734</v>
      </c>
      <c r="AW166" s="22">
        <v>4.6542015444442164</v>
      </c>
      <c r="AX166" s="22">
        <v>25.414194532436976</v>
      </c>
      <c r="AY166" s="22">
        <v>71.879422076317098</v>
      </c>
      <c r="AZ166" s="22">
        <v>4.3912638094014795</v>
      </c>
      <c r="BA166" s="22">
        <v>1.2723014246484803</v>
      </c>
      <c r="BB166" s="22">
        <v>14.456223483894041</v>
      </c>
      <c r="BC166" s="22">
        <v>50.219834167730987</v>
      </c>
      <c r="BD166" s="22">
        <v>30.688201478771134</v>
      </c>
      <c r="BE166" s="22">
        <v>39.983037177048438</v>
      </c>
      <c r="BF166" s="22">
        <v>76.175789446330398</v>
      </c>
      <c r="BG166" s="22">
        <v>22.74</v>
      </c>
      <c r="BH166" s="22">
        <v>12.832975153138372</v>
      </c>
      <c r="BI166" s="22">
        <v>21.147892252507546</v>
      </c>
      <c r="BJ166" s="22">
        <v>3.4064797457065672</v>
      </c>
      <c r="BK166" s="22">
        <v>73.709024460820459</v>
      </c>
      <c r="BL166" s="22">
        <v>12.117958327032538</v>
      </c>
      <c r="BM166" s="22">
        <v>11.78687375102478</v>
      </c>
    </row>
    <row r="167" spans="1:65" x14ac:dyDescent="0.35">
      <c r="A167" s="35">
        <v>3635614600</v>
      </c>
      <c r="B167" s="17" t="s">
        <v>322</v>
      </c>
      <c r="C167" s="17" t="s">
        <v>747</v>
      </c>
      <c r="D167" s="17" t="s">
        <v>324</v>
      </c>
      <c r="E167" s="22">
        <v>14.910000000000002</v>
      </c>
      <c r="F167" s="22">
        <v>5.4833333333333343</v>
      </c>
      <c r="G167" s="22">
        <v>4.9233333333333329</v>
      </c>
      <c r="H167" s="22">
        <v>2.1566666666666667</v>
      </c>
      <c r="I167" s="22">
        <v>1.6266666666666669</v>
      </c>
      <c r="J167" s="22">
        <v>2.563333333333333</v>
      </c>
      <c r="K167" s="22">
        <v>2.5066666666666668</v>
      </c>
      <c r="L167" s="22">
        <v>2.9066666666666667</v>
      </c>
      <c r="M167" s="22">
        <v>5.2733333333333334</v>
      </c>
      <c r="N167" s="22">
        <v>4.0066666666666668</v>
      </c>
      <c r="O167" s="22">
        <v>0.78666666666666674</v>
      </c>
      <c r="P167" s="22">
        <v>2.16</v>
      </c>
      <c r="Q167" s="22">
        <v>4.3033333333333337</v>
      </c>
      <c r="R167" s="22">
        <v>4.6033333333333326</v>
      </c>
      <c r="S167" s="22">
        <v>5.77</v>
      </c>
      <c r="T167" s="22">
        <v>3.9233333333333333</v>
      </c>
      <c r="U167" s="22">
        <v>5.083333333333333</v>
      </c>
      <c r="V167" s="22">
        <v>1.8833333333333335</v>
      </c>
      <c r="W167" s="22">
        <v>2.7999999999999994</v>
      </c>
      <c r="X167" s="22">
        <v>3.11</v>
      </c>
      <c r="Y167" s="22">
        <v>8.32</v>
      </c>
      <c r="Z167" s="22">
        <v>8.4333333333333318</v>
      </c>
      <c r="AA167" s="22">
        <v>4.0666666666666664</v>
      </c>
      <c r="AB167" s="22">
        <v>1.7</v>
      </c>
      <c r="AC167" s="22">
        <v>3.4966666666666661</v>
      </c>
      <c r="AD167" s="22">
        <v>2.3033333333333332</v>
      </c>
      <c r="AE167" s="23">
        <v>4887.72</v>
      </c>
      <c r="AF167" s="23">
        <v>1901222</v>
      </c>
      <c r="AG167" s="45">
        <v>4.6089795881409419</v>
      </c>
      <c r="AH167" s="23">
        <v>7319.0130057909046</v>
      </c>
      <c r="AI167" s="22" t="s">
        <v>783</v>
      </c>
      <c r="AJ167" s="22">
        <v>86.79</v>
      </c>
      <c r="AK167" s="22">
        <v>130.66999999999999</v>
      </c>
      <c r="AL167" s="22">
        <v>217.45999999999998</v>
      </c>
      <c r="AM167" s="22">
        <v>188.32646666666668</v>
      </c>
      <c r="AN167" s="22">
        <v>80.804523334500871</v>
      </c>
      <c r="AO167" s="36">
        <v>2.6266666666666665</v>
      </c>
      <c r="AP167" s="22">
        <v>108.08529983934595</v>
      </c>
      <c r="AQ167" s="22">
        <v>105.60985888068183</v>
      </c>
      <c r="AR167" s="22">
        <v>124.96101771614762</v>
      </c>
      <c r="AS167" s="22">
        <v>13.177068478812371</v>
      </c>
      <c r="AT167" s="22">
        <v>440.98094890683979</v>
      </c>
      <c r="AU167" s="22">
        <v>5.489269233806465</v>
      </c>
      <c r="AV167" s="22">
        <v>12.416314711102734</v>
      </c>
      <c r="AW167" s="22">
        <v>5.3528237635891189</v>
      </c>
      <c r="AX167" s="22">
        <v>23.381455601828481</v>
      </c>
      <c r="AY167" s="22">
        <v>62.299441511641341</v>
      </c>
      <c r="AZ167" s="22">
        <v>4.381306295094447</v>
      </c>
      <c r="BA167" s="22">
        <v>1.6668134943069237</v>
      </c>
      <c r="BB167" s="22">
        <v>14.755317762871158</v>
      </c>
      <c r="BC167" s="22">
        <v>32.926921337329155</v>
      </c>
      <c r="BD167" s="22">
        <v>24.971801591840819</v>
      </c>
      <c r="BE167" s="22">
        <v>44.894998104973673</v>
      </c>
      <c r="BF167" s="22">
        <v>119.95486181907653</v>
      </c>
      <c r="BG167" s="22">
        <v>20.955555555555552</v>
      </c>
      <c r="BH167" s="22">
        <v>16.722353776474154</v>
      </c>
      <c r="BI167" s="22">
        <v>20.569496802825284</v>
      </c>
      <c r="BJ167" s="22">
        <v>4.0464253626745643</v>
      </c>
      <c r="BK167" s="22">
        <v>91.738246626965989</v>
      </c>
      <c r="BL167" s="22">
        <v>12.117958327032538</v>
      </c>
      <c r="BM167" s="22">
        <v>12.062130185577486</v>
      </c>
    </row>
    <row r="168" spans="1:65" x14ac:dyDescent="0.35">
      <c r="A168" s="35">
        <v>3635614601</v>
      </c>
      <c r="B168" s="17" t="s">
        <v>322</v>
      </c>
      <c r="C168" s="17" t="s">
        <v>747</v>
      </c>
      <c r="D168" s="17" t="s">
        <v>856</v>
      </c>
      <c r="E168" s="22">
        <v>12.006666666666666</v>
      </c>
      <c r="F168" s="22">
        <v>4.3866666666666667</v>
      </c>
      <c r="G168" s="22">
        <v>5.956666666666667</v>
      </c>
      <c r="H168" s="22">
        <v>1.8333333333333333</v>
      </c>
      <c r="I168" s="22">
        <v>1.24</v>
      </c>
      <c r="J168" s="22">
        <v>2.4933333333333332</v>
      </c>
      <c r="K168" s="22">
        <v>2.4166666666666665</v>
      </c>
      <c r="L168" s="22">
        <v>2.6766666666666672</v>
      </c>
      <c r="M168" s="22">
        <v>4.55</v>
      </c>
      <c r="N168" s="22">
        <v>3.1066666666666669</v>
      </c>
      <c r="O168" s="22">
        <v>0.68</v>
      </c>
      <c r="P168" s="22">
        <v>1.7933333333333332</v>
      </c>
      <c r="Q168" s="22">
        <v>3.1200000000000006</v>
      </c>
      <c r="R168" s="22">
        <v>3.72</v>
      </c>
      <c r="S168" s="22">
        <v>4.8599999999999994</v>
      </c>
      <c r="T168" s="22">
        <v>3.0766666666666667</v>
      </c>
      <c r="U168" s="22">
        <v>4.3099999999999996</v>
      </c>
      <c r="V168" s="22">
        <v>1.9466666666666665</v>
      </c>
      <c r="W168" s="22">
        <v>2.6300000000000003</v>
      </c>
      <c r="X168" s="22">
        <v>2.9633333333333334</v>
      </c>
      <c r="Y168" s="22">
        <v>6.8500000000000005</v>
      </c>
      <c r="Z168" s="22">
        <v>6.9666666666666659</v>
      </c>
      <c r="AA168" s="22">
        <v>3.9466666666666668</v>
      </c>
      <c r="AB168" s="22">
        <v>1.76</v>
      </c>
      <c r="AC168" s="22">
        <v>3.0066666666666664</v>
      </c>
      <c r="AD168" s="22">
        <v>2.0566666666666666</v>
      </c>
      <c r="AE168" s="23">
        <v>3050.0266666666666</v>
      </c>
      <c r="AF168" s="23">
        <v>726519</v>
      </c>
      <c r="AG168" s="45">
        <v>4.65191811074531</v>
      </c>
      <c r="AH168" s="23">
        <v>2811.9249458360887</v>
      </c>
      <c r="AI168" s="22" t="s">
        <v>783</v>
      </c>
      <c r="AJ168" s="22">
        <v>87.676666666666677</v>
      </c>
      <c r="AK168" s="22">
        <v>128.72333333333333</v>
      </c>
      <c r="AL168" s="22">
        <v>216.4</v>
      </c>
      <c r="AM168" s="22">
        <v>188.32646666666668</v>
      </c>
      <c r="AN168" s="22">
        <v>59.69318954719747</v>
      </c>
      <c r="AO168" s="36">
        <v>2.6333333333333333</v>
      </c>
      <c r="AP168" s="22">
        <v>92.333897394010748</v>
      </c>
      <c r="AQ168" s="22">
        <v>120.91602919696969</v>
      </c>
      <c r="AR168" s="22">
        <v>108.00671930675155</v>
      </c>
      <c r="AS168" s="22">
        <v>12.554878883198546</v>
      </c>
      <c r="AT168" s="22">
        <v>476.01888975634682</v>
      </c>
      <c r="AU168" s="22">
        <v>4.2217470652729725</v>
      </c>
      <c r="AV168" s="22">
        <v>11.372509230986012</v>
      </c>
      <c r="AW168" s="22">
        <v>4.3983680557432656</v>
      </c>
      <c r="AX168" s="22">
        <v>22.36012823669348</v>
      </c>
      <c r="AY168" s="22">
        <v>62.299441511641341</v>
      </c>
      <c r="AZ168" s="22">
        <v>3.1266594924083098</v>
      </c>
      <c r="BA168" s="22">
        <v>1.1736734072338695</v>
      </c>
      <c r="BB168" s="22">
        <v>12.721476665826755</v>
      </c>
      <c r="BC168" s="22">
        <v>40.17586733418478</v>
      </c>
      <c r="BD168" s="22">
        <v>30.688201478771134</v>
      </c>
      <c r="BE168" s="22">
        <v>41.005973429548568</v>
      </c>
      <c r="BF168" s="22">
        <v>86.328595432669374</v>
      </c>
      <c r="BG168" s="22">
        <v>20.955555555555552</v>
      </c>
      <c r="BH168" s="22">
        <v>13.760127087995171</v>
      </c>
      <c r="BI168" s="22">
        <v>20.897892252507546</v>
      </c>
      <c r="BJ168" s="22">
        <v>3.9479721908333336</v>
      </c>
      <c r="BK168" s="22">
        <v>67.99261707210529</v>
      </c>
      <c r="BL168" s="22">
        <v>11.113102997779428</v>
      </c>
      <c r="BM168" s="22">
        <v>10.046859861173751</v>
      </c>
    </row>
    <row r="169" spans="1:65" x14ac:dyDescent="0.35">
      <c r="A169" s="35">
        <v>3640380750</v>
      </c>
      <c r="B169" s="17" t="s">
        <v>322</v>
      </c>
      <c r="C169" s="17" t="s">
        <v>583</v>
      </c>
      <c r="D169" s="17" t="s">
        <v>584</v>
      </c>
      <c r="E169" s="22">
        <v>12.856666666666667</v>
      </c>
      <c r="F169" s="22">
        <v>2.8866666666666667</v>
      </c>
      <c r="G169" s="22">
        <v>4.583333333333333</v>
      </c>
      <c r="H169" s="22">
        <v>1.2899999999999998</v>
      </c>
      <c r="I169" s="22">
        <v>1.2433333333333334</v>
      </c>
      <c r="J169" s="22">
        <v>1.8233333333333333</v>
      </c>
      <c r="K169" s="22">
        <v>2.0966666666666667</v>
      </c>
      <c r="L169" s="22">
        <v>1.2633333333333334</v>
      </c>
      <c r="M169" s="22">
        <v>4.26</v>
      </c>
      <c r="N169" s="22">
        <v>2.8066666666666666</v>
      </c>
      <c r="O169" s="22">
        <v>0.49</v>
      </c>
      <c r="P169" s="22">
        <v>1.4666666666666668</v>
      </c>
      <c r="Q169" s="22">
        <v>3.5233333333333334</v>
      </c>
      <c r="R169" s="22">
        <v>3.47</v>
      </c>
      <c r="S169" s="22">
        <v>4.3500000000000005</v>
      </c>
      <c r="T169" s="22">
        <v>2.1133333333333333</v>
      </c>
      <c r="U169" s="22">
        <v>3.5733333333333337</v>
      </c>
      <c r="V169" s="22">
        <v>1.1533333333333333</v>
      </c>
      <c r="W169" s="22">
        <v>1.8266666666666664</v>
      </c>
      <c r="X169" s="22">
        <v>1.8333333333333333</v>
      </c>
      <c r="Y169" s="22">
        <v>5.59</v>
      </c>
      <c r="Z169" s="22">
        <v>5.68</v>
      </c>
      <c r="AA169" s="22">
        <v>2.5933333333333337</v>
      </c>
      <c r="AB169" s="22">
        <v>0.96</v>
      </c>
      <c r="AC169" s="22">
        <v>3.3633333333333333</v>
      </c>
      <c r="AD169" s="22">
        <v>2.0499999999999998</v>
      </c>
      <c r="AE169" s="23">
        <v>1087.0766666666666</v>
      </c>
      <c r="AF169" s="23">
        <v>287698.33333333331</v>
      </c>
      <c r="AG169" s="45">
        <v>4.4504877209207612</v>
      </c>
      <c r="AH169" s="23">
        <v>1087.3919762828784</v>
      </c>
      <c r="AI169" s="22" t="s">
        <v>783</v>
      </c>
      <c r="AJ169" s="22">
        <v>82.63666666666667</v>
      </c>
      <c r="AK169" s="22">
        <v>77.793333333333337</v>
      </c>
      <c r="AL169" s="22">
        <v>160.43</v>
      </c>
      <c r="AM169" s="22">
        <v>182.60396666666665</v>
      </c>
      <c r="AN169" s="22">
        <v>55.346666666666664</v>
      </c>
      <c r="AO169" s="36">
        <v>2.7003333333333335</v>
      </c>
      <c r="AP169" s="22">
        <v>115.17999999999999</v>
      </c>
      <c r="AQ169" s="22">
        <v>98.8</v>
      </c>
      <c r="AR169" s="22">
        <v>97.426666666666662</v>
      </c>
      <c r="AS169" s="22">
        <v>8.2233333333333345</v>
      </c>
      <c r="AT169" s="22">
        <v>438.26000000000005</v>
      </c>
      <c r="AU169" s="22">
        <v>4.3599999999999994</v>
      </c>
      <c r="AV169" s="22">
        <v>11.99</v>
      </c>
      <c r="AW169" s="22">
        <v>4.8266666666666671</v>
      </c>
      <c r="AX169" s="22">
        <v>15.1</v>
      </c>
      <c r="AY169" s="22">
        <v>41.6</v>
      </c>
      <c r="AZ169" s="22">
        <v>1.8466666666666667</v>
      </c>
      <c r="BA169" s="22">
        <v>1.39</v>
      </c>
      <c r="BB169" s="22">
        <v>13.553333333333335</v>
      </c>
      <c r="BC169" s="22">
        <v>33</v>
      </c>
      <c r="BD169" s="22">
        <v>26.883333333333329</v>
      </c>
      <c r="BE169" s="22">
        <v>33.859999999999992</v>
      </c>
      <c r="BF169" s="22">
        <v>64.563333333333333</v>
      </c>
      <c r="BG169" s="22">
        <v>21.583333333333332</v>
      </c>
      <c r="BH169" s="22">
        <v>11.086666666666666</v>
      </c>
      <c r="BI169" s="22">
        <v>14.486666666666666</v>
      </c>
      <c r="BJ169" s="22">
        <v>2.3666666666666667</v>
      </c>
      <c r="BK169" s="22">
        <v>49.983333333333327</v>
      </c>
      <c r="BL169" s="22">
        <v>8.76</v>
      </c>
      <c r="BM169" s="22">
        <v>11.026666666666666</v>
      </c>
    </row>
    <row r="170" spans="1:65" x14ac:dyDescent="0.35">
      <c r="A170" s="35">
        <v>3646540900</v>
      </c>
      <c r="B170" s="17" t="s">
        <v>322</v>
      </c>
      <c r="C170" s="17" t="s">
        <v>828</v>
      </c>
      <c r="D170" s="17" t="s">
        <v>829</v>
      </c>
      <c r="E170" s="22">
        <v>11.143333333333333</v>
      </c>
      <c r="F170" s="22">
        <v>4.16</v>
      </c>
      <c r="G170" s="22">
        <v>4.4466666666666663</v>
      </c>
      <c r="H170" s="22">
        <v>1.2033333333333334</v>
      </c>
      <c r="I170" s="22">
        <v>1.08</v>
      </c>
      <c r="J170" s="22">
        <v>2.063333333333333</v>
      </c>
      <c r="K170" s="22">
        <v>1.8866666666666667</v>
      </c>
      <c r="L170" s="22">
        <v>1.0933333333333335</v>
      </c>
      <c r="M170" s="22">
        <v>4.17</v>
      </c>
      <c r="N170" s="22">
        <v>2.9133333333333327</v>
      </c>
      <c r="O170" s="22">
        <v>0.49333333333333335</v>
      </c>
      <c r="P170" s="22">
        <v>1.6133333333333333</v>
      </c>
      <c r="Q170" s="22">
        <v>3.4666666666666668</v>
      </c>
      <c r="R170" s="22">
        <v>3.456666666666667</v>
      </c>
      <c r="S170" s="22">
        <v>3.5366666666666666</v>
      </c>
      <c r="T170" s="22">
        <v>2.0500000000000003</v>
      </c>
      <c r="U170" s="22">
        <v>3.6766666666666672</v>
      </c>
      <c r="V170" s="22">
        <v>0.90333333333333332</v>
      </c>
      <c r="W170" s="22">
        <v>1.63</v>
      </c>
      <c r="X170" s="22">
        <v>1.6833333333333333</v>
      </c>
      <c r="Y170" s="22">
        <v>5.9533333333333331</v>
      </c>
      <c r="Z170" s="22">
        <v>4.2166666666666668</v>
      </c>
      <c r="AA170" s="22">
        <v>2.5733333333333328</v>
      </c>
      <c r="AB170" s="22">
        <v>0.9866666666666668</v>
      </c>
      <c r="AC170" s="22">
        <v>2.8800000000000003</v>
      </c>
      <c r="AD170" s="22">
        <v>1.5833333333333333</v>
      </c>
      <c r="AE170" s="23">
        <v>735.52</v>
      </c>
      <c r="AF170" s="23">
        <v>297911</v>
      </c>
      <c r="AG170" s="45">
        <v>4.6372915697873474</v>
      </c>
      <c r="AH170" s="23">
        <v>1151.7357454209089</v>
      </c>
      <c r="AI170" s="22" t="s">
        <v>783</v>
      </c>
      <c r="AJ170" s="22">
        <v>70.930000000000007</v>
      </c>
      <c r="AK170" s="22">
        <v>83.06</v>
      </c>
      <c r="AL170" s="22">
        <v>153.99</v>
      </c>
      <c r="AM170" s="22">
        <v>184.72896666666665</v>
      </c>
      <c r="AN170" s="22">
        <v>37.520000000000003</v>
      </c>
      <c r="AO170" s="36">
        <v>2.7280000000000002</v>
      </c>
      <c r="AP170" s="22">
        <v>106.95666666666666</v>
      </c>
      <c r="AQ170" s="22">
        <v>111.39999999999999</v>
      </c>
      <c r="AR170" s="22">
        <v>92.40000000000002</v>
      </c>
      <c r="AS170" s="22">
        <v>10.073333333333332</v>
      </c>
      <c r="AT170" s="22">
        <v>450.70666666666665</v>
      </c>
      <c r="AU170" s="22">
        <v>4.3899999999999997</v>
      </c>
      <c r="AV170" s="22">
        <v>11.576666666666666</v>
      </c>
      <c r="AW170" s="22">
        <v>4.6900000000000004</v>
      </c>
      <c r="AX170" s="22">
        <v>11.866666666666667</v>
      </c>
      <c r="AY170" s="22">
        <v>25.573333333333334</v>
      </c>
      <c r="AZ170" s="22">
        <v>1.8133333333333335</v>
      </c>
      <c r="BA170" s="22">
        <v>0.91666666666666663</v>
      </c>
      <c r="BB170" s="22">
        <v>13.733333333333334</v>
      </c>
      <c r="BC170" s="22">
        <v>22.093333333333334</v>
      </c>
      <c r="BD170" s="22">
        <v>16.62</v>
      </c>
      <c r="BE170" s="22">
        <v>19.790000000000003</v>
      </c>
      <c r="BF170" s="22">
        <v>86.660000000000011</v>
      </c>
      <c r="BG170" s="22">
        <v>22.27138888888889</v>
      </c>
      <c r="BH170" s="22">
        <v>9.6533333333333342</v>
      </c>
      <c r="BI170" s="22">
        <v>12.89</v>
      </c>
      <c r="BJ170" s="22">
        <v>2.3866666666666667</v>
      </c>
      <c r="BK170" s="22">
        <v>47.726666666666667</v>
      </c>
      <c r="BL170" s="22">
        <v>9.2233333333333327</v>
      </c>
      <c r="BM170" s="22">
        <v>10.479999999999999</v>
      </c>
    </row>
    <row r="171" spans="1:65" x14ac:dyDescent="0.35">
      <c r="A171" s="35">
        <v>3711700100</v>
      </c>
      <c r="B171" s="17" t="s">
        <v>325</v>
      </c>
      <c r="C171" s="17" t="s">
        <v>326</v>
      </c>
      <c r="D171" s="17" t="s">
        <v>327</v>
      </c>
      <c r="E171" s="22">
        <v>10.176716391781746</v>
      </c>
      <c r="F171" s="22">
        <v>4.4624511363820654</v>
      </c>
      <c r="G171" s="22">
        <v>4.3695933908147255</v>
      </c>
      <c r="H171" s="22">
        <v>1.3981413478686191</v>
      </c>
      <c r="I171" s="22">
        <v>1.0804226833430388</v>
      </c>
      <c r="J171" s="22">
        <v>1.7547700510109623</v>
      </c>
      <c r="K171" s="22">
        <v>1.296266377536605</v>
      </c>
      <c r="L171" s="22">
        <v>1.5373013269762914</v>
      </c>
      <c r="M171" s="22">
        <v>3.8056557899790633</v>
      </c>
      <c r="N171" s="22">
        <v>3.3035437796321361</v>
      </c>
      <c r="O171" s="22">
        <v>0.50720325394838006</v>
      </c>
      <c r="P171" s="22">
        <v>1.8547240618128216</v>
      </c>
      <c r="Q171" s="22">
        <v>2.7979016422483896</v>
      </c>
      <c r="R171" s="22">
        <v>3.8481804088093372</v>
      </c>
      <c r="S171" s="22">
        <v>3.9514541036831567</v>
      </c>
      <c r="T171" s="22">
        <v>1.7468642963244323</v>
      </c>
      <c r="U171" s="22">
        <v>3.7403287503710154</v>
      </c>
      <c r="V171" s="22">
        <v>1.1905033649472818</v>
      </c>
      <c r="W171" s="22">
        <v>1.6665206216582291</v>
      </c>
      <c r="X171" s="22">
        <v>1.5012166940299931</v>
      </c>
      <c r="Y171" s="22">
        <v>6.3547366166071164</v>
      </c>
      <c r="Z171" s="22">
        <v>4.5398300381061416</v>
      </c>
      <c r="AA171" s="22">
        <v>2.7525377096844292</v>
      </c>
      <c r="AB171" s="22">
        <v>1.6659808010596417</v>
      </c>
      <c r="AC171" s="22">
        <v>2.9859287849275122</v>
      </c>
      <c r="AD171" s="22">
        <v>1.9591949906159438</v>
      </c>
      <c r="AE171" s="23">
        <v>990.56986133571957</v>
      </c>
      <c r="AF171" s="23">
        <v>335993.76233840134</v>
      </c>
      <c r="AG171" s="45">
        <v>4.5414564028776185</v>
      </c>
      <c r="AH171" s="23">
        <v>1282.455927209824</v>
      </c>
      <c r="AI171" s="22" t="s">
        <v>783</v>
      </c>
      <c r="AJ171" s="22">
        <v>97.774148831215072</v>
      </c>
      <c r="AK171" s="22">
        <v>62.334484778858048</v>
      </c>
      <c r="AL171" s="22">
        <v>160.10863361007313</v>
      </c>
      <c r="AM171" s="22">
        <v>174.29187241516192</v>
      </c>
      <c r="AN171" s="22">
        <v>40.756190784479486</v>
      </c>
      <c r="AO171" s="36">
        <v>2.5976193463432158</v>
      </c>
      <c r="AP171" s="22">
        <v>107.71803315180972</v>
      </c>
      <c r="AQ171" s="22">
        <v>107.81321330653729</v>
      </c>
      <c r="AR171" s="22">
        <v>124.86011448248807</v>
      </c>
      <c r="AS171" s="22">
        <v>8.4055822165692451</v>
      </c>
      <c r="AT171" s="22">
        <v>437.75391336388969</v>
      </c>
      <c r="AU171" s="22">
        <v>3.7772982646710269</v>
      </c>
      <c r="AV171" s="22">
        <v>8.8978252112977909</v>
      </c>
      <c r="AW171" s="22">
        <v>4.7410010848404944</v>
      </c>
      <c r="AX171" s="22">
        <v>21.533661007035949</v>
      </c>
      <c r="AY171" s="22">
        <v>41.617434769007744</v>
      </c>
      <c r="AZ171" s="22">
        <v>2.7629975164773306</v>
      </c>
      <c r="BA171" s="22">
        <v>1.002925755653745</v>
      </c>
      <c r="BB171" s="22">
        <v>14.701019717855152</v>
      </c>
      <c r="BC171" s="22">
        <v>26.333657063276007</v>
      </c>
      <c r="BD171" s="22">
        <v>15.892759775348054</v>
      </c>
      <c r="BE171" s="22">
        <v>20.375563393382354</v>
      </c>
      <c r="BF171" s="22">
        <v>88.512869577311548</v>
      </c>
      <c r="BG171" s="22">
        <v>13.007764115560187</v>
      </c>
      <c r="BH171" s="22">
        <v>10.547322966033372</v>
      </c>
      <c r="BI171" s="22">
        <v>13.472738125537459</v>
      </c>
      <c r="BJ171" s="22">
        <v>2.7192957660349752</v>
      </c>
      <c r="BK171" s="22">
        <v>46.387438432906656</v>
      </c>
      <c r="BL171" s="22">
        <v>9.1021118999018871</v>
      </c>
      <c r="BM171" s="22">
        <v>11.12987685009085</v>
      </c>
    </row>
    <row r="172" spans="1:65" x14ac:dyDescent="0.35">
      <c r="A172" s="35">
        <v>3715500250</v>
      </c>
      <c r="B172" s="17" t="s">
        <v>325</v>
      </c>
      <c r="C172" s="17" t="s">
        <v>328</v>
      </c>
      <c r="D172" s="17" t="s">
        <v>329</v>
      </c>
      <c r="E172" s="22">
        <v>12.306666666666667</v>
      </c>
      <c r="F172" s="22">
        <v>3.75</v>
      </c>
      <c r="G172" s="22">
        <v>4.1433333333333335</v>
      </c>
      <c r="H172" s="22">
        <v>1.3266666666666664</v>
      </c>
      <c r="I172" s="22">
        <v>1</v>
      </c>
      <c r="J172" s="22">
        <v>1.9966666666666668</v>
      </c>
      <c r="K172" s="22">
        <v>1.47</v>
      </c>
      <c r="L172" s="22">
        <v>1.0366666666666668</v>
      </c>
      <c r="M172" s="22">
        <v>4.2566666666666668</v>
      </c>
      <c r="N172" s="22">
        <v>3.3066666666666666</v>
      </c>
      <c r="O172" s="22">
        <v>0.57333333333333336</v>
      </c>
      <c r="P172" s="22">
        <v>1.1533333333333333</v>
      </c>
      <c r="Q172" s="22">
        <v>3.01</v>
      </c>
      <c r="R172" s="22">
        <v>3.2633333333333332</v>
      </c>
      <c r="S172" s="22">
        <v>3.6266666666666665</v>
      </c>
      <c r="T172" s="22">
        <v>1.97</v>
      </c>
      <c r="U172" s="22">
        <v>3.31</v>
      </c>
      <c r="V172" s="22">
        <v>1.1066666666666667</v>
      </c>
      <c r="W172" s="22">
        <v>1.6366666666666667</v>
      </c>
      <c r="X172" s="22">
        <v>1.5533333333333335</v>
      </c>
      <c r="Y172" s="22">
        <v>5.8666666666666671</v>
      </c>
      <c r="Z172" s="22">
        <v>3.8833333333333333</v>
      </c>
      <c r="AA172" s="22">
        <v>2.4933333333333336</v>
      </c>
      <c r="AB172" s="22">
        <v>1.1133333333333333</v>
      </c>
      <c r="AC172" s="22">
        <v>2.8033333333333332</v>
      </c>
      <c r="AD172" s="22">
        <v>1.7533333333333332</v>
      </c>
      <c r="AE172" s="23">
        <v>897.75</v>
      </c>
      <c r="AF172" s="23">
        <v>239811.33333333334</v>
      </c>
      <c r="AG172" s="45">
        <v>4.4487094066881729</v>
      </c>
      <c r="AH172" s="23">
        <v>906.01229650470759</v>
      </c>
      <c r="AI172" s="22">
        <v>153.48666666666668</v>
      </c>
      <c r="AJ172" s="22" t="s">
        <v>783</v>
      </c>
      <c r="AK172" s="22" t="s">
        <v>783</v>
      </c>
      <c r="AL172" s="22">
        <v>153.48666666666668</v>
      </c>
      <c r="AM172" s="22">
        <v>174.22406666666669</v>
      </c>
      <c r="AN172" s="22">
        <v>37.886666666666663</v>
      </c>
      <c r="AO172" s="36">
        <v>2.563333333333333</v>
      </c>
      <c r="AP172" s="22">
        <v>104.16666666666667</v>
      </c>
      <c r="AQ172" s="22">
        <v>125</v>
      </c>
      <c r="AR172" s="22">
        <v>92</v>
      </c>
      <c r="AS172" s="22">
        <v>9.1933333333333334</v>
      </c>
      <c r="AT172" s="22">
        <v>439.46333333333331</v>
      </c>
      <c r="AU172" s="22">
        <v>4.09</v>
      </c>
      <c r="AV172" s="22">
        <v>9.99</v>
      </c>
      <c r="AW172" s="22">
        <v>4.03</v>
      </c>
      <c r="AX172" s="22">
        <v>13.33</v>
      </c>
      <c r="AY172" s="22">
        <v>40</v>
      </c>
      <c r="AZ172" s="22">
        <v>2.2666666666666671</v>
      </c>
      <c r="BA172" s="22">
        <v>1.0233333333333334</v>
      </c>
      <c r="BB172" s="22">
        <v>14.29</v>
      </c>
      <c r="BC172" s="22">
        <v>44.726666666666667</v>
      </c>
      <c r="BD172" s="22">
        <v>23.823333333333334</v>
      </c>
      <c r="BE172" s="22">
        <v>33.783333333333331</v>
      </c>
      <c r="BF172" s="22">
        <v>75</v>
      </c>
      <c r="BG172" s="22">
        <v>36.414444444444449</v>
      </c>
      <c r="BH172" s="22">
        <v>9.3699999999999992</v>
      </c>
      <c r="BI172" s="22">
        <v>13</v>
      </c>
      <c r="BJ172" s="22">
        <v>2.17</v>
      </c>
      <c r="BK172" s="22">
        <v>45</v>
      </c>
      <c r="BL172" s="22">
        <v>9.0666666666666664</v>
      </c>
      <c r="BM172" s="22">
        <v>8.6399999999999988</v>
      </c>
    </row>
    <row r="173" spans="1:65" x14ac:dyDescent="0.35">
      <c r="A173" s="35">
        <v>3716740350</v>
      </c>
      <c r="B173" s="17" t="s">
        <v>325</v>
      </c>
      <c r="C173" s="17" t="s">
        <v>749</v>
      </c>
      <c r="D173" s="17" t="s">
        <v>330</v>
      </c>
      <c r="E173" s="22">
        <v>10.483333333333334</v>
      </c>
      <c r="F173" s="22">
        <v>3.9266666666666672</v>
      </c>
      <c r="G173" s="22">
        <v>4.3633333333333333</v>
      </c>
      <c r="H173" s="22">
        <v>1.0966666666666667</v>
      </c>
      <c r="I173" s="22">
        <v>1.1833333333333333</v>
      </c>
      <c r="J173" s="22">
        <v>1.7466666666666668</v>
      </c>
      <c r="K173" s="22">
        <v>1.3866666666666667</v>
      </c>
      <c r="L173" s="22">
        <v>1.1333333333333333</v>
      </c>
      <c r="M173" s="22">
        <v>4.1533333333333333</v>
      </c>
      <c r="N173" s="22">
        <v>3.3166666666666669</v>
      </c>
      <c r="O173" s="22">
        <v>0.54333333333333333</v>
      </c>
      <c r="P173" s="22">
        <v>1.02</v>
      </c>
      <c r="Q173" s="22">
        <v>3.3033333333333332</v>
      </c>
      <c r="R173" s="22">
        <v>3.6666666666666665</v>
      </c>
      <c r="S173" s="22">
        <v>3.7633333333333332</v>
      </c>
      <c r="T173" s="22">
        <v>2.9200000000000004</v>
      </c>
      <c r="U173" s="22">
        <v>3.1533333333333338</v>
      </c>
      <c r="V173" s="22">
        <v>1.18</v>
      </c>
      <c r="W173" s="22">
        <v>1.5599999999999998</v>
      </c>
      <c r="X173" s="22">
        <v>1.8233333333333333</v>
      </c>
      <c r="Y173" s="22">
        <v>6.3666666666666671</v>
      </c>
      <c r="Z173" s="22">
        <v>3.5133333333333332</v>
      </c>
      <c r="AA173" s="22">
        <v>2.6233333333333331</v>
      </c>
      <c r="AB173" s="22">
        <v>1.3566666666666667</v>
      </c>
      <c r="AC173" s="22">
        <v>3.9466666666666668</v>
      </c>
      <c r="AD173" s="22">
        <v>1.8499999999999999</v>
      </c>
      <c r="AE173" s="23">
        <v>1130.3333333333333</v>
      </c>
      <c r="AF173" s="23">
        <v>267528.33333333331</v>
      </c>
      <c r="AG173" s="45">
        <v>4.554302835386796</v>
      </c>
      <c r="AH173" s="23">
        <v>1022.9309100711943</v>
      </c>
      <c r="AI173" s="22">
        <v>153.16333333333333</v>
      </c>
      <c r="AJ173" s="22" t="s">
        <v>783</v>
      </c>
      <c r="AK173" s="22" t="s">
        <v>783</v>
      </c>
      <c r="AL173" s="22">
        <v>153.16333333333333</v>
      </c>
      <c r="AM173" s="22">
        <v>174.22406666666669</v>
      </c>
      <c r="AN173" s="22">
        <v>41.913333333333334</v>
      </c>
      <c r="AO173" s="36">
        <v>2.5716666666666668</v>
      </c>
      <c r="AP173" s="22">
        <v>122.55666666666667</v>
      </c>
      <c r="AQ173" s="22">
        <v>106.56333333333333</v>
      </c>
      <c r="AR173" s="22">
        <v>115.25</v>
      </c>
      <c r="AS173" s="22">
        <v>6.9133333333333331</v>
      </c>
      <c r="AT173" s="22">
        <v>475.75666666666666</v>
      </c>
      <c r="AU173" s="22">
        <v>4.2033333333333331</v>
      </c>
      <c r="AV173" s="22">
        <v>9.39</v>
      </c>
      <c r="AW173" s="22">
        <v>4.293333333333333</v>
      </c>
      <c r="AX173" s="22">
        <v>17.333333333333332</v>
      </c>
      <c r="AY173" s="22">
        <v>37.133333333333333</v>
      </c>
      <c r="AZ173" s="22">
        <v>3.25</v>
      </c>
      <c r="BA173" s="22">
        <v>1.1500000000000001</v>
      </c>
      <c r="BB173" s="22">
        <v>10.236666666666666</v>
      </c>
      <c r="BC173" s="22">
        <v>40.966666666666661</v>
      </c>
      <c r="BD173" s="22">
        <v>20.523333333333333</v>
      </c>
      <c r="BE173" s="22">
        <v>34.726666666666667</v>
      </c>
      <c r="BF173" s="22">
        <v>77</v>
      </c>
      <c r="BG173" s="22">
        <v>10.832500000000001</v>
      </c>
      <c r="BH173" s="22">
        <v>11.783333333333333</v>
      </c>
      <c r="BI173" s="22">
        <v>18.733333333333334</v>
      </c>
      <c r="BJ173" s="22">
        <v>2.9966666666666666</v>
      </c>
      <c r="BK173" s="22">
        <v>62.696666666666665</v>
      </c>
      <c r="BL173" s="22">
        <v>9.2633333333333336</v>
      </c>
      <c r="BM173" s="22">
        <v>9.7966666666666669</v>
      </c>
    </row>
    <row r="174" spans="1:65" x14ac:dyDescent="0.35">
      <c r="A174" s="35">
        <v>3720500300</v>
      </c>
      <c r="B174" s="17" t="s">
        <v>325</v>
      </c>
      <c r="C174" s="17" t="s">
        <v>750</v>
      </c>
      <c r="D174" s="17" t="s">
        <v>646</v>
      </c>
      <c r="E174" s="22">
        <v>9.4627515065996963</v>
      </c>
      <c r="F174" s="22">
        <v>3.2820835212429542</v>
      </c>
      <c r="G174" s="22">
        <v>4.0155467379508858</v>
      </c>
      <c r="H174" s="22">
        <v>1.1227199638034653</v>
      </c>
      <c r="I174" s="22">
        <v>0.95285003529701295</v>
      </c>
      <c r="J174" s="22">
        <v>1.9222563696985511</v>
      </c>
      <c r="K174" s="22">
        <v>1.3469751771578284</v>
      </c>
      <c r="L174" s="22">
        <v>1.0425277596313784</v>
      </c>
      <c r="M174" s="22">
        <v>3.8886394481165389</v>
      </c>
      <c r="N174" s="22">
        <v>3.3263779677414607</v>
      </c>
      <c r="O174" s="22">
        <v>0.57867280911943897</v>
      </c>
      <c r="P174" s="22">
        <v>0.95557656080488085</v>
      </c>
      <c r="Q174" s="22">
        <v>2.5822616236003775</v>
      </c>
      <c r="R174" s="22">
        <v>3.2166559935521697</v>
      </c>
      <c r="S174" s="22">
        <v>3.2136134424508889</v>
      </c>
      <c r="T174" s="22">
        <v>1.5835167993907966</v>
      </c>
      <c r="U174" s="22">
        <v>3.5058784589760403</v>
      </c>
      <c r="V174" s="22">
        <v>0.94113556527042252</v>
      </c>
      <c r="W174" s="22">
        <v>1.5724809704981186</v>
      </c>
      <c r="X174" s="22">
        <v>1.6077805546058193</v>
      </c>
      <c r="Y174" s="22">
        <v>6.388466596532445</v>
      </c>
      <c r="Z174" s="22">
        <v>3.0277912115918908</v>
      </c>
      <c r="AA174" s="22">
        <v>2.4040756932510576</v>
      </c>
      <c r="AB174" s="22">
        <v>0.88603588535429445</v>
      </c>
      <c r="AC174" s="22">
        <v>2.5338245095689902</v>
      </c>
      <c r="AD174" s="22">
        <v>1.803844485273953</v>
      </c>
      <c r="AE174" s="23">
        <v>937.77292502830039</v>
      </c>
      <c r="AF174" s="23">
        <v>340253.16951271769</v>
      </c>
      <c r="AG174" s="45">
        <v>4.4482118999754885</v>
      </c>
      <c r="AH174" s="23">
        <v>1285.7637557477681</v>
      </c>
      <c r="AI174" s="22" t="s">
        <v>783</v>
      </c>
      <c r="AJ174" s="22">
        <v>85.287067681926757</v>
      </c>
      <c r="AK174" s="22">
        <v>58.767970044213918</v>
      </c>
      <c r="AL174" s="22">
        <v>144.05503772614068</v>
      </c>
      <c r="AM174" s="22">
        <v>174.1457187514211</v>
      </c>
      <c r="AN174" s="22">
        <v>41.24590590083811</v>
      </c>
      <c r="AO174" s="36">
        <v>1.8857906754888019</v>
      </c>
      <c r="AP174" s="22">
        <v>100.79083347706175</v>
      </c>
      <c r="AQ174" s="22">
        <v>85.241432281692411</v>
      </c>
      <c r="AR174" s="22">
        <v>105.1083341357993</v>
      </c>
      <c r="AS174" s="22">
        <v>8.7239059278999083</v>
      </c>
      <c r="AT174" s="22">
        <v>445.42598825848307</v>
      </c>
      <c r="AU174" s="22">
        <v>3.9366718835709382</v>
      </c>
      <c r="AV174" s="22">
        <v>9.5029043456986244</v>
      </c>
      <c r="AW174" s="22">
        <v>3.8169254286220196</v>
      </c>
      <c r="AX174" s="22">
        <v>15.627616560792452</v>
      </c>
      <c r="AY174" s="22">
        <v>28.291877690000401</v>
      </c>
      <c r="AZ174" s="22">
        <v>1.8350721323477834</v>
      </c>
      <c r="BA174" s="22">
        <v>0.77211396639604901</v>
      </c>
      <c r="BB174" s="22">
        <v>8.0950990608048112</v>
      </c>
      <c r="BC174" s="22">
        <v>15.06404757827633</v>
      </c>
      <c r="BD174" s="22">
        <v>17.000157034668067</v>
      </c>
      <c r="BE174" s="22">
        <v>25.284432915010395</v>
      </c>
      <c r="BF174" s="22">
        <v>98.945430234506944</v>
      </c>
      <c r="BG174" s="22">
        <v>23.187189694339896</v>
      </c>
      <c r="BH174" s="22">
        <v>13.371125728420813</v>
      </c>
      <c r="BI174" s="22">
        <v>16.92896112895134</v>
      </c>
      <c r="BJ174" s="22">
        <v>2.1737963383414045</v>
      </c>
      <c r="BK174" s="22">
        <v>49.926986734564458</v>
      </c>
      <c r="BL174" s="22">
        <v>8.2912689726399424</v>
      </c>
      <c r="BM174" s="22">
        <v>8.4842866813487792</v>
      </c>
    </row>
    <row r="175" spans="1:65" x14ac:dyDescent="0.35">
      <c r="A175" s="35">
        <v>3720500440</v>
      </c>
      <c r="B175" s="17" t="s">
        <v>325</v>
      </c>
      <c r="C175" s="17" t="s">
        <v>750</v>
      </c>
      <c r="D175" s="17" t="s">
        <v>62</v>
      </c>
      <c r="E175" s="22">
        <v>10.539018131208547</v>
      </c>
      <c r="F175" s="22">
        <v>3.9534540341392295</v>
      </c>
      <c r="G175" s="22">
        <v>4.0767578800536546</v>
      </c>
      <c r="H175" s="22">
        <v>1.1507100614277848</v>
      </c>
      <c r="I175" s="22">
        <v>0.97244642366764422</v>
      </c>
      <c r="J175" s="22">
        <v>1.5098456287223627</v>
      </c>
      <c r="K175" s="22">
        <v>1.5124638443943903</v>
      </c>
      <c r="L175" s="22">
        <v>1.0625768054884248</v>
      </c>
      <c r="M175" s="22">
        <v>3.6635582912545548</v>
      </c>
      <c r="N175" s="22">
        <v>3.1903544136808493</v>
      </c>
      <c r="O175" s="22">
        <v>0.56367903826528987</v>
      </c>
      <c r="P175" s="22">
        <v>0.9480973578456221</v>
      </c>
      <c r="Q175" s="22">
        <v>2.9312710368050952</v>
      </c>
      <c r="R175" s="22">
        <v>3.2178611845124885</v>
      </c>
      <c r="S175" s="22">
        <v>4.1810561028842947</v>
      </c>
      <c r="T175" s="22">
        <v>2.1018803341807559</v>
      </c>
      <c r="U175" s="22">
        <v>3.3202559457390262</v>
      </c>
      <c r="V175" s="22">
        <v>0.98864516046514783</v>
      </c>
      <c r="W175" s="22">
        <v>1.5580848367976596</v>
      </c>
      <c r="X175" s="22">
        <v>1.4103138548327576</v>
      </c>
      <c r="Y175" s="22">
        <v>6.7323305823750035</v>
      </c>
      <c r="Z175" s="22">
        <v>4.4255964630650331</v>
      </c>
      <c r="AA175" s="22">
        <v>2.4858707043919481</v>
      </c>
      <c r="AB175" s="22">
        <v>1.3303254445418469</v>
      </c>
      <c r="AC175" s="22">
        <v>3.2983290302955997</v>
      </c>
      <c r="AD175" s="22">
        <v>1.8333542501500177</v>
      </c>
      <c r="AE175" s="23">
        <v>875.91163487092638</v>
      </c>
      <c r="AF175" s="23">
        <v>278773.29475979501</v>
      </c>
      <c r="AG175" s="45">
        <v>4.8042462816532066</v>
      </c>
      <c r="AH175" s="23">
        <v>1095.5259773132939</v>
      </c>
      <c r="AI175" s="22">
        <v>150.7944922751789</v>
      </c>
      <c r="AJ175" s="22" t="s">
        <v>783</v>
      </c>
      <c r="AK175" s="22" t="s">
        <v>783</v>
      </c>
      <c r="AL175" s="22">
        <v>150.7944922751789</v>
      </c>
      <c r="AM175" s="22">
        <v>174.36417687124745</v>
      </c>
      <c r="AN175" s="22">
        <v>53.786327665536568</v>
      </c>
      <c r="AO175" s="36">
        <v>2.4421684529510297</v>
      </c>
      <c r="AP175" s="22">
        <v>103.54454702562691</v>
      </c>
      <c r="AQ175" s="22">
        <v>91.202844821834205</v>
      </c>
      <c r="AR175" s="22">
        <v>95.264692098218305</v>
      </c>
      <c r="AS175" s="22">
        <v>8.24988936429299</v>
      </c>
      <c r="AT175" s="22">
        <v>426.46015378924659</v>
      </c>
      <c r="AU175" s="22">
        <v>3.8274356570242869</v>
      </c>
      <c r="AV175" s="22">
        <v>11.957422496581797</v>
      </c>
      <c r="AW175" s="22">
        <v>4.4037235231545813</v>
      </c>
      <c r="AX175" s="22">
        <v>14.980125742148834</v>
      </c>
      <c r="AY175" s="22">
        <v>40.179944247022497</v>
      </c>
      <c r="AZ175" s="22">
        <v>2.2435502172500668</v>
      </c>
      <c r="BA175" s="22">
        <v>0.98659341642418819</v>
      </c>
      <c r="BB175" s="22">
        <v>9.588163005361011</v>
      </c>
      <c r="BC175" s="22">
        <v>18.889080732650992</v>
      </c>
      <c r="BD175" s="22">
        <v>11.457762461081336</v>
      </c>
      <c r="BE175" s="22">
        <v>19.609605909604195</v>
      </c>
      <c r="BF175" s="22">
        <v>73.235200734208775</v>
      </c>
      <c r="BG175" s="22">
        <v>22.854742076288119</v>
      </c>
      <c r="BH175" s="22">
        <v>10.533575214073663</v>
      </c>
      <c r="BI175" s="22">
        <v>9.9863824929103711</v>
      </c>
      <c r="BJ175" s="22">
        <v>2.1657786519774618</v>
      </c>
      <c r="BK175" s="22">
        <v>61.080261828988569</v>
      </c>
      <c r="BL175" s="22">
        <v>8.6441428570766821</v>
      </c>
      <c r="BM175" s="22">
        <v>8.629586972468724</v>
      </c>
    </row>
    <row r="176" spans="1:65" x14ac:dyDescent="0.35">
      <c r="A176" s="35">
        <v>3728620400</v>
      </c>
      <c r="B176" s="17" t="s">
        <v>325</v>
      </c>
      <c r="C176" s="17" t="s">
        <v>331</v>
      </c>
      <c r="D176" s="17" t="s">
        <v>332</v>
      </c>
      <c r="E176" s="22">
        <v>10.796666666666667</v>
      </c>
      <c r="F176" s="22">
        <v>3.8166666666666664</v>
      </c>
      <c r="G176" s="22">
        <v>4.26</v>
      </c>
      <c r="H176" s="22">
        <v>1.2433333333333334</v>
      </c>
      <c r="I176" s="22">
        <v>1.0566666666666669</v>
      </c>
      <c r="J176" s="22">
        <v>2.0733333333333333</v>
      </c>
      <c r="K176" s="22">
        <v>2.3333333333333335</v>
      </c>
      <c r="L176" s="22">
        <v>1.0233333333333334</v>
      </c>
      <c r="M176" s="22">
        <v>4.5733333333333333</v>
      </c>
      <c r="N176" s="22">
        <v>3.3033333333333332</v>
      </c>
      <c r="O176" s="22">
        <v>0.56000000000000005</v>
      </c>
      <c r="P176" s="22">
        <v>1.3633333333333333</v>
      </c>
      <c r="Q176" s="22">
        <v>3.3666666666666667</v>
      </c>
      <c r="R176" s="22">
        <v>3.64</v>
      </c>
      <c r="S176" s="22">
        <v>3.7866666666666666</v>
      </c>
      <c r="T176" s="22">
        <v>2.6999999999999997</v>
      </c>
      <c r="U176" s="22">
        <v>3.4533333333333331</v>
      </c>
      <c r="V176" s="22">
        <v>1.1933333333333334</v>
      </c>
      <c r="W176" s="22">
        <v>1.6366666666666667</v>
      </c>
      <c r="X176" s="22">
        <v>1.6333333333333331</v>
      </c>
      <c r="Y176" s="22">
        <v>5.4366666666666674</v>
      </c>
      <c r="Z176" s="22">
        <v>3.9433333333333334</v>
      </c>
      <c r="AA176" s="22">
        <v>2.7533333333333334</v>
      </c>
      <c r="AB176" s="22">
        <v>1.2566666666666666</v>
      </c>
      <c r="AC176" s="22">
        <v>3.4</v>
      </c>
      <c r="AD176" s="22">
        <v>1.7466666666666668</v>
      </c>
      <c r="AE176" s="23">
        <v>1027.78</v>
      </c>
      <c r="AF176" s="23">
        <v>324667</v>
      </c>
      <c r="AG176" s="45">
        <v>4.4999999999999956</v>
      </c>
      <c r="AH176" s="23">
        <v>1233.955593149062</v>
      </c>
      <c r="AI176" s="22">
        <v>188.40333333333334</v>
      </c>
      <c r="AJ176" s="22" t="s">
        <v>783</v>
      </c>
      <c r="AK176" s="22" t="s">
        <v>783</v>
      </c>
      <c r="AL176" s="22">
        <v>188.40333333333334</v>
      </c>
      <c r="AM176" s="22">
        <v>174.22406666666669</v>
      </c>
      <c r="AN176" s="22">
        <v>53.330000000000005</v>
      </c>
      <c r="AO176" s="36">
        <v>2.6433333333333331</v>
      </c>
      <c r="AP176" s="22">
        <v>96.67</v>
      </c>
      <c r="AQ176" s="22">
        <v>130</v>
      </c>
      <c r="AR176" s="22">
        <v>115.5</v>
      </c>
      <c r="AS176" s="22">
        <v>9.4033333333333342</v>
      </c>
      <c r="AT176" s="22">
        <v>432.03</v>
      </c>
      <c r="AU176" s="22">
        <v>3.7900000000000005</v>
      </c>
      <c r="AV176" s="22">
        <v>10.99</v>
      </c>
      <c r="AW176" s="22">
        <v>5.56</v>
      </c>
      <c r="AX176" s="22">
        <v>12</v>
      </c>
      <c r="AY176" s="22">
        <v>35.446666666666665</v>
      </c>
      <c r="AZ176" s="22">
        <v>2.4733333333333336</v>
      </c>
      <c r="BA176" s="22">
        <v>0.96</v>
      </c>
      <c r="BB176" s="22">
        <v>14.44</v>
      </c>
      <c r="BC176" s="22">
        <v>33.226666666666667</v>
      </c>
      <c r="BD176" s="22">
        <v>27.726666666666663</v>
      </c>
      <c r="BE176" s="22">
        <v>33.533333333333331</v>
      </c>
      <c r="BF176" s="22">
        <v>81</v>
      </c>
      <c r="BG176" s="22">
        <v>13</v>
      </c>
      <c r="BH176" s="22">
        <v>11</v>
      </c>
      <c r="BI176" s="22">
        <v>15.666666666666666</v>
      </c>
      <c r="BJ176" s="22">
        <v>2.1033333333333331</v>
      </c>
      <c r="BK176" s="22">
        <v>89.67</v>
      </c>
      <c r="BL176" s="22">
        <v>9.1966666666666672</v>
      </c>
      <c r="BM176" s="22">
        <v>8.5699999999999985</v>
      </c>
    </row>
    <row r="177" spans="1:65" x14ac:dyDescent="0.35">
      <c r="A177" s="35">
        <v>3739580740</v>
      </c>
      <c r="B177" s="17" t="s">
        <v>325</v>
      </c>
      <c r="C177" s="17" t="s">
        <v>751</v>
      </c>
      <c r="D177" s="17" t="s">
        <v>333</v>
      </c>
      <c r="E177" s="22">
        <v>10.07</v>
      </c>
      <c r="F177" s="22">
        <v>3.7633333333333336</v>
      </c>
      <c r="G177" s="22">
        <v>4.0533333333333337</v>
      </c>
      <c r="H177" s="22">
        <v>1.1166666666666667</v>
      </c>
      <c r="I177" s="22">
        <v>1.0966666666666667</v>
      </c>
      <c r="J177" s="22">
        <v>1.5166666666666666</v>
      </c>
      <c r="K177" s="22">
        <v>1.45</v>
      </c>
      <c r="L177" s="22">
        <v>1.5033333333333332</v>
      </c>
      <c r="M177" s="22">
        <v>4.003333333333333</v>
      </c>
      <c r="N177" s="22">
        <v>2.8033333333333332</v>
      </c>
      <c r="O177" s="22">
        <v>0.48666666666666664</v>
      </c>
      <c r="P177" s="22">
        <v>1.05</v>
      </c>
      <c r="Q177" s="22">
        <v>3.2933333333333334</v>
      </c>
      <c r="R177" s="22">
        <v>3.4733333333333332</v>
      </c>
      <c r="S177" s="22">
        <v>3.9866666666666664</v>
      </c>
      <c r="T177" s="22">
        <v>1.82</v>
      </c>
      <c r="U177" s="22">
        <v>3.4266666666666663</v>
      </c>
      <c r="V177" s="22">
        <v>1.05</v>
      </c>
      <c r="W177" s="22">
        <v>1.4966666666666668</v>
      </c>
      <c r="X177" s="22">
        <v>1.71</v>
      </c>
      <c r="Y177" s="22">
        <v>5.75</v>
      </c>
      <c r="Z177" s="22">
        <v>3.5933333333333337</v>
      </c>
      <c r="AA177" s="22">
        <v>2.7033333333333331</v>
      </c>
      <c r="AB177" s="22">
        <v>0.98999999999999988</v>
      </c>
      <c r="AC177" s="22">
        <v>3.3933333333333331</v>
      </c>
      <c r="AD177" s="22">
        <v>1.8166666666666667</v>
      </c>
      <c r="AE177" s="23">
        <v>1100.2233333333334</v>
      </c>
      <c r="AF177" s="23">
        <v>268630.33333333331</v>
      </c>
      <c r="AG177" s="45">
        <v>4.5734178657341351</v>
      </c>
      <c r="AH177" s="23">
        <v>1029.7869927459667</v>
      </c>
      <c r="AI177" s="22" t="s">
        <v>783</v>
      </c>
      <c r="AJ177" s="22">
        <v>90.19</v>
      </c>
      <c r="AK177" s="22">
        <v>59.776666666666664</v>
      </c>
      <c r="AL177" s="22">
        <v>149.96666666666667</v>
      </c>
      <c r="AM177" s="22">
        <v>174.22406666666669</v>
      </c>
      <c r="AN177" s="22">
        <v>40.133333333333333</v>
      </c>
      <c r="AO177" s="36">
        <v>2.5960000000000001</v>
      </c>
      <c r="AP177" s="22">
        <v>104.05333333333333</v>
      </c>
      <c r="AQ177" s="22">
        <v>104.66666666666667</v>
      </c>
      <c r="AR177" s="22">
        <v>100.92</v>
      </c>
      <c r="AS177" s="22">
        <v>8.7966666666666669</v>
      </c>
      <c r="AT177" s="22">
        <v>444</v>
      </c>
      <c r="AU177" s="22">
        <v>3.7900000000000005</v>
      </c>
      <c r="AV177" s="22">
        <v>9.49</v>
      </c>
      <c r="AW177" s="22">
        <v>3.56</v>
      </c>
      <c r="AX177" s="22">
        <v>16.933333333333334</v>
      </c>
      <c r="AY177" s="22">
        <v>45.866666666666667</v>
      </c>
      <c r="AZ177" s="22">
        <v>2.0666666666666669</v>
      </c>
      <c r="BA177" s="22">
        <v>0.94000000000000006</v>
      </c>
      <c r="BB177" s="22">
        <v>13.766666666666667</v>
      </c>
      <c r="BC177" s="22">
        <v>23.040000000000003</v>
      </c>
      <c r="BD177" s="22">
        <v>20.89</v>
      </c>
      <c r="BE177" s="22">
        <v>29.386666666666667</v>
      </c>
      <c r="BF177" s="22">
        <v>82.083333333333329</v>
      </c>
      <c r="BG177" s="22">
        <v>10.832500000000001</v>
      </c>
      <c r="BH177" s="22">
        <v>9.6733333333333338</v>
      </c>
      <c r="BI177" s="22">
        <v>15.866666666666667</v>
      </c>
      <c r="BJ177" s="22">
        <v>2.1366666666666667</v>
      </c>
      <c r="BK177" s="22">
        <v>45.833333333333336</v>
      </c>
      <c r="BL177" s="22">
        <v>8.8233333333333324</v>
      </c>
      <c r="BM177" s="22">
        <v>10.39</v>
      </c>
    </row>
    <row r="178" spans="1:65" x14ac:dyDescent="0.35">
      <c r="A178" s="35">
        <v>3748900900</v>
      </c>
      <c r="B178" s="17" t="s">
        <v>325</v>
      </c>
      <c r="C178" s="17" t="s">
        <v>334</v>
      </c>
      <c r="D178" s="17" t="s">
        <v>335</v>
      </c>
      <c r="E178" s="22">
        <v>11.076666666666668</v>
      </c>
      <c r="F178" s="22">
        <v>3.68</v>
      </c>
      <c r="G178" s="22">
        <v>4.2733333333333334</v>
      </c>
      <c r="H178" s="22">
        <v>1.4100000000000001</v>
      </c>
      <c r="I178" s="22">
        <v>1.02</v>
      </c>
      <c r="J178" s="22">
        <v>1.8566666666666667</v>
      </c>
      <c r="K178" s="22">
        <v>1.9066666666666665</v>
      </c>
      <c r="L178" s="22">
        <v>1.3800000000000001</v>
      </c>
      <c r="M178" s="22">
        <v>3.8833333333333333</v>
      </c>
      <c r="N178" s="22">
        <v>3.186666666666667</v>
      </c>
      <c r="O178" s="22">
        <v>0.59333333333333327</v>
      </c>
      <c r="P178" s="22">
        <v>0.98999999999999988</v>
      </c>
      <c r="Q178" s="22">
        <v>3.6433333333333331</v>
      </c>
      <c r="R178" s="22">
        <v>3.6999999999999997</v>
      </c>
      <c r="S178" s="22">
        <v>3.7433333333333336</v>
      </c>
      <c r="T178" s="22">
        <v>2.5866666666666664</v>
      </c>
      <c r="U178" s="22">
        <v>3.5866666666666664</v>
      </c>
      <c r="V178" s="22">
        <v>1.1633333333333333</v>
      </c>
      <c r="W178" s="22">
        <v>1.6433333333333333</v>
      </c>
      <c r="X178" s="22">
        <v>1.8733333333333333</v>
      </c>
      <c r="Y178" s="22">
        <v>6.2166666666666659</v>
      </c>
      <c r="Z178" s="22">
        <v>4.59</v>
      </c>
      <c r="AA178" s="22">
        <v>2.4</v>
      </c>
      <c r="AB178" s="22">
        <v>1.2333333333333334</v>
      </c>
      <c r="AC178" s="22">
        <v>3.4899999999999998</v>
      </c>
      <c r="AD178" s="22">
        <v>1.83</v>
      </c>
      <c r="AE178" s="23">
        <v>787.75333333333344</v>
      </c>
      <c r="AF178" s="23">
        <v>296596</v>
      </c>
      <c r="AG178" s="45">
        <v>4.5065278885772919</v>
      </c>
      <c r="AH178" s="23">
        <v>1128.17977991161</v>
      </c>
      <c r="AI178" s="22">
        <v>157.19000000000003</v>
      </c>
      <c r="AJ178" s="22" t="s">
        <v>783</v>
      </c>
      <c r="AK178" s="22" t="s">
        <v>783</v>
      </c>
      <c r="AL178" s="22">
        <v>157.19000000000003</v>
      </c>
      <c r="AM178" s="22">
        <v>174.24906666666666</v>
      </c>
      <c r="AN178" s="22">
        <v>51.733333333333327</v>
      </c>
      <c r="AO178" s="36">
        <v>2.5373333333333332</v>
      </c>
      <c r="AP178" s="22">
        <v>121.02333333333335</v>
      </c>
      <c r="AQ178" s="22">
        <v>128.89000000000001</v>
      </c>
      <c r="AR178" s="22">
        <v>126.74000000000001</v>
      </c>
      <c r="AS178" s="22">
        <v>8.91</v>
      </c>
      <c r="AT178" s="22">
        <v>431.99666666666667</v>
      </c>
      <c r="AU178" s="22">
        <v>3.89</v>
      </c>
      <c r="AV178" s="22">
        <v>9.85</v>
      </c>
      <c r="AW178" s="22">
        <v>5.043333333333333</v>
      </c>
      <c r="AX178" s="22">
        <v>14.74</v>
      </c>
      <c r="AY178" s="22">
        <v>42.916666666666664</v>
      </c>
      <c r="AZ178" s="22">
        <v>2.5733333333333337</v>
      </c>
      <c r="BA178" s="22">
        <v>0.92333333333333334</v>
      </c>
      <c r="BB178" s="22">
        <v>9.5733333333333341</v>
      </c>
      <c r="BC178" s="22">
        <v>35.346666666666664</v>
      </c>
      <c r="BD178" s="22">
        <v>22.983333333333334</v>
      </c>
      <c r="BE178" s="22">
        <v>34.653333333333329</v>
      </c>
      <c r="BF178" s="22">
        <v>86.216666666666654</v>
      </c>
      <c r="BG178" s="22">
        <v>21.285</v>
      </c>
      <c r="BH178" s="22">
        <v>10.33</v>
      </c>
      <c r="BI178" s="22">
        <v>14.86</v>
      </c>
      <c r="BJ178" s="22">
        <v>2.63</v>
      </c>
      <c r="BK178" s="22">
        <v>47.773333333333333</v>
      </c>
      <c r="BL178" s="22">
        <v>8.9700000000000006</v>
      </c>
      <c r="BM178" s="22">
        <v>10.270000000000001</v>
      </c>
    </row>
    <row r="179" spans="1:65" x14ac:dyDescent="0.35">
      <c r="A179" s="35">
        <v>3749180825</v>
      </c>
      <c r="B179" s="17" t="s">
        <v>325</v>
      </c>
      <c r="C179" s="17" t="s">
        <v>336</v>
      </c>
      <c r="D179" s="17" t="s">
        <v>647</v>
      </c>
      <c r="E179" s="22">
        <v>10.32</v>
      </c>
      <c r="F179" s="22">
        <v>3.3533333333333331</v>
      </c>
      <c r="G179" s="22">
        <v>4.4333333333333327</v>
      </c>
      <c r="H179" s="22">
        <v>1.0933333333333335</v>
      </c>
      <c r="I179" s="22">
        <v>1.2533333333333332</v>
      </c>
      <c r="J179" s="22">
        <v>1.9633333333333336</v>
      </c>
      <c r="K179" s="22">
        <v>1.7566666666666666</v>
      </c>
      <c r="L179" s="22">
        <v>1.1633333333333333</v>
      </c>
      <c r="M179" s="22">
        <v>4.0733333333333333</v>
      </c>
      <c r="N179" s="22">
        <v>2.9933333333333336</v>
      </c>
      <c r="O179" s="22">
        <v>0.53999999999999992</v>
      </c>
      <c r="P179" s="22">
        <v>1.1133333333333333</v>
      </c>
      <c r="Q179" s="22">
        <v>4.1933333333333334</v>
      </c>
      <c r="R179" s="22">
        <v>3.19</v>
      </c>
      <c r="S179" s="22">
        <v>4.1100000000000003</v>
      </c>
      <c r="T179" s="22">
        <v>1.6966666666666665</v>
      </c>
      <c r="U179" s="22">
        <v>2.8033333333333332</v>
      </c>
      <c r="V179" s="22">
        <v>1.1466666666666665</v>
      </c>
      <c r="W179" s="22">
        <v>2.48</v>
      </c>
      <c r="X179" s="22">
        <v>1.92</v>
      </c>
      <c r="Y179" s="22">
        <v>5.3866666666666667</v>
      </c>
      <c r="Z179" s="22">
        <v>6.4366666666666665</v>
      </c>
      <c r="AA179" s="22">
        <v>2.9433333333333334</v>
      </c>
      <c r="AB179" s="22">
        <v>1.18</v>
      </c>
      <c r="AC179" s="22">
        <v>3.3866666666666667</v>
      </c>
      <c r="AD179" s="22">
        <v>1.7966666666666666</v>
      </c>
      <c r="AE179" s="23">
        <v>649.85</v>
      </c>
      <c r="AF179" s="23">
        <v>264527.66666666669</v>
      </c>
      <c r="AG179" s="45">
        <v>4.3416666666666437</v>
      </c>
      <c r="AH179" s="23">
        <v>986.49390374034317</v>
      </c>
      <c r="AI179" s="22">
        <v>154.90666666666667</v>
      </c>
      <c r="AJ179" s="22" t="s">
        <v>783</v>
      </c>
      <c r="AK179" s="22" t="s">
        <v>783</v>
      </c>
      <c r="AL179" s="22">
        <v>154.90666666666667</v>
      </c>
      <c r="AM179" s="22">
        <v>174.22406666666669</v>
      </c>
      <c r="AN179" s="22">
        <v>16.556666666666668</v>
      </c>
      <c r="AO179" s="36">
        <v>2.5550000000000002</v>
      </c>
      <c r="AP179" s="22">
        <v>131.66666666666666</v>
      </c>
      <c r="AQ179" s="22">
        <v>156.11000000000001</v>
      </c>
      <c r="AR179" s="22">
        <v>109.33333333333333</v>
      </c>
      <c r="AS179" s="22">
        <v>9.3566666666666674</v>
      </c>
      <c r="AT179" s="22">
        <v>430.07666666666665</v>
      </c>
      <c r="AU179" s="22">
        <v>3.1833333333333331</v>
      </c>
      <c r="AV179" s="22">
        <v>10.99</v>
      </c>
      <c r="AW179" s="22">
        <v>5.4666666666666659</v>
      </c>
      <c r="AX179" s="22">
        <v>11.656666666666666</v>
      </c>
      <c r="AY179" s="22">
        <v>29.63</v>
      </c>
      <c r="AZ179" s="22">
        <v>1.8866666666666667</v>
      </c>
      <c r="BA179" s="22">
        <v>1.1566666666666665</v>
      </c>
      <c r="BB179" s="22">
        <v>9.39</v>
      </c>
      <c r="BC179" s="22">
        <v>22.973333333333333</v>
      </c>
      <c r="BD179" s="22">
        <v>22.073333333333334</v>
      </c>
      <c r="BE179" s="22">
        <v>26.373333333333335</v>
      </c>
      <c r="BF179" s="22">
        <v>80</v>
      </c>
      <c r="BG179" s="22">
        <v>13.25</v>
      </c>
      <c r="BH179" s="22">
        <v>6.2433333333333332</v>
      </c>
      <c r="BI179" s="22">
        <v>17.64</v>
      </c>
      <c r="BJ179" s="22">
        <v>2.2566666666666668</v>
      </c>
      <c r="BK179" s="22">
        <v>56.22</v>
      </c>
      <c r="BL179" s="22">
        <v>8.9766666666666666</v>
      </c>
      <c r="BM179" s="22">
        <v>14.403333333333334</v>
      </c>
    </row>
    <row r="180" spans="1:65" x14ac:dyDescent="0.35">
      <c r="A180" s="35">
        <v>3749180950</v>
      </c>
      <c r="B180" s="17" t="s">
        <v>325</v>
      </c>
      <c r="C180" s="17" t="s">
        <v>336</v>
      </c>
      <c r="D180" s="17" t="s">
        <v>337</v>
      </c>
      <c r="E180" s="22">
        <v>10.159999999999998</v>
      </c>
      <c r="F180" s="22">
        <v>4.1433333333333335</v>
      </c>
      <c r="G180" s="22">
        <v>4.206666666666667</v>
      </c>
      <c r="H180" s="22">
        <v>1.46</v>
      </c>
      <c r="I180" s="22">
        <v>1.0366666666666668</v>
      </c>
      <c r="J180" s="22">
        <v>1.4466666666666665</v>
      </c>
      <c r="K180" s="22">
        <v>1.3133333333333335</v>
      </c>
      <c r="L180" s="22">
        <v>1.0900000000000001</v>
      </c>
      <c r="M180" s="22">
        <v>3.97</v>
      </c>
      <c r="N180" s="22">
        <v>3.6766666666666672</v>
      </c>
      <c r="O180" s="22">
        <v>0.49333333333333335</v>
      </c>
      <c r="P180" s="22">
        <v>1.1533333333333333</v>
      </c>
      <c r="Q180" s="22">
        <v>3.19</v>
      </c>
      <c r="R180" s="22">
        <v>3.6266666666666665</v>
      </c>
      <c r="S180" s="22">
        <v>3.7466666666666666</v>
      </c>
      <c r="T180" s="22">
        <v>2.1666666666666665</v>
      </c>
      <c r="U180" s="22">
        <v>3.2866666666666666</v>
      </c>
      <c r="V180" s="22">
        <v>1.1333333333333335</v>
      </c>
      <c r="W180" s="22">
        <v>1.6300000000000001</v>
      </c>
      <c r="X180" s="22">
        <v>1.6233333333333333</v>
      </c>
      <c r="Y180" s="22">
        <v>5.91</v>
      </c>
      <c r="Z180" s="22">
        <v>3.8666666666666671</v>
      </c>
      <c r="AA180" s="22">
        <v>2.52</v>
      </c>
      <c r="AB180" s="22">
        <v>1.1566666666666667</v>
      </c>
      <c r="AC180" s="22">
        <v>3.5266666666666668</v>
      </c>
      <c r="AD180" s="22">
        <v>1.88</v>
      </c>
      <c r="AE180" s="23">
        <v>865.06</v>
      </c>
      <c r="AF180" s="23">
        <v>216666.66666666666</v>
      </c>
      <c r="AG180" s="45">
        <v>4.4431138155895118</v>
      </c>
      <c r="AH180" s="23">
        <v>817.20360027238928</v>
      </c>
      <c r="AI180" s="22">
        <v>154.90666666666667</v>
      </c>
      <c r="AJ180" s="22" t="s">
        <v>783</v>
      </c>
      <c r="AK180" s="22" t="s">
        <v>783</v>
      </c>
      <c r="AL180" s="22">
        <v>154.90666666666667</v>
      </c>
      <c r="AM180" s="22">
        <v>174.22406666666669</v>
      </c>
      <c r="AN180" s="22">
        <v>55.623333333333335</v>
      </c>
      <c r="AO180" s="36">
        <v>2.5050000000000003</v>
      </c>
      <c r="AP180" s="22">
        <v>126.66666666666667</v>
      </c>
      <c r="AQ180" s="22">
        <v>136.11000000000001</v>
      </c>
      <c r="AR180" s="22">
        <v>118.87666666666667</v>
      </c>
      <c r="AS180" s="22">
        <v>9.26</v>
      </c>
      <c r="AT180" s="22">
        <v>443.25666666666666</v>
      </c>
      <c r="AU180" s="22">
        <v>3.7900000000000005</v>
      </c>
      <c r="AV180" s="22">
        <v>11.573333333333332</v>
      </c>
      <c r="AW180" s="22">
        <v>4.9333333333333336</v>
      </c>
      <c r="AX180" s="22">
        <v>23.849999999999998</v>
      </c>
      <c r="AY180" s="22">
        <v>39.623333333333335</v>
      </c>
      <c r="AZ180" s="22">
        <v>2.65</v>
      </c>
      <c r="BA180" s="22">
        <v>1.3466666666666667</v>
      </c>
      <c r="BB180" s="22">
        <v>12.76</v>
      </c>
      <c r="BC180" s="22">
        <v>37.619999999999997</v>
      </c>
      <c r="BD180" s="22">
        <v>31.276666666666667</v>
      </c>
      <c r="BE180" s="22">
        <v>37.073333333333331</v>
      </c>
      <c r="BF180" s="22">
        <v>79.666666666666671</v>
      </c>
      <c r="BG180" s="22">
        <v>17.671666666666667</v>
      </c>
      <c r="BH180" s="22">
        <v>8.6466666666666665</v>
      </c>
      <c r="BI180" s="22">
        <v>17.416666666666668</v>
      </c>
      <c r="BJ180" s="22">
        <v>2.78</v>
      </c>
      <c r="BK180" s="22">
        <v>47.95333333333334</v>
      </c>
      <c r="BL180" s="22">
        <v>9.836666666666666</v>
      </c>
      <c r="BM180" s="22">
        <v>8.6566666666666681</v>
      </c>
    </row>
    <row r="181" spans="1:65" x14ac:dyDescent="0.35">
      <c r="A181" s="35">
        <v>3813900200</v>
      </c>
      <c r="B181" s="17" t="s">
        <v>338</v>
      </c>
      <c r="C181" s="17" t="s">
        <v>781</v>
      </c>
      <c r="D181" s="17" t="s">
        <v>782</v>
      </c>
      <c r="E181" s="22">
        <v>11.56</v>
      </c>
      <c r="F181" s="22">
        <v>3.6066666666666669</v>
      </c>
      <c r="G181" s="22">
        <v>4.3166666666666664</v>
      </c>
      <c r="H181" s="22">
        <v>1.75</v>
      </c>
      <c r="I181" s="22">
        <v>1.1399999999999999</v>
      </c>
      <c r="J181" s="22">
        <v>2.2400000000000002</v>
      </c>
      <c r="K181" s="22">
        <v>1.67</v>
      </c>
      <c r="L181" s="22">
        <v>1.0033333333333334</v>
      </c>
      <c r="M181" s="22">
        <v>4.22</v>
      </c>
      <c r="N181" s="22">
        <v>3.2300000000000004</v>
      </c>
      <c r="O181" s="22">
        <v>0.61333333333333329</v>
      </c>
      <c r="P181" s="22">
        <v>1.5666666666666667</v>
      </c>
      <c r="Q181" s="22">
        <v>3.4233333333333333</v>
      </c>
      <c r="R181" s="22">
        <v>3.4733333333333332</v>
      </c>
      <c r="S181" s="22">
        <v>4.3833333333333329</v>
      </c>
      <c r="T181" s="22">
        <v>2.3333333333333335</v>
      </c>
      <c r="U181" s="22">
        <v>3.6233333333333335</v>
      </c>
      <c r="V181" s="22">
        <v>1.2666666666666666</v>
      </c>
      <c r="W181" s="22">
        <v>1.8533333333333333</v>
      </c>
      <c r="X181" s="22">
        <v>1.75</v>
      </c>
      <c r="Y181" s="22">
        <v>5.583333333333333</v>
      </c>
      <c r="Z181" s="22">
        <v>5.0466666666666669</v>
      </c>
      <c r="AA181" s="22">
        <v>2.8433333333333337</v>
      </c>
      <c r="AB181" s="22">
        <v>1.3366666666666667</v>
      </c>
      <c r="AC181" s="22">
        <v>3.3266666666666667</v>
      </c>
      <c r="AD181" s="22">
        <v>1.7</v>
      </c>
      <c r="AE181" s="23">
        <v>861.6</v>
      </c>
      <c r="AF181" s="23">
        <v>334912.66666666669</v>
      </c>
      <c r="AG181" s="45">
        <v>4.4783644503558113</v>
      </c>
      <c r="AH181" s="23">
        <v>1270.3262119387475</v>
      </c>
      <c r="AI181" s="22" t="s">
        <v>783</v>
      </c>
      <c r="AJ181" s="22">
        <v>91.48</v>
      </c>
      <c r="AK181" s="22">
        <v>55.993333333333332</v>
      </c>
      <c r="AL181" s="22">
        <v>147.47333333333333</v>
      </c>
      <c r="AM181" s="22">
        <v>180.49406666666667</v>
      </c>
      <c r="AN181" s="22">
        <v>52.160000000000004</v>
      </c>
      <c r="AO181" s="36">
        <v>2.6566666666666667</v>
      </c>
      <c r="AP181" s="22">
        <v>115.08333333333333</v>
      </c>
      <c r="AQ181" s="22">
        <v>151.53333333333333</v>
      </c>
      <c r="AR181" s="22">
        <v>98</v>
      </c>
      <c r="AS181" s="22">
        <v>9.2900000000000009</v>
      </c>
      <c r="AT181" s="22">
        <v>482.86666666666662</v>
      </c>
      <c r="AU181" s="22">
        <v>4.3566666666666665</v>
      </c>
      <c r="AV181" s="22">
        <v>11.323333333333332</v>
      </c>
      <c r="AW181" s="22">
        <v>3.58</v>
      </c>
      <c r="AX181" s="22">
        <v>18.7</v>
      </c>
      <c r="AY181" s="22">
        <v>32.46</v>
      </c>
      <c r="AZ181" s="22">
        <v>2.75</v>
      </c>
      <c r="BA181" s="22">
        <v>0.97000000000000008</v>
      </c>
      <c r="BB181" s="22">
        <v>11.88</v>
      </c>
      <c r="BC181" s="22">
        <v>33.726666666666667</v>
      </c>
      <c r="BD181" s="22">
        <v>27.096666666666664</v>
      </c>
      <c r="BE181" s="22">
        <v>30.679999999999996</v>
      </c>
      <c r="BF181" s="22">
        <v>56.93</v>
      </c>
      <c r="BG181" s="22">
        <v>27.531666666666666</v>
      </c>
      <c r="BH181" s="22">
        <v>10.056666666666667</v>
      </c>
      <c r="BI181" s="22">
        <v>15</v>
      </c>
      <c r="BJ181" s="22">
        <v>2.06</v>
      </c>
      <c r="BK181" s="22">
        <v>50.81</v>
      </c>
      <c r="BL181" s="22">
        <v>9.42</v>
      </c>
      <c r="BM181" s="22">
        <v>9.98</v>
      </c>
    </row>
    <row r="182" spans="1:65" x14ac:dyDescent="0.35">
      <c r="A182" s="35">
        <v>3822020400</v>
      </c>
      <c r="B182" s="17" t="s">
        <v>338</v>
      </c>
      <c r="C182" s="17" t="s">
        <v>339</v>
      </c>
      <c r="D182" s="17" t="s">
        <v>340</v>
      </c>
      <c r="E182" s="22">
        <v>13.913333333333334</v>
      </c>
      <c r="F182" s="22">
        <v>3.5500000000000003</v>
      </c>
      <c r="G182" s="22">
        <v>5.05</v>
      </c>
      <c r="H182" s="22">
        <v>1.7000000000000002</v>
      </c>
      <c r="I182" s="22">
        <v>0.97333333333333327</v>
      </c>
      <c r="J182" s="22">
        <v>2.7933333333333334</v>
      </c>
      <c r="K182" s="22">
        <v>1.9966666666666668</v>
      </c>
      <c r="L182" s="22">
        <v>1.03</v>
      </c>
      <c r="M182" s="22">
        <v>4.3199999999999994</v>
      </c>
      <c r="N182" s="22">
        <v>2.8800000000000003</v>
      </c>
      <c r="O182" s="22">
        <v>0.60333333333333339</v>
      </c>
      <c r="P182" s="22">
        <v>1.7833333333333332</v>
      </c>
      <c r="Q182" s="22">
        <v>3.5366666666666666</v>
      </c>
      <c r="R182" s="22">
        <v>3.7966666666666669</v>
      </c>
      <c r="S182" s="22">
        <v>4.4333333333333336</v>
      </c>
      <c r="T182" s="22">
        <v>2.13</v>
      </c>
      <c r="U182" s="22">
        <v>3.9800000000000004</v>
      </c>
      <c r="V182" s="22">
        <v>1.1233333333333333</v>
      </c>
      <c r="W182" s="22">
        <v>1.7866666666666664</v>
      </c>
      <c r="X182" s="22">
        <v>2.0933333333333333</v>
      </c>
      <c r="Y182" s="22">
        <v>5.2366666666666672</v>
      </c>
      <c r="Z182" s="22">
        <v>6.37</v>
      </c>
      <c r="AA182" s="22">
        <v>2.75</v>
      </c>
      <c r="AB182" s="22">
        <v>1.7299999999999998</v>
      </c>
      <c r="AC182" s="22">
        <v>4.2633333333333328</v>
      </c>
      <c r="AD182" s="22">
        <v>2.0533333333333332</v>
      </c>
      <c r="AE182" s="23">
        <v>908.66666666666663</v>
      </c>
      <c r="AF182" s="23">
        <v>323100</v>
      </c>
      <c r="AG182" s="45">
        <v>4.348040838878191</v>
      </c>
      <c r="AH182" s="23">
        <v>1205.3545574068903</v>
      </c>
      <c r="AI182" s="22" t="s">
        <v>783</v>
      </c>
      <c r="AJ182" s="22">
        <v>76.530000000000015</v>
      </c>
      <c r="AK182" s="22">
        <v>57.713333333333338</v>
      </c>
      <c r="AL182" s="22">
        <v>134.24333333333334</v>
      </c>
      <c r="AM182" s="22">
        <v>182.74406666666667</v>
      </c>
      <c r="AN182" s="22">
        <v>51.6</v>
      </c>
      <c r="AO182" s="36">
        <v>2.4666666666666668</v>
      </c>
      <c r="AP182" s="22">
        <v>102.2</v>
      </c>
      <c r="AQ182" s="22">
        <v>167.97333333333333</v>
      </c>
      <c r="AR182" s="22">
        <v>98</v>
      </c>
      <c r="AS182" s="22">
        <v>9.4700000000000006</v>
      </c>
      <c r="AT182" s="22">
        <v>454.44</v>
      </c>
      <c r="AU182" s="22">
        <v>4.29</v>
      </c>
      <c r="AV182" s="22">
        <v>10.326666666666666</v>
      </c>
      <c r="AW182" s="22">
        <v>4.38</v>
      </c>
      <c r="AX182" s="22">
        <v>16.923333333333332</v>
      </c>
      <c r="AY182" s="22">
        <v>35.6</v>
      </c>
      <c r="AZ182" s="22">
        <v>2.29</v>
      </c>
      <c r="BA182" s="22">
        <v>1.3833333333333335</v>
      </c>
      <c r="BB182" s="22">
        <v>15.413333333333334</v>
      </c>
      <c r="BC182" s="22">
        <v>28.203333333333333</v>
      </c>
      <c r="BD182" s="22">
        <v>29.353333333333335</v>
      </c>
      <c r="BE182" s="22">
        <v>35</v>
      </c>
      <c r="BF182" s="22">
        <v>98.993333333333339</v>
      </c>
      <c r="BG182" s="22">
        <v>17.95</v>
      </c>
      <c r="BH182" s="22">
        <v>11.25</v>
      </c>
      <c r="BI182" s="22">
        <v>17.5</v>
      </c>
      <c r="BJ182" s="22">
        <v>2.25</v>
      </c>
      <c r="BK182" s="22">
        <v>42.800000000000004</v>
      </c>
      <c r="BL182" s="22">
        <v>9.15</v>
      </c>
      <c r="BM182" s="22">
        <v>8.7666666666666675</v>
      </c>
    </row>
    <row r="183" spans="1:65" x14ac:dyDescent="0.35">
      <c r="A183" s="35">
        <v>3824220500</v>
      </c>
      <c r="B183" s="17" t="s">
        <v>338</v>
      </c>
      <c r="C183" s="17" t="s">
        <v>830</v>
      </c>
      <c r="D183" s="17" t="s">
        <v>831</v>
      </c>
      <c r="E183" s="22">
        <v>11.771823680281457</v>
      </c>
      <c r="F183" s="22">
        <v>3.2853663869870666</v>
      </c>
      <c r="G183" s="22">
        <v>3.9453214387708826</v>
      </c>
      <c r="H183" s="22">
        <v>1.5943266146341484</v>
      </c>
      <c r="I183" s="22">
        <v>1.1063258703951968</v>
      </c>
      <c r="J183" s="22">
        <v>2.3326096397018596</v>
      </c>
      <c r="K183" s="22">
        <v>1.6841408629196486</v>
      </c>
      <c r="L183" s="22">
        <v>1.1403192825235957</v>
      </c>
      <c r="M183" s="22">
        <v>4.1045313698293056</v>
      </c>
      <c r="N183" s="22">
        <v>2.8331713616462282</v>
      </c>
      <c r="O183" s="22">
        <v>0.59835139365641177</v>
      </c>
      <c r="P183" s="22">
        <v>1.7889989163920657</v>
      </c>
      <c r="Q183" s="22">
        <v>2.7256313546227546</v>
      </c>
      <c r="R183" s="22">
        <v>3.585604699926995</v>
      </c>
      <c r="S183" s="22">
        <v>4.6582768721223369</v>
      </c>
      <c r="T183" s="22">
        <v>2.042087072400331</v>
      </c>
      <c r="U183" s="22">
        <v>3.1242860633767235</v>
      </c>
      <c r="V183" s="22">
        <v>1.1816338242882021</v>
      </c>
      <c r="W183" s="22">
        <v>1.6993344361721041</v>
      </c>
      <c r="X183" s="22">
        <v>1.5822374193491449</v>
      </c>
      <c r="Y183" s="22">
        <v>5.4744702996859678</v>
      </c>
      <c r="Z183" s="22">
        <v>5.1459760686426526</v>
      </c>
      <c r="AA183" s="22">
        <v>2.151432339418605</v>
      </c>
      <c r="AB183" s="22">
        <v>1.3968865180051881</v>
      </c>
      <c r="AC183" s="22">
        <v>3.3292366303292602</v>
      </c>
      <c r="AD183" s="22">
        <v>1.8808528839649707</v>
      </c>
      <c r="AE183" s="23">
        <v>1034.7302901463381</v>
      </c>
      <c r="AF183" s="23">
        <v>350177.56550248078</v>
      </c>
      <c r="AG183" s="45">
        <v>4.3507322401087825</v>
      </c>
      <c r="AH183" s="23">
        <v>1308.6637349851287</v>
      </c>
      <c r="AI183" s="22" t="s">
        <v>783</v>
      </c>
      <c r="AJ183" s="22">
        <v>95.337386560801292</v>
      </c>
      <c r="AK183" s="22">
        <v>55.281930554075579</v>
      </c>
      <c r="AL183" s="22">
        <v>150.61931711487688</v>
      </c>
      <c r="AM183" s="22">
        <v>182.03362567855015</v>
      </c>
      <c r="AN183" s="22">
        <v>45.485120419687327</v>
      </c>
      <c r="AO183" s="36">
        <v>2.5363378798511929</v>
      </c>
      <c r="AP183" s="22">
        <v>113.83111228654333</v>
      </c>
      <c r="AQ183" s="22">
        <v>133.74802557408154</v>
      </c>
      <c r="AR183" s="22">
        <v>86.88955621892741</v>
      </c>
      <c r="AS183" s="22">
        <v>9.2137453738812347</v>
      </c>
      <c r="AT183" s="22">
        <v>489.66409072662674</v>
      </c>
      <c r="AU183" s="22">
        <v>4.3045234468323166</v>
      </c>
      <c r="AV183" s="22">
        <v>10.003584237463569</v>
      </c>
      <c r="AW183" s="22">
        <v>4.586276442579174</v>
      </c>
      <c r="AX183" s="22">
        <v>17.105095878619437</v>
      </c>
      <c r="AY183" s="22">
        <v>28.157489122109499</v>
      </c>
      <c r="AZ183" s="22">
        <v>2.1014178864471278</v>
      </c>
      <c r="BA183" s="22">
        <v>1.1787775675636081</v>
      </c>
      <c r="BB183" s="22">
        <v>10.945545209853861</v>
      </c>
      <c r="BC183" s="22">
        <v>16.17256794711437</v>
      </c>
      <c r="BD183" s="22">
        <v>13.761598491121562</v>
      </c>
      <c r="BE183" s="22">
        <v>19.908004943100369</v>
      </c>
      <c r="BF183" s="22">
        <v>69.866176341125581</v>
      </c>
      <c r="BG183" s="22">
        <v>17.220681209559263</v>
      </c>
      <c r="BH183" s="22">
        <v>8.4534193165914768</v>
      </c>
      <c r="BI183" s="22">
        <v>12.447765535993632</v>
      </c>
      <c r="BJ183" s="22">
        <v>3.3658782013028201</v>
      </c>
      <c r="BK183" s="22">
        <v>44.435018193762374</v>
      </c>
      <c r="BL183" s="22">
        <v>9.317852696243035</v>
      </c>
      <c r="BM183" s="22">
        <v>5.6320925122091863</v>
      </c>
    </row>
    <row r="184" spans="1:65" x14ac:dyDescent="0.35">
      <c r="A184" s="35">
        <v>3833500800</v>
      </c>
      <c r="B184" s="17" t="s">
        <v>338</v>
      </c>
      <c r="C184" s="17" t="s">
        <v>341</v>
      </c>
      <c r="D184" s="17" t="s">
        <v>342</v>
      </c>
      <c r="E184" s="22">
        <v>11.976666666666667</v>
      </c>
      <c r="F184" s="22">
        <v>3.4733333333333332</v>
      </c>
      <c r="G184" s="22">
        <v>4.8966666666666674</v>
      </c>
      <c r="H184" s="22">
        <v>1.4933333333333334</v>
      </c>
      <c r="I184" s="22">
        <v>1.1633333333333333</v>
      </c>
      <c r="J184" s="22">
        <v>2.7099999999999995</v>
      </c>
      <c r="K184" s="22">
        <v>1.9000000000000001</v>
      </c>
      <c r="L184" s="22">
        <v>1.3733333333333333</v>
      </c>
      <c r="M184" s="22">
        <v>4.0166666666666666</v>
      </c>
      <c r="N184" s="22">
        <v>2.8699999999999997</v>
      </c>
      <c r="O184" s="22">
        <v>0.64333333333333342</v>
      </c>
      <c r="P184" s="22">
        <v>1.7333333333333334</v>
      </c>
      <c r="Q184" s="22">
        <v>3.24</v>
      </c>
      <c r="R184" s="22">
        <v>4.3266666666666671</v>
      </c>
      <c r="S184" s="22">
        <v>4.4866666666666672</v>
      </c>
      <c r="T184" s="22">
        <v>2.7166666666666668</v>
      </c>
      <c r="U184" s="22">
        <v>3.7733333333333334</v>
      </c>
      <c r="V184" s="22">
        <v>1.2333333333333334</v>
      </c>
      <c r="W184" s="22">
        <v>1.9799999999999998</v>
      </c>
      <c r="X184" s="22">
        <v>2.0533333333333332</v>
      </c>
      <c r="Y184" s="22">
        <v>5.72</v>
      </c>
      <c r="Z184" s="22">
        <v>4.8933333333333335</v>
      </c>
      <c r="AA184" s="22">
        <v>3.186666666666667</v>
      </c>
      <c r="AB184" s="22">
        <v>1.4166666666666667</v>
      </c>
      <c r="AC184" s="22">
        <v>3.563333333333333</v>
      </c>
      <c r="AD184" s="22">
        <v>2.0266666666666668</v>
      </c>
      <c r="AE184" s="23">
        <v>927.55666666666673</v>
      </c>
      <c r="AF184" s="23">
        <v>368918</v>
      </c>
      <c r="AG184" s="45">
        <v>4.3025176495100821</v>
      </c>
      <c r="AH184" s="23">
        <v>1371.1398504999058</v>
      </c>
      <c r="AI184" s="22" t="s">
        <v>783</v>
      </c>
      <c r="AJ184" s="22">
        <v>73.856666666666669</v>
      </c>
      <c r="AK184" s="22">
        <v>57.96</v>
      </c>
      <c r="AL184" s="22">
        <v>131.81666666666666</v>
      </c>
      <c r="AM184" s="22">
        <v>182.74406666666667</v>
      </c>
      <c r="AN184" s="22">
        <v>63.886666666666663</v>
      </c>
      <c r="AO184" s="36">
        <v>2.6949999999999998</v>
      </c>
      <c r="AP184" s="22">
        <v>114.83333333333333</v>
      </c>
      <c r="AQ184" s="22">
        <v>156.33333333333334</v>
      </c>
      <c r="AR184" s="22">
        <v>92</v>
      </c>
      <c r="AS184" s="22">
        <v>9.706666666666667</v>
      </c>
      <c r="AT184" s="22">
        <v>488.68</v>
      </c>
      <c r="AU184" s="22">
        <v>4.59</v>
      </c>
      <c r="AV184" s="22">
        <v>10.856666666666667</v>
      </c>
      <c r="AW184" s="22">
        <v>4</v>
      </c>
      <c r="AX184" s="22">
        <v>18.89</v>
      </c>
      <c r="AY184" s="22">
        <v>33.996666666666663</v>
      </c>
      <c r="AZ184" s="22">
        <v>3.58</v>
      </c>
      <c r="BA184" s="22">
        <v>1.3266666666666667</v>
      </c>
      <c r="BB184" s="22">
        <v>14.99</v>
      </c>
      <c r="BC184" s="22">
        <v>39.053333333333335</v>
      </c>
      <c r="BD184" s="22">
        <v>25.72</v>
      </c>
      <c r="BE184" s="22">
        <v>33.773333333333333</v>
      </c>
      <c r="BF184" s="22">
        <v>79.666666666666671</v>
      </c>
      <c r="BG184" s="22">
        <v>18.849999999999998</v>
      </c>
      <c r="BH184" s="22">
        <v>12.19</v>
      </c>
      <c r="BI184" s="22">
        <v>10</v>
      </c>
      <c r="BJ184" s="22">
        <v>2.7633333333333332</v>
      </c>
      <c r="BK184" s="22">
        <v>39.5</v>
      </c>
      <c r="BL184" s="22">
        <v>8.15</v>
      </c>
      <c r="BM184" s="22">
        <v>9.39</v>
      </c>
    </row>
    <row r="185" spans="1:65" x14ac:dyDescent="0.35">
      <c r="A185" s="35">
        <v>3910420100</v>
      </c>
      <c r="B185" s="17" t="s">
        <v>343</v>
      </c>
      <c r="C185" s="17" t="s">
        <v>344</v>
      </c>
      <c r="D185" s="17" t="s">
        <v>345</v>
      </c>
      <c r="E185" s="22">
        <v>12.450000000000001</v>
      </c>
      <c r="F185" s="22">
        <v>4.7600000000000007</v>
      </c>
      <c r="G185" s="22">
        <v>4.34</v>
      </c>
      <c r="H185" s="22">
        <v>1.82</v>
      </c>
      <c r="I185" s="22">
        <v>1.2</v>
      </c>
      <c r="J185" s="22">
        <v>1.74</v>
      </c>
      <c r="K185" s="22">
        <v>2.0500000000000003</v>
      </c>
      <c r="L185" s="22">
        <v>1.2766666666666666</v>
      </c>
      <c r="M185" s="22">
        <v>3.89</v>
      </c>
      <c r="N185" s="22">
        <v>2.4900000000000002</v>
      </c>
      <c r="O185" s="22">
        <v>0.5</v>
      </c>
      <c r="P185" s="22">
        <v>1.2233333333333334</v>
      </c>
      <c r="Q185" s="22">
        <v>3.43</v>
      </c>
      <c r="R185" s="22">
        <v>3.73</v>
      </c>
      <c r="S185" s="22">
        <v>4.4866666666666672</v>
      </c>
      <c r="T185" s="22">
        <v>2.2633333333333332</v>
      </c>
      <c r="U185" s="22">
        <v>3.2833333333333332</v>
      </c>
      <c r="V185" s="22">
        <v>1.2233333333333334</v>
      </c>
      <c r="W185" s="22">
        <v>1.7</v>
      </c>
      <c r="X185" s="22">
        <v>2.0699999999999998</v>
      </c>
      <c r="Y185" s="22">
        <v>5.63</v>
      </c>
      <c r="Z185" s="22">
        <v>4.9066666666666672</v>
      </c>
      <c r="AA185" s="22">
        <v>3.043333333333333</v>
      </c>
      <c r="AB185" s="22">
        <v>1.3366666666666667</v>
      </c>
      <c r="AC185" s="22">
        <v>3.2366666666666668</v>
      </c>
      <c r="AD185" s="22">
        <v>1.9866666666666664</v>
      </c>
      <c r="AE185" s="23">
        <v>827.05666666666673</v>
      </c>
      <c r="AF185" s="23">
        <v>331378.33333333331</v>
      </c>
      <c r="AG185" s="45">
        <v>4.7173562493095575</v>
      </c>
      <c r="AH185" s="23">
        <v>1291.0904928271223</v>
      </c>
      <c r="AI185" s="22" t="s">
        <v>783</v>
      </c>
      <c r="AJ185" s="22">
        <v>84.65666666666668</v>
      </c>
      <c r="AK185" s="22">
        <v>78.506666666666675</v>
      </c>
      <c r="AL185" s="22">
        <v>163.16333333333336</v>
      </c>
      <c r="AM185" s="22">
        <v>173.09681666666665</v>
      </c>
      <c r="AN185" s="22">
        <v>62.330000000000005</v>
      </c>
      <c r="AO185" s="36">
        <v>2.5790000000000002</v>
      </c>
      <c r="AP185" s="22">
        <v>80</v>
      </c>
      <c r="AQ185" s="22">
        <v>90</v>
      </c>
      <c r="AR185" s="22">
        <v>82.666666666666671</v>
      </c>
      <c r="AS185" s="22">
        <v>9.2566666666666677</v>
      </c>
      <c r="AT185" s="22">
        <v>427.3533333333333</v>
      </c>
      <c r="AU185" s="22">
        <v>3.8566666666666669</v>
      </c>
      <c r="AV185" s="22">
        <v>9.99</v>
      </c>
      <c r="AW185" s="22">
        <v>4.5233333333333334</v>
      </c>
      <c r="AX185" s="22">
        <v>16.5</v>
      </c>
      <c r="AY185" s="22">
        <v>26.666666666666668</v>
      </c>
      <c r="AZ185" s="22">
        <v>2.4733333333333332</v>
      </c>
      <c r="BA185" s="22">
        <v>1.0900000000000001</v>
      </c>
      <c r="BB185" s="22">
        <v>13.5</v>
      </c>
      <c r="BC185" s="22">
        <v>27.27</v>
      </c>
      <c r="BD185" s="22">
        <v>28.33</v>
      </c>
      <c r="BE185" s="22">
        <v>32.273333333333333</v>
      </c>
      <c r="BF185" s="22">
        <v>75.5</v>
      </c>
      <c r="BG185" s="22">
        <v>19.111111111111111</v>
      </c>
      <c r="BH185" s="22">
        <v>11.566666666666668</v>
      </c>
      <c r="BI185" s="22">
        <v>15.333333333333334</v>
      </c>
      <c r="BJ185" s="22">
        <v>2.4766666666666666</v>
      </c>
      <c r="BK185" s="22">
        <v>41</v>
      </c>
      <c r="BL185" s="22">
        <v>9.1966666666666672</v>
      </c>
      <c r="BM185" s="22">
        <v>8.5166666666666675</v>
      </c>
    </row>
    <row r="186" spans="1:65" x14ac:dyDescent="0.35">
      <c r="A186" s="35">
        <v>3911740200</v>
      </c>
      <c r="B186" s="17" t="s">
        <v>343</v>
      </c>
      <c r="C186" s="17" t="s">
        <v>346</v>
      </c>
      <c r="D186" s="17" t="s">
        <v>632</v>
      </c>
      <c r="E186" s="22">
        <v>12.1</v>
      </c>
      <c r="F186" s="22">
        <v>3.67</v>
      </c>
      <c r="G186" s="22">
        <v>3.92</v>
      </c>
      <c r="H186" s="22">
        <v>1.8766666666666669</v>
      </c>
      <c r="I186" s="22">
        <v>1.1599999999999999</v>
      </c>
      <c r="J186" s="22">
        <v>1.47</v>
      </c>
      <c r="K186" s="22">
        <v>1.2233333333333334</v>
      </c>
      <c r="L186" s="22">
        <v>1.28</v>
      </c>
      <c r="M186" s="22">
        <v>4.1066666666666665</v>
      </c>
      <c r="N186" s="22">
        <v>2.7833333333333332</v>
      </c>
      <c r="O186" s="22">
        <v>0.53333333333333333</v>
      </c>
      <c r="P186" s="22">
        <v>1.2566666666666668</v>
      </c>
      <c r="Q186" s="22">
        <v>3.5866666666666664</v>
      </c>
      <c r="R186" s="22">
        <v>3.6299999999999994</v>
      </c>
      <c r="S186" s="22">
        <v>4.9566666666666661</v>
      </c>
      <c r="T186" s="22">
        <v>2.3833333333333333</v>
      </c>
      <c r="U186" s="22">
        <v>3.7433333333333336</v>
      </c>
      <c r="V186" s="22">
        <v>1.1366666666666667</v>
      </c>
      <c r="W186" s="22">
        <v>1.75</v>
      </c>
      <c r="X186" s="22">
        <v>1.8866666666666667</v>
      </c>
      <c r="Y186" s="22">
        <v>6.5666666666666673</v>
      </c>
      <c r="Z186" s="22">
        <v>5.0366666666666662</v>
      </c>
      <c r="AA186" s="22">
        <v>2.9</v>
      </c>
      <c r="AB186" s="22">
        <v>1.3066666666666666</v>
      </c>
      <c r="AC186" s="22">
        <v>3.4266666666666663</v>
      </c>
      <c r="AD186" s="22">
        <v>1.5266666666666666</v>
      </c>
      <c r="AE186" s="23">
        <v>636.11</v>
      </c>
      <c r="AF186" s="23">
        <v>205300</v>
      </c>
      <c r="AG186" s="45">
        <v>4.44874999999998</v>
      </c>
      <c r="AH186" s="23">
        <v>776.06889577201855</v>
      </c>
      <c r="AI186" s="22" t="s">
        <v>783</v>
      </c>
      <c r="AJ186" s="22">
        <v>82.15666666666668</v>
      </c>
      <c r="AK186" s="22">
        <v>72.336666666666659</v>
      </c>
      <c r="AL186" s="22">
        <v>154.49333333333334</v>
      </c>
      <c r="AM186" s="22">
        <v>173.47181666666668</v>
      </c>
      <c r="AN186" s="22">
        <v>41.806666666666665</v>
      </c>
      <c r="AO186" s="36">
        <v>2.6013333333333333</v>
      </c>
      <c r="AP186" s="22">
        <v>97.166666666666671</v>
      </c>
      <c r="AQ186" s="22">
        <v>86.833333333333329</v>
      </c>
      <c r="AR186" s="22">
        <v>71.55</v>
      </c>
      <c r="AS186" s="22">
        <v>8.85</v>
      </c>
      <c r="AT186" s="22">
        <v>473.32</v>
      </c>
      <c r="AU186" s="22">
        <v>4.3566666666666665</v>
      </c>
      <c r="AV186" s="22">
        <v>9.6566666666666663</v>
      </c>
      <c r="AW186" s="22">
        <v>5.003333333333333</v>
      </c>
      <c r="AX186" s="22">
        <v>12.336666666666666</v>
      </c>
      <c r="AY186" s="22">
        <v>31.416666666666668</v>
      </c>
      <c r="AZ186" s="22">
        <v>2.4933333333333336</v>
      </c>
      <c r="BA186" s="22">
        <v>1.0233333333333332</v>
      </c>
      <c r="BB186" s="22">
        <v>12.660000000000002</v>
      </c>
      <c r="BC186" s="22">
        <v>26.319999999999997</v>
      </c>
      <c r="BD186" s="22">
        <v>17.133333333333333</v>
      </c>
      <c r="BE186" s="22">
        <v>26.963333333333335</v>
      </c>
      <c r="BF186" s="22">
        <v>65.276666666666657</v>
      </c>
      <c r="BG186" s="22">
        <v>16.833333333333332</v>
      </c>
      <c r="BH186" s="22">
        <v>9.3333333333333339</v>
      </c>
      <c r="BI186" s="22">
        <v>11.166666666666666</v>
      </c>
      <c r="BJ186" s="22">
        <v>3.1433333333333331</v>
      </c>
      <c r="BK186" s="22">
        <v>46.723333333333336</v>
      </c>
      <c r="BL186" s="22">
        <v>8.3233333333333324</v>
      </c>
      <c r="BM186" s="22">
        <v>9.5733333333333324</v>
      </c>
    </row>
    <row r="187" spans="1:65" x14ac:dyDescent="0.35">
      <c r="A187" s="35">
        <v>3917140250</v>
      </c>
      <c r="B187" s="17" t="s">
        <v>343</v>
      </c>
      <c r="C187" s="17" t="s">
        <v>734</v>
      </c>
      <c r="D187" s="17" t="s">
        <v>800</v>
      </c>
      <c r="E187" s="22">
        <v>13.01</v>
      </c>
      <c r="F187" s="22">
        <v>4.28</v>
      </c>
      <c r="G187" s="22">
        <v>4.0466666666666669</v>
      </c>
      <c r="H187" s="22">
        <v>1.4466666666666665</v>
      </c>
      <c r="I187" s="22">
        <v>1.1100000000000001</v>
      </c>
      <c r="J187" s="22">
        <v>1.0233333333333334</v>
      </c>
      <c r="K187" s="22">
        <v>1.4966666666666664</v>
      </c>
      <c r="L187" s="22">
        <v>1.0599999999999998</v>
      </c>
      <c r="M187" s="22">
        <v>3.9466666666666668</v>
      </c>
      <c r="N187" s="22">
        <v>2.7900000000000005</v>
      </c>
      <c r="O187" s="22">
        <v>0.49</v>
      </c>
      <c r="P187" s="22">
        <v>0.98999999999999988</v>
      </c>
      <c r="Q187" s="22">
        <v>2.6366666666666667</v>
      </c>
      <c r="R187" s="22">
        <v>3.7900000000000005</v>
      </c>
      <c r="S187" s="22">
        <v>4.8099999999999996</v>
      </c>
      <c r="T187" s="22">
        <v>2.6999999999999997</v>
      </c>
      <c r="U187" s="22">
        <v>3.3499999999999996</v>
      </c>
      <c r="V187" s="22">
        <v>0.94333333333333336</v>
      </c>
      <c r="W187" s="22">
        <v>1.5766666666666669</v>
      </c>
      <c r="X187" s="22">
        <v>1.8066666666666666</v>
      </c>
      <c r="Y187" s="22">
        <v>6.419999999999999</v>
      </c>
      <c r="Z187" s="22">
        <v>4.7433333333333332</v>
      </c>
      <c r="AA187" s="22">
        <v>2.3166666666666669</v>
      </c>
      <c r="AB187" s="22">
        <v>1.0133333333333334</v>
      </c>
      <c r="AC187" s="22">
        <v>2.9766666666666666</v>
      </c>
      <c r="AD187" s="22">
        <v>1.61</v>
      </c>
      <c r="AE187" s="23">
        <v>934.36333333333334</v>
      </c>
      <c r="AF187" s="23">
        <v>277348.66666666669</v>
      </c>
      <c r="AG187" s="45">
        <v>4.4986011700022592</v>
      </c>
      <c r="AH187" s="23">
        <v>1053.6101983220994</v>
      </c>
      <c r="AI187" s="22" t="s">
        <v>783</v>
      </c>
      <c r="AJ187" s="22">
        <v>82.036666666666676</v>
      </c>
      <c r="AK187" s="22">
        <v>74.563333333333333</v>
      </c>
      <c r="AL187" s="22">
        <v>156.60000000000002</v>
      </c>
      <c r="AM187" s="22">
        <v>173.47181666666668</v>
      </c>
      <c r="AN187" s="22">
        <v>48.053333333333335</v>
      </c>
      <c r="AO187" s="36">
        <v>2.5863333333333336</v>
      </c>
      <c r="AP187" s="22">
        <v>108.16666666666667</v>
      </c>
      <c r="AQ187" s="22">
        <v>98.929999999999993</v>
      </c>
      <c r="AR187" s="22">
        <v>104.38</v>
      </c>
      <c r="AS187" s="22">
        <v>8.4700000000000006</v>
      </c>
      <c r="AT187" s="22">
        <v>433.72666666666663</v>
      </c>
      <c r="AU187" s="22">
        <v>3.9933333333333327</v>
      </c>
      <c r="AV187" s="22">
        <v>11.156666666666666</v>
      </c>
      <c r="AW187" s="22">
        <v>4.3899999999999997</v>
      </c>
      <c r="AX187" s="22">
        <v>15.646666666666668</v>
      </c>
      <c r="AY187" s="22">
        <v>34.916666666666664</v>
      </c>
      <c r="AZ187" s="22">
        <v>3.4233333333333333</v>
      </c>
      <c r="BA187" s="22">
        <v>0.79</v>
      </c>
      <c r="BB187" s="22">
        <v>13.866666666666665</v>
      </c>
      <c r="BC187" s="22">
        <v>42.85</v>
      </c>
      <c r="BD187" s="22">
        <v>27.51</v>
      </c>
      <c r="BE187" s="22">
        <v>39.863333333333337</v>
      </c>
      <c r="BF187" s="22">
        <v>89.236666666666665</v>
      </c>
      <c r="BG187" s="22">
        <v>12.263333333333334</v>
      </c>
      <c r="BH187" s="22">
        <v>11.016666666666666</v>
      </c>
      <c r="BI187" s="22">
        <v>16.876666666666665</v>
      </c>
      <c r="BJ187" s="22">
        <v>2.3066666666666662</v>
      </c>
      <c r="BK187" s="22">
        <v>45.673333333333339</v>
      </c>
      <c r="BL187" s="22">
        <v>8.4733333333333327</v>
      </c>
      <c r="BM187" s="22">
        <v>12.540000000000001</v>
      </c>
    </row>
    <row r="188" spans="1:65" x14ac:dyDescent="0.35">
      <c r="A188" s="35">
        <v>3917460300</v>
      </c>
      <c r="B188" s="17" t="s">
        <v>343</v>
      </c>
      <c r="C188" s="17" t="s">
        <v>752</v>
      </c>
      <c r="D188" s="17" t="s">
        <v>347</v>
      </c>
      <c r="E188" s="22">
        <v>15.053333333333333</v>
      </c>
      <c r="F188" s="22">
        <v>5.1099999999999994</v>
      </c>
      <c r="G188" s="22">
        <v>4.99</v>
      </c>
      <c r="H188" s="22">
        <v>1.8833333333333335</v>
      </c>
      <c r="I188" s="22">
        <v>1.0333333333333334</v>
      </c>
      <c r="J188" s="22">
        <v>1.87</v>
      </c>
      <c r="K188" s="22">
        <v>1.83</v>
      </c>
      <c r="L188" s="22">
        <v>1.04</v>
      </c>
      <c r="M188" s="22">
        <v>4.29</v>
      </c>
      <c r="N188" s="22">
        <v>2.9599999999999995</v>
      </c>
      <c r="O188" s="22">
        <v>0.57666666666666666</v>
      </c>
      <c r="P188" s="22">
        <v>1.2133333333333332</v>
      </c>
      <c r="Q188" s="22">
        <v>3.9633333333333334</v>
      </c>
      <c r="R188" s="22">
        <v>4.0466666666666669</v>
      </c>
      <c r="S188" s="22">
        <v>4.9766666666666675</v>
      </c>
      <c r="T188" s="22">
        <v>2.41</v>
      </c>
      <c r="U188" s="22">
        <v>3.7366666666666668</v>
      </c>
      <c r="V188" s="22">
        <v>1.0966666666666667</v>
      </c>
      <c r="W188" s="22">
        <v>1.82</v>
      </c>
      <c r="X188" s="22">
        <v>2.0833333333333335</v>
      </c>
      <c r="Y188" s="22">
        <v>5.95</v>
      </c>
      <c r="Z188" s="22">
        <v>5.6833333333333336</v>
      </c>
      <c r="AA188" s="22">
        <v>3.15</v>
      </c>
      <c r="AB188" s="22">
        <v>1.45</v>
      </c>
      <c r="AC188" s="22">
        <v>3.9433333333333334</v>
      </c>
      <c r="AD188" s="22">
        <v>2.1633333333333336</v>
      </c>
      <c r="AE188" s="23">
        <v>1086.6899999999998</v>
      </c>
      <c r="AF188" s="23">
        <v>274042.33333333331</v>
      </c>
      <c r="AG188" s="45">
        <v>4.4082682054279738</v>
      </c>
      <c r="AH188" s="23">
        <v>1030.3444251281696</v>
      </c>
      <c r="AI188" s="22" t="s">
        <v>783</v>
      </c>
      <c r="AJ188" s="22">
        <v>91.476666666666674</v>
      </c>
      <c r="AK188" s="22">
        <v>78.05</v>
      </c>
      <c r="AL188" s="22">
        <v>169.52666666666667</v>
      </c>
      <c r="AM188" s="22">
        <v>174.97181666666665</v>
      </c>
      <c r="AN188" s="22">
        <v>47.306666666666672</v>
      </c>
      <c r="AO188" s="36">
        <v>2.6446666666666663</v>
      </c>
      <c r="AP188" s="22">
        <v>87.956666666666663</v>
      </c>
      <c r="AQ188" s="22">
        <v>101.66666666666667</v>
      </c>
      <c r="AR188" s="22">
        <v>100.58333333333333</v>
      </c>
      <c r="AS188" s="22">
        <v>10.180000000000001</v>
      </c>
      <c r="AT188" s="22">
        <v>461.64000000000004</v>
      </c>
      <c r="AU188" s="22">
        <v>4.0166666666666666</v>
      </c>
      <c r="AV188" s="22">
        <v>10.99</v>
      </c>
      <c r="AW188" s="22">
        <v>5.13</v>
      </c>
      <c r="AX188" s="22">
        <v>18.2</v>
      </c>
      <c r="AY188" s="22">
        <v>37.06666666666667</v>
      </c>
      <c r="AZ188" s="22">
        <v>2.6366666666666667</v>
      </c>
      <c r="BA188" s="22">
        <v>1.0266666666666666</v>
      </c>
      <c r="BB188" s="22">
        <v>11.776666666666666</v>
      </c>
      <c r="BC188" s="22">
        <v>38.636666666666663</v>
      </c>
      <c r="BD188" s="22">
        <v>23.659999999999997</v>
      </c>
      <c r="BE188" s="22">
        <v>37.526666666666664</v>
      </c>
      <c r="BF188" s="22">
        <v>61.043333333333329</v>
      </c>
      <c r="BG188" s="22">
        <v>15.441111111111111</v>
      </c>
      <c r="BH188" s="22">
        <v>11.193333333333333</v>
      </c>
      <c r="BI188" s="22">
        <v>15.200000000000001</v>
      </c>
      <c r="BJ188" s="22">
        <v>2.6133333333333337</v>
      </c>
      <c r="BK188" s="22">
        <v>47.386666666666677</v>
      </c>
      <c r="BL188" s="22">
        <v>8.5</v>
      </c>
      <c r="BM188" s="22">
        <v>8.69</v>
      </c>
    </row>
    <row r="189" spans="1:65" x14ac:dyDescent="0.35">
      <c r="A189" s="35">
        <v>3918140350</v>
      </c>
      <c r="B189" s="17" t="s">
        <v>343</v>
      </c>
      <c r="C189" s="17" t="s">
        <v>348</v>
      </c>
      <c r="D189" s="17" t="s">
        <v>349</v>
      </c>
      <c r="E189" s="22">
        <v>11.123333333333333</v>
      </c>
      <c r="F189" s="22">
        <v>3.7633333333333332</v>
      </c>
      <c r="G189" s="22">
        <v>4.003333333333333</v>
      </c>
      <c r="H189" s="22">
        <v>1.25</v>
      </c>
      <c r="I189" s="22">
        <v>1.0366666666666668</v>
      </c>
      <c r="J189" s="22">
        <v>1.5633333333333332</v>
      </c>
      <c r="K189" s="22">
        <v>1.1333333333333333</v>
      </c>
      <c r="L189" s="22">
        <v>0.98999999999999988</v>
      </c>
      <c r="M189" s="22">
        <v>3.8833333333333333</v>
      </c>
      <c r="N189" s="22">
        <v>2.4900000000000002</v>
      </c>
      <c r="O189" s="22">
        <v>0.51333333333333331</v>
      </c>
      <c r="P189" s="22">
        <v>0.98999999999999988</v>
      </c>
      <c r="Q189" s="22">
        <v>3.47</v>
      </c>
      <c r="R189" s="22">
        <v>3.11</v>
      </c>
      <c r="S189" s="22">
        <v>7.5066666666666677</v>
      </c>
      <c r="T189" s="22">
        <v>1.93</v>
      </c>
      <c r="U189" s="22">
        <v>3.4166666666666665</v>
      </c>
      <c r="V189" s="22">
        <v>0.97666666666666657</v>
      </c>
      <c r="W189" s="22">
        <v>1.6833333333333333</v>
      </c>
      <c r="X189" s="22">
        <v>1.6900000000000002</v>
      </c>
      <c r="Y189" s="22">
        <v>6.3466666666666667</v>
      </c>
      <c r="Z189" s="22">
        <v>5.416666666666667</v>
      </c>
      <c r="AA189" s="22">
        <v>2.37</v>
      </c>
      <c r="AB189" s="22">
        <v>0.98999999999999988</v>
      </c>
      <c r="AC189" s="22">
        <v>2.6766666666666663</v>
      </c>
      <c r="AD189" s="22">
        <v>1.5566666666666666</v>
      </c>
      <c r="AE189" s="23">
        <v>1006.5833333333334</v>
      </c>
      <c r="AF189" s="23">
        <v>250446.66666666666</v>
      </c>
      <c r="AG189" s="45">
        <v>4.3865858644632363</v>
      </c>
      <c r="AH189" s="23">
        <v>939.2425841048871</v>
      </c>
      <c r="AI189" s="22" t="s">
        <v>783</v>
      </c>
      <c r="AJ189" s="22">
        <v>65.876666666666665</v>
      </c>
      <c r="AK189" s="22">
        <v>67.053333333333342</v>
      </c>
      <c r="AL189" s="22">
        <v>132.93</v>
      </c>
      <c r="AM189" s="22">
        <v>174.22181666666665</v>
      </c>
      <c r="AN189" s="22">
        <v>40.326666666666661</v>
      </c>
      <c r="AO189" s="36">
        <v>2.5253333333333337</v>
      </c>
      <c r="AP189" s="22">
        <v>62.59</v>
      </c>
      <c r="AQ189" s="22">
        <v>107.45333333333333</v>
      </c>
      <c r="AR189" s="22">
        <v>82.73</v>
      </c>
      <c r="AS189" s="22">
        <v>8.7033333333333331</v>
      </c>
      <c r="AT189" s="22">
        <v>466.08666666666664</v>
      </c>
      <c r="AU189" s="22">
        <v>3.69</v>
      </c>
      <c r="AV189" s="22">
        <v>8.99</v>
      </c>
      <c r="AW189" s="22">
        <v>5.9899999999999993</v>
      </c>
      <c r="AX189" s="22">
        <v>13.39</v>
      </c>
      <c r="AY189" s="22">
        <v>36</v>
      </c>
      <c r="AZ189" s="22">
        <v>1.6266666666666667</v>
      </c>
      <c r="BA189" s="22">
        <v>0.84</v>
      </c>
      <c r="BB189" s="22">
        <v>13.306666666666667</v>
      </c>
      <c r="BC189" s="22">
        <v>31.376666666666665</v>
      </c>
      <c r="BD189" s="22">
        <v>22.583333333333332</v>
      </c>
      <c r="BE189" s="22">
        <v>29.246666666666666</v>
      </c>
      <c r="BF189" s="22">
        <v>82.766666666666666</v>
      </c>
      <c r="BG189" s="22">
        <v>21.849999999999998</v>
      </c>
      <c r="BH189" s="22">
        <v>9.5666666666666664</v>
      </c>
      <c r="BI189" s="22">
        <v>16.933333333333334</v>
      </c>
      <c r="BJ189" s="22">
        <v>2.5</v>
      </c>
      <c r="BK189" s="22">
        <v>43.859999999999992</v>
      </c>
      <c r="BL189" s="22">
        <v>8.3233333333333324</v>
      </c>
      <c r="BM189" s="22">
        <v>9.3233333333333324</v>
      </c>
    </row>
    <row r="190" spans="1:65" x14ac:dyDescent="0.35">
      <c r="A190" s="35">
        <v>3919380400</v>
      </c>
      <c r="B190" s="17" t="s">
        <v>343</v>
      </c>
      <c r="C190" s="17" t="s">
        <v>350</v>
      </c>
      <c r="D190" s="17" t="s">
        <v>351</v>
      </c>
      <c r="E190" s="22">
        <v>12.62</v>
      </c>
      <c r="F190" s="22">
        <v>4.2066666666666661</v>
      </c>
      <c r="G190" s="22">
        <v>3.9433333333333334</v>
      </c>
      <c r="H190" s="22">
        <v>1.6133333333333333</v>
      </c>
      <c r="I190" s="22">
        <v>1.21</v>
      </c>
      <c r="J190" s="22">
        <v>1.3933333333333333</v>
      </c>
      <c r="K190" s="22">
        <v>1.2933333333333332</v>
      </c>
      <c r="L190" s="22">
        <v>1.53</v>
      </c>
      <c r="M190" s="22">
        <v>3.9033333333333338</v>
      </c>
      <c r="N190" s="22">
        <v>3.2166666666666663</v>
      </c>
      <c r="O190" s="22">
        <v>0.57666666666666666</v>
      </c>
      <c r="P190" s="22">
        <v>1.1033333333333335</v>
      </c>
      <c r="Q190" s="22">
        <v>3.563333333333333</v>
      </c>
      <c r="R190" s="22">
        <v>3.6133333333333333</v>
      </c>
      <c r="S190" s="22">
        <v>4.4633333333333338</v>
      </c>
      <c r="T190" s="22">
        <v>2.3266666666666667</v>
      </c>
      <c r="U190" s="22">
        <v>3.28</v>
      </c>
      <c r="V190" s="22">
        <v>1.0999999999999999</v>
      </c>
      <c r="W190" s="22">
        <v>1.5833333333333333</v>
      </c>
      <c r="X190" s="22">
        <v>1.7599999999999998</v>
      </c>
      <c r="Y190" s="22">
        <v>6.2733333333333334</v>
      </c>
      <c r="Z190" s="22">
        <v>5.3433333333333337</v>
      </c>
      <c r="AA190" s="22">
        <v>2.27</v>
      </c>
      <c r="AB190" s="22">
        <v>1.23</v>
      </c>
      <c r="AC190" s="22">
        <v>3.4133333333333336</v>
      </c>
      <c r="AD190" s="22">
        <v>1.5966666666666667</v>
      </c>
      <c r="AE190" s="23">
        <v>777.39</v>
      </c>
      <c r="AF190" s="23">
        <v>230717.66666666666</v>
      </c>
      <c r="AG190" s="45">
        <v>4.3799999999999715</v>
      </c>
      <c r="AH190" s="23">
        <v>865.13799294293074</v>
      </c>
      <c r="AI190" s="22" t="s">
        <v>783</v>
      </c>
      <c r="AJ190" s="22">
        <v>77.490000000000009</v>
      </c>
      <c r="AK190" s="22">
        <v>79.600000000000009</v>
      </c>
      <c r="AL190" s="22">
        <v>157.09000000000003</v>
      </c>
      <c r="AM190" s="22">
        <v>173.84681666666665</v>
      </c>
      <c r="AN190" s="22">
        <v>59.830000000000005</v>
      </c>
      <c r="AO190" s="36">
        <v>2.5159999999999996</v>
      </c>
      <c r="AP190" s="22">
        <v>91.583333333333329</v>
      </c>
      <c r="AQ190" s="22">
        <v>90.61</v>
      </c>
      <c r="AR190" s="22">
        <v>85.916666666666671</v>
      </c>
      <c r="AS190" s="22">
        <v>8.08</v>
      </c>
      <c r="AT190" s="22">
        <v>420.81333333333333</v>
      </c>
      <c r="AU190" s="22">
        <v>3.936666666666667</v>
      </c>
      <c r="AV190" s="22">
        <v>11.160000000000002</v>
      </c>
      <c r="AW190" s="22">
        <v>5.03</v>
      </c>
      <c r="AX190" s="22">
        <v>16.066666666666666</v>
      </c>
      <c r="AY190" s="22">
        <v>41.550000000000004</v>
      </c>
      <c r="AZ190" s="22">
        <v>3.1933333333333334</v>
      </c>
      <c r="BA190" s="22">
        <v>0.80000000000000016</v>
      </c>
      <c r="BB190" s="22">
        <v>12.790000000000001</v>
      </c>
      <c r="BC190" s="22">
        <v>36.353333333333332</v>
      </c>
      <c r="BD190" s="22">
        <v>24.753333333333334</v>
      </c>
      <c r="BE190" s="22">
        <v>30.413333333333338</v>
      </c>
      <c r="BF190" s="22">
        <v>73.923333333333332</v>
      </c>
      <c r="BG190" s="22">
        <v>37.764444444444443</v>
      </c>
      <c r="BH190" s="22">
        <v>12.683333333333332</v>
      </c>
      <c r="BI190" s="22">
        <v>15.033333333333333</v>
      </c>
      <c r="BJ190" s="22">
        <v>2.4899999999999998</v>
      </c>
      <c r="BK190" s="22">
        <v>55.29999999999999</v>
      </c>
      <c r="BL190" s="22">
        <v>8.51</v>
      </c>
      <c r="BM190" s="22">
        <v>6.4233333333333329</v>
      </c>
    </row>
    <row r="191" spans="1:65" x14ac:dyDescent="0.35">
      <c r="A191" s="35">
        <v>3922300425</v>
      </c>
      <c r="B191" s="17" t="s">
        <v>343</v>
      </c>
      <c r="C191" s="17" t="s">
        <v>352</v>
      </c>
      <c r="D191" s="17" t="s">
        <v>353</v>
      </c>
      <c r="E191" s="22">
        <v>12.906666666666666</v>
      </c>
      <c r="F191" s="22">
        <v>4.1633333333333331</v>
      </c>
      <c r="G191" s="22">
        <v>3.7666666666666671</v>
      </c>
      <c r="H191" s="22">
        <v>1.3833333333333335</v>
      </c>
      <c r="I191" s="22">
        <v>1.03</v>
      </c>
      <c r="J191" s="22">
        <v>1.4133333333333333</v>
      </c>
      <c r="K191" s="22">
        <v>1.1866666666666668</v>
      </c>
      <c r="L191" s="22">
        <v>1.0766666666666667</v>
      </c>
      <c r="M191" s="22">
        <v>3.9633333333333334</v>
      </c>
      <c r="N191" s="22">
        <v>3.3633333333333333</v>
      </c>
      <c r="O191" s="22">
        <v>0.46666666666666662</v>
      </c>
      <c r="P191" s="22">
        <v>1.06</v>
      </c>
      <c r="Q191" s="22">
        <v>3.0066666666666664</v>
      </c>
      <c r="R191" s="22">
        <v>3.28</v>
      </c>
      <c r="S191" s="22">
        <v>4.6099999999999994</v>
      </c>
      <c r="T191" s="22">
        <v>1.9366666666666668</v>
      </c>
      <c r="U191" s="22">
        <v>3.4366666666666661</v>
      </c>
      <c r="V191" s="22">
        <v>1.0266666666666666</v>
      </c>
      <c r="W191" s="22">
        <v>1.6000000000000003</v>
      </c>
      <c r="X191" s="22">
        <v>1.7400000000000002</v>
      </c>
      <c r="Y191" s="22">
        <v>6.2433333333333332</v>
      </c>
      <c r="Z191" s="22">
        <v>5.22</v>
      </c>
      <c r="AA191" s="22">
        <v>2.5666666666666669</v>
      </c>
      <c r="AB191" s="22">
        <v>1.2066666666666668</v>
      </c>
      <c r="AC191" s="22">
        <v>3.2100000000000004</v>
      </c>
      <c r="AD191" s="22">
        <v>1.51</v>
      </c>
      <c r="AE191" s="23">
        <v>716.11</v>
      </c>
      <c r="AF191" s="23">
        <v>353833.33333333331</v>
      </c>
      <c r="AG191" s="45">
        <v>4.5098216373785371</v>
      </c>
      <c r="AH191" s="23">
        <v>1347.3620200713269</v>
      </c>
      <c r="AI191" s="22" t="s">
        <v>783</v>
      </c>
      <c r="AJ191" s="22">
        <v>58.830000000000005</v>
      </c>
      <c r="AK191" s="22">
        <v>73.490000000000009</v>
      </c>
      <c r="AL191" s="22">
        <v>132.32000000000002</v>
      </c>
      <c r="AM191" s="22">
        <v>173.09681666666665</v>
      </c>
      <c r="AN191" s="22">
        <v>44.433333333333337</v>
      </c>
      <c r="AO191" s="36">
        <v>2.593</v>
      </c>
      <c r="AP191" s="22">
        <v>81.943333333333328</v>
      </c>
      <c r="AQ191" s="22">
        <v>103.66666666666667</v>
      </c>
      <c r="AR191" s="22">
        <v>104.72333333333334</v>
      </c>
      <c r="AS191" s="22">
        <v>9.4733333333333327</v>
      </c>
      <c r="AT191" s="22">
        <v>447.97333333333336</v>
      </c>
      <c r="AU191" s="22">
        <v>4.0233333333333334</v>
      </c>
      <c r="AV191" s="22">
        <v>9.99</v>
      </c>
      <c r="AW191" s="22">
        <v>5.66</v>
      </c>
      <c r="AX191" s="22">
        <v>18.056666666666668</v>
      </c>
      <c r="AY191" s="22">
        <v>29.416666666666668</v>
      </c>
      <c r="AZ191" s="22">
        <v>2.5166666666666662</v>
      </c>
      <c r="BA191" s="22">
        <v>0.87999999999999989</v>
      </c>
      <c r="BB191" s="22">
        <v>15.976666666666667</v>
      </c>
      <c r="BC191" s="22">
        <v>28.576666666666668</v>
      </c>
      <c r="BD191" s="22">
        <v>24.493333333333329</v>
      </c>
      <c r="BE191" s="22">
        <v>37.130000000000003</v>
      </c>
      <c r="BF191" s="22">
        <v>64.780000000000015</v>
      </c>
      <c r="BG191" s="22">
        <v>12.5</v>
      </c>
      <c r="BH191" s="22">
        <v>10.523333333333333</v>
      </c>
      <c r="BI191" s="22">
        <v>13.39</v>
      </c>
      <c r="BJ191" s="22">
        <v>3</v>
      </c>
      <c r="BK191" s="22">
        <v>50</v>
      </c>
      <c r="BL191" s="22">
        <v>8.2833333333333332</v>
      </c>
      <c r="BM191" s="22">
        <v>11.87</v>
      </c>
    </row>
    <row r="192" spans="1:65" x14ac:dyDescent="0.35">
      <c r="A192" s="35">
        <v>3930620500</v>
      </c>
      <c r="B192" s="17" t="s">
        <v>343</v>
      </c>
      <c r="C192" s="17" t="s">
        <v>354</v>
      </c>
      <c r="D192" s="17" t="s">
        <v>355</v>
      </c>
      <c r="E192" s="22">
        <v>12.44</v>
      </c>
      <c r="F192" s="22">
        <v>3.8733333333333335</v>
      </c>
      <c r="G192" s="22">
        <v>3.8800000000000003</v>
      </c>
      <c r="H192" s="22">
        <v>1.3399999999999999</v>
      </c>
      <c r="I192" s="22">
        <v>0.94666666666666677</v>
      </c>
      <c r="J192" s="22">
        <v>1.9433333333333334</v>
      </c>
      <c r="K192" s="22">
        <v>1.2666666666666666</v>
      </c>
      <c r="L192" s="22">
        <v>0.94666666666666677</v>
      </c>
      <c r="M192" s="22">
        <v>4.1700000000000008</v>
      </c>
      <c r="N192" s="22">
        <v>2.8366666666666664</v>
      </c>
      <c r="O192" s="22">
        <v>0.49666666666666659</v>
      </c>
      <c r="P192" s="22">
        <v>1.0366666666666666</v>
      </c>
      <c r="Q192" s="22">
        <v>2.89</v>
      </c>
      <c r="R192" s="22">
        <v>3.1066666666666669</v>
      </c>
      <c r="S192" s="22">
        <v>4.2666666666666666</v>
      </c>
      <c r="T192" s="22">
        <v>1.82</v>
      </c>
      <c r="U192" s="22">
        <v>3.7166666666666668</v>
      </c>
      <c r="V192" s="22">
        <v>1.0900000000000001</v>
      </c>
      <c r="W192" s="22">
        <v>1.6900000000000002</v>
      </c>
      <c r="X192" s="22">
        <v>1.7566666666666668</v>
      </c>
      <c r="Y192" s="22">
        <v>5.669999999999999</v>
      </c>
      <c r="Z192" s="22">
        <v>5.293333333333333</v>
      </c>
      <c r="AA192" s="22">
        <v>2.4499999999999997</v>
      </c>
      <c r="AB192" s="22">
        <v>0.98333333333333339</v>
      </c>
      <c r="AC192" s="22">
        <v>3.44</v>
      </c>
      <c r="AD192" s="22">
        <v>1.4933333333333334</v>
      </c>
      <c r="AE192" s="23">
        <v>565.5</v>
      </c>
      <c r="AF192" s="23">
        <v>240641.66666666666</v>
      </c>
      <c r="AG192" s="45">
        <v>4.4466666666665704</v>
      </c>
      <c r="AH192" s="23">
        <v>908.91051914051684</v>
      </c>
      <c r="AI192" s="22" t="s">
        <v>783</v>
      </c>
      <c r="AJ192" s="22">
        <v>61.806666666666665</v>
      </c>
      <c r="AK192" s="22">
        <v>78.296666666666667</v>
      </c>
      <c r="AL192" s="22">
        <v>140.10333333333332</v>
      </c>
      <c r="AM192" s="22">
        <v>173.09681666666665</v>
      </c>
      <c r="AN192" s="22">
        <v>56.116666666666667</v>
      </c>
      <c r="AO192" s="36">
        <v>2.5976666666666666</v>
      </c>
      <c r="AP192" s="22">
        <v>119.61</v>
      </c>
      <c r="AQ192" s="22">
        <v>101.55666666666667</v>
      </c>
      <c r="AR192" s="22">
        <v>127.06666666666666</v>
      </c>
      <c r="AS192" s="22">
        <v>10.566666666666666</v>
      </c>
      <c r="AT192" s="22">
        <v>438.89000000000004</v>
      </c>
      <c r="AU192" s="22">
        <v>4.1900000000000004</v>
      </c>
      <c r="AV192" s="22">
        <v>10.436666666666667</v>
      </c>
      <c r="AW192" s="22">
        <v>3.4466666666666668</v>
      </c>
      <c r="AX192" s="22">
        <v>12.183333333333332</v>
      </c>
      <c r="AY192" s="22">
        <v>32.376666666666665</v>
      </c>
      <c r="AZ192" s="22">
        <v>1.9866666666666666</v>
      </c>
      <c r="BA192" s="22">
        <v>0.96333333333333337</v>
      </c>
      <c r="BB192" s="22">
        <v>12.066666666666668</v>
      </c>
      <c r="BC192" s="22">
        <v>40.663333333333334</v>
      </c>
      <c r="BD192" s="22">
        <v>23.433333333333334</v>
      </c>
      <c r="BE192" s="22">
        <v>46.663333333333334</v>
      </c>
      <c r="BF192" s="22">
        <v>76.676666666666677</v>
      </c>
      <c r="BG192" s="22">
        <v>18.72111111111111</v>
      </c>
      <c r="BH192" s="22">
        <v>12.65</v>
      </c>
      <c r="BI192" s="22">
        <v>8</v>
      </c>
      <c r="BJ192" s="22">
        <v>2.2233333333333332</v>
      </c>
      <c r="BK192" s="22">
        <v>36.583333333333336</v>
      </c>
      <c r="BL192" s="22">
        <v>8.7966666666666669</v>
      </c>
      <c r="BM192" s="22">
        <v>9.8233333333333324</v>
      </c>
    </row>
    <row r="193" spans="1:65" x14ac:dyDescent="0.35">
      <c r="A193" s="35">
        <v>4011620100</v>
      </c>
      <c r="B193" s="17" t="s">
        <v>356</v>
      </c>
      <c r="C193" s="17" t="s">
        <v>838</v>
      </c>
      <c r="D193" s="17" t="s">
        <v>839</v>
      </c>
      <c r="E193" s="22">
        <v>12.616666666666667</v>
      </c>
      <c r="F193" s="22">
        <v>4.8866666666666667</v>
      </c>
      <c r="G193" s="22">
        <v>4.03</v>
      </c>
      <c r="H193" s="22">
        <v>1.46</v>
      </c>
      <c r="I193" s="22">
        <v>1.18</v>
      </c>
      <c r="J193" s="22">
        <v>1.9466666666666665</v>
      </c>
      <c r="K193" s="22">
        <v>1.7466666666666668</v>
      </c>
      <c r="L193" s="22">
        <v>1.0633333333333335</v>
      </c>
      <c r="M193" s="22">
        <v>3.99</v>
      </c>
      <c r="N193" s="22">
        <v>3.31</v>
      </c>
      <c r="O193" s="22">
        <v>0.48333333333333334</v>
      </c>
      <c r="P193" s="22">
        <v>1.5033333333333332</v>
      </c>
      <c r="Q193" s="22">
        <v>3.2333333333333329</v>
      </c>
      <c r="R193" s="22">
        <v>3.94</v>
      </c>
      <c r="S193" s="22">
        <v>4.5100000000000007</v>
      </c>
      <c r="T193" s="22">
        <v>2.3333333333333335</v>
      </c>
      <c r="U193" s="22">
        <v>3.7566666666666664</v>
      </c>
      <c r="V193" s="22">
        <v>1.1166666666666667</v>
      </c>
      <c r="W193" s="22">
        <v>1.9033333333333333</v>
      </c>
      <c r="X193" s="22">
        <v>1.8066666666666666</v>
      </c>
      <c r="Y193" s="22">
        <v>6.330000000000001</v>
      </c>
      <c r="Z193" s="22">
        <v>5.623333333333334</v>
      </c>
      <c r="AA193" s="22">
        <v>2.9833333333333329</v>
      </c>
      <c r="AB193" s="22">
        <v>1.4033333333333333</v>
      </c>
      <c r="AC193" s="22">
        <v>3.48</v>
      </c>
      <c r="AD193" s="22">
        <v>1.5666666666666667</v>
      </c>
      <c r="AE193" s="23">
        <v>721.66666666666663</v>
      </c>
      <c r="AF193" s="23">
        <v>288300</v>
      </c>
      <c r="AG193" s="45">
        <v>4.562088428445441</v>
      </c>
      <c r="AH193" s="23">
        <v>1103.6636140782321</v>
      </c>
      <c r="AI193" s="22" t="s">
        <v>783</v>
      </c>
      <c r="AJ193" s="22">
        <v>101.92333333333335</v>
      </c>
      <c r="AK193" s="22">
        <v>57.31</v>
      </c>
      <c r="AL193" s="22">
        <v>159.23333333333335</v>
      </c>
      <c r="AM193" s="22">
        <v>179.82086666666666</v>
      </c>
      <c r="AN193" s="22">
        <v>44</v>
      </c>
      <c r="AO193" s="36">
        <v>2.36</v>
      </c>
      <c r="AP193" s="22">
        <v>116</v>
      </c>
      <c r="AQ193" s="22">
        <v>90</v>
      </c>
      <c r="AR193" s="22">
        <v>92.54</v>
      </c>
      <c r="AS193" s="22">
        <v>9.1466666666666665</v>
      </c>
      <c r="AT193" s="22">
        <v>398.15666666666658</v>
      </c>
      <c r="AU193" s="22">
        <v>4.2566666666666668</v>
      </c>
      <c r="AV193" s="22">
        <v>10.656666666666666</v>
      </c>
      <c r="AW193" s="22">
        <v>5</v>
      </c>
      <c r="AX193" s="22">
        <v>11.913333333333334</v>
      </c>
      <c r="AY193" s="22">
        <v>28.89</v>
      </c>
      <c r="AZ193" s="22">
        <v>2.7466666666666666</v>
      </c>
      <c r="BA193" s="22">
        <v>1.04</v>
      </c>
      <c r="BB193" s="22">
        <v>10.626666666666667</v>
      </c>
      <c r="BC193" s="22">
        <v>50.833333333333336</v>
      </c>
      <c r="BD193" s="22">
        <v>31.16</v>
      </c>
      <c r="BE193" s="22">
        <v>40.833333333333336</v>
      </c>
      <c r="BF193" s="22">
        <v>65</v>
      </c>
      <c r="BG193" s="22">
        <v>15.252222222222223</v>
      </c>
      <c r="BH193" s="22">
        <v>10.823333333333332</v>
      </c>
      <c r="BI193" s="22">
        <v>10</v>
      </c>
      <c r="BJ193" s="22">
        <v>2.1033333333333331</v>
      </c>
      <c r="BK193" s="22">
        <v>37.5</v>
      </c>
      <c r="BL193" s="22">
        <v>7.6333333333333329</v>
      </c>
      <c r="BM193" s="22">
        <v>9.0566666666666666</v>
      </c>
    </row>
    <row r="194" spans="1:65" x14ac:dyDescent="0.35">
      <c r="A194" s="35">
        <v>4021420200</v>
      </c>
      <c r="B194" s="17" t="s">
        <v>356</v>
      </c>
      <c r="C194" s="17" t="s">
        <v>357</v>
      </c>
      <c r="D194" s="17" t="s">
        <v>358</v>
      </c>
      <c r="E194" s="22">
        <v>10.416666666666666</v>
      </c>
      <c r="F194" s="22">
        <v>4.2333333333333334</v>
      </c>
      <c r="G194" s="22">
        <v>4.0533333333333337</v>
      </c>
      <c r="H194" s="22">
        <v>1.54</v>
      </c>
      <c r="I194" s="22">
        <v>1.0333333333333334</v>
      </c>
      <c r="J194" s="22">
        <v>2.0333333333333332</v>
      </c>
      <c r="K194" s="22">
        <v>1.55</v>
      </c>
      <c r="L194" s="22">
        <v>1.04</v>
      </c>
      <c r="M194" s="22">
        <v>4.2</v>
      </c>
      <c r="N194" s="22">
        <v>2.7666666666666671</v>
      </c>
      <c r="O194" s="22">
        <v>0.48333333333333334</v>
      </c>
      <c r="P194" s="22">
        <v>1.3466666666666667</v>
      </c>
      <c r="Q194" s="22">
        <v>3.1266666666666665</v>
      </c>
      <c r="R194" s="22">
        <v>3.7399999999999998</v>
      </c>
      <c r="S194" s="22">
        <v>4.416666666666667</v>
      </c>
      <c r="T194" s="22">
        <v>1.8633333333333333</v>
      </c>
      <c r="U194" s="22">
        <v>3.5166666666666671</v>
      </c>
      <c r="V194" s="22">
        <v>0.84333333333333338</v>
      </c>
      <c r="W194" s="22">
        <v>1.7833333333333332</v>
      </c>
      <c r="X194" s="22">
        <v>1.67</v>
      </c>
      <c r="Y194" s="22">
        <v>6.2033333333333331</v>
      </c>
      <c r="Z194" s="22">
        <v>5.54</v>
      </c>
      <c r="AA194" s="22">
        <v>2.6433333333333335</v>
      </c>
      <c r="AB194" s="22">
        <v>1.22</v>
      </c>
      <c r="AC194" s="22">
        <v>3.06</v>
      </c>
      <c r="AD194" s="22">
        <v>1.5466666666666666</v>
      </c>
      <c r="AE194" s="23">
        <v>703.33333333333337</v>
      </c>
      <c r="AF194" s="23">
        <v>317039</v>
      </c>
      <c r="AG194" s="45">
        <v>4.749999999999976</v>
      </c>
      <c r="AH194" s="23">
        <v>1241.1022823342121</v>
      </c>
      <c r="AI194" s="22" t="s">
        <v>783</v>
      </c>
      <c r="AJ194" s="22">
        <v>96.266666666666666</v>
      </c>
      <c r="AK194" s="22">
        <v>67.516666666666666</v>
      </c>
      <c r="AL194" s="22">
        <v>163.78333333333333</v>
      </c>
      <c r="AM194" s="22">
        <v>179.97086666666667</v>
      </c>
      <c r="AN194" s="22">
        <v>50.29999999999999</v>
      </c>
      <c r="AO194" s="36">
        <v>2.3180000000000001</v>
      </c>
      <c r="AP194" s="22">
        <v>99.363333333333344</v>
      </c>
      <c r="AQ194" s="22">
        <v>125</v>
      </c>
      <c r="AR194" s="22">
        <v>76.33</v>
      </c>
      <c r="AS194" s="22">
        <v>8.31</v>
      </c>
      <c r="AT194" s="22">
        <v>436.67666666666668</v>
      </c>
      <c r="AU194" s="22">
        <v>3.69</v>
      </c>
      <c r="AV194" s="22">
        <v>11.99</v>
      </c>
      <c r="AW194" s="22">
        <v>4.49</v>
      </c>
      <c r="AX194" s="22">
        <v>17.833333333333332</v>
      </c>
      <c r="AY194" s="22">
        <v>30.056666666666668</v>
      </c>
      <c r="AZ194" s="22">
        <v>2.2966666666666664</v>
      </c>
      <c r="BA194" s="22">
        <v>1.0833333333333333</v>
      </c>
      <c r="BB194" s="22">
        <v>11.116666666666665</v>
      </c>
      <c r="BC194" s="22">
        <v>28.616666666666664</v>
      </c>
      <c r="BD194" s="22">
        <v>24.159999999999997</v>
      </c>
      <c r="BE194" s="22">
        <v>42.366666666666667</v>
      </c>
      <c r="BF194" s="22">
        <v>77.5</v>
      </c>
      <c r="BG194" s="22">
        <v>20.99</v>
      </c>
      <c r="BH194" s="22">
        <v>6.59</v>
      </c>
      <c r="BI194" s="22">
        <v>12.223333333333334</v>
      </c>
      <c r="BJ194" s="22">
        <v>2.92</v>
      </c>
      <c r="BK194" s="22">
        <v>46.5</v>
      </c>
      <c r="BL194" s="22">
        <v>8.8566666666666674</v>
      </c>
      <c r="BM194" s="22">
        <v>11.573333333333332</v>
      </c>
    </row>
    <row r="195" spans="1:65" x14ac:dyDescent="0.35">
      <c r="A195" s="35">
        <v>4030020400</v>
      </c>
      <c r="B195" s="17" t="s">
        <v>356</v>
      </c>
      <c r="C195" s="17" t="s">
        <v>592</v>
      </c>
      <c r="D195" s="17" t="s">
        <v>593</v>
      </c>
      <c r="E195" s="22">
        <v>9.3861689953781458</v>
      </c>
      <c r="F195" s="22">
        <v>3.6930273832527178</v>
      </c>
      <c r="G195" s="22">
        <v>3.4765959364007166</v>
      </c>
      <c r="H195" s="22">
        <v>2.0474288608986626</v>
      </c>
      <c r="I195" s="22">
        <v>1.6282194583681846</v>
      </c>
      <c r="J195" s="22">
        <v>1.902208908284776</v>
      </c>
      <c r="K195" s="22">
        <v>1.3174830732250296</v>
      </c>
      <c r="L195" s="22">
        <v>1.3603391517076524</v>
      </c>
      <c r="M195" s="22">
        <v>4.1315777486914387</v>
      </c>
      <c r="N195" s="22">
        <v>2.9403012214792059</v>
      </c>
      <c r="O195" s="22">
        <v>0.53649942490367686</v>
      </c>
      <c r="P195" s="22">
        <v>1.2450079988285603</v>
      </c>
      <c r="Q195" s="22">
        <v>2.7635725657733077</v>
      </c>
      <c r="R195" s="22">
        <v>4.0926073516238235</v>
      </c>
      <c r="S195" s="22">
        <v>4.4168561787686933</v>
      </c>
      <c r="T195" s="22">
        <v>1.9871699309385491</v>
      </c>
      <c r="U195" s="22">
        <v>4.7360888362863207</v>
      </c>
      <c r="V195" s="22">
        <v>1.3646565149267127</v>
      </c>
      <c r="W195" s="22">
        <v>1.8694162678274917</v>
      </c>
      <c r="X195" s="22">
        <v>1.9616452965591922</v>
      </c>
      <c r="Y195" s="22">
        <v>6.0156042040054274</v>
      </c>
      <c r="Z195" s="22">
        <v>4.2826012402663594</v>
      </c>
      <c r="AA195" s="22">
        <v>2.9678348390535958</v>
      </c>
      <c r="AB195" s="22">
        <v>2.0966985190578407</v>
      </c>
      <c r="AC195" s="22">
        <v>2.6164347781645181</v>
      </c>
      <c r="AD195" s="22">
        <v>1.635943181595664</v>
      </c>
      <c r="AE195" s="23">
        <v>708.9417884309031</v>
      </c>
      <c r="AF195" s="23">
        <v>289293.03887217271</v>
      </c>
      <c r="AG195" s="45">
        <v>4.422265398649972</v>
      </c>
      <c r="AH195" s="23">
        <v>1090.5720386072305</v>
      </c>
      <c r="AI195" s="22" t="s">
        <v>783</v>
      </c>
      <c r="AJ195" s="22">
        <v>76.002747720165189</v>
      </c>
      <c r="AK195" s="22">
        <v>62.340068670748728</v>
      </c>
      <c r="AL195" s="22">
        <v>138.34281639091392</v>
      </c>
      <c r="AM195" s="22">
        <v>178.50408615360621</v>
      </c>
      <c r="AN195" s="22">
        <v>58.276652217444997</v>
      </c>
      <c r="AO195" s="36">
        <v>2.2341877959126717</v>
      </c>
      <c r="AP195" s="22">
        <v>128.95449784166479</v>
      </c>
      <c r="AQ195" s="22">
        <v>136.79207062311497</v>
      </c>
      <c r="AR195" s="22">
        <v>136.80471959072227</v>
      </c>
      <c r="AS195" s="22">
        <v>7.8351150805615974</v>
      </c>
      <c r="AT195" s="22">
        <v>441.34659300897857</v>
      </c>
      <c r="AU195" s="22">
        <v>3.790707892381338</v>
      </c>
      <c r="AV195" s="22">
        <v>8.0272523610131667</v>
      </c>
      <c r="AW195" s="22">
        <v>3.4903025351232806</v>
      </c>
      <c r="AX195" s="22">
        <v>10.01989648732869</v>
      </c>
      <c r="AY195" s="22">
        <v>49.775480421682254</v>
      </c>
      <c r="AZ195" s="22">
        <v>3.9908253275637797</v>
      </c>
      <c r="BA195" s="22">
        <v>1.7749132833565213</v>
      </c>
      <c r="BB195" s="22">
        <v>10.016625538546579</v>
      </c>
      <c r="BC195" s="22">
        <v>25.265978157245652</v>
      </c>
      <c r="BD195" s="22">
        <v>23.040301823025164</v>
      </c>
      <c r="BE195" s="22">
        <v>29.093819175621388</v>
      </c>
      <c r="BF195" s="22">
        <v>73.992891293956106</v>
      </c>
      <c r="BG195" s="22">
        <v>14.85299634388238</v>
      </c>
      <c r="BH195" s="22">
        <v>9.9547711805778292</v>
      </c>
      <c r="BI195" s="22">
        <v>11.932918280875228</v>
      </c>
      <c r="BJ195" s="22">
        <v>2.8000503173459825</v>
      </c>
      <c r="BK195" s="22">
        <v>39.994145885909987</v>
      </c>
      <c r="BL195" s="22">
        <v>8.9205860311480976</v>
      </c>
      <c r="BM195" s="22">
        <v>12.645679770054992</v>
      </c>
    </row>
    <row r="196" spans="1:65" x14ac:dyDescent="0.35">
      <c r="A196" s="35">
        <v>4034780550</v>
      </c>
      <c r="B196" s="17" t="s">
        <v>356</v>
      </c>
      <c r="C196" s="17" t="s">
        <v>359</v>
      </c>
      <c r="D196" s="17" t="s">
        <v>360</v>
      </c>
      <c r="E196" s="22">
        <v>10.723333333333334</v>
      </c>
      <c r="F196" s="22">
        <v>3.3200000000000003</v>
      </c>
      <c r="G196" s="22">
        <v>3.9066666666666667</v>
      </c>
      <c r="H196" s="22">
        <v>1.1166666666666667</v>
      </c>
      <c r="I196" s="22">
        <v>0.97333333333333327</v>
      </c>
      <c r="J196" s="22">
        <v>1.7866666666666664</v>
      </c>
      <c r="K196" s="22">
        <v>1.41</v>
      </c>
      <c r="L196" s="22">
        <v>0.98</v>
      </c>
      <c r="M196" s="22">
        <v>4.003333333333333</v>
      </c>
      <c r="N196" s="22">
        <v>2.27</v>
      </c>
      <c r="O196" s="22">
        <v>0.55666666666666664</v>
      </c>
      <c r="P196" s="22">
        <v>1.36</v>
      </c>
      <c r="Q196" s="22">
        <v>3.17</v>
      </c>
      <c r="R196" s="22">
        <v>3.436666666666667</v>
      </c>
      <c r="S196" s="22">
        <v>4.2399999999999993</v>
      </c>
      <c r="T196" s="22">
        <v>1.8566666666666667</v>
      </c>
      <c r="U196" s="22">
        <v>3.9033333333333329</v>
      </c>
      <c r="V196" s="22">
        <v>0.94333333333333336</v>
      </c>
      <c r="W196" s="22">
        <v>2.4900000000000002</v>
      </c>
      <c r="X196" s="22">
        <v>2.0833333333333335</v>
      </c>
      <c r="Y196" s="22">
        <v>5.8666666666666671</v>
      </c>
      <c r="Z196" s="22">
        <v>5.1133333333333333</v>
      </c>
      <c r="AA196" s="22">
        <v>2.7366666666666664</v>
      </c>
      <c r="AB196" s="22">
        <v>1.2866666666666668</v>
      </c>
      <c r="AC196" s="22">
        <v>3.2266666666666666</v>
      </c>
      <c r="AD196" s="22">
        <v>1.5233333333333334</v>
      </c>
      <c r="AE196" s="23">
        <v>623.66666666666663</v>
      </c>
      <c r="AF196" s="23">
        <v>254111</v>
      </c>
      <c r="AG196" s="45">
        <v>4.3333333333333082</v>
      </c>
      <c r="AH196" s="23">
        <v>946.87609511609082</v>
      </c>
      <c r="AI196" s="22" t="s">
        <v>783</v>
      </c>
      <c r="AJ196" s="22">
        <v>94.639999999999986</v>
      </c>
      <c r="AK196" s="22">
        <v>62.616666666666667</v>
      </c>
      <c r="AL196" s="22">
        <v>157.25666666666666</v>
      </c>
      <c r="AM196" s="22">
        <v>179.29556666666667</v>
      </c>
      <c r="AN196" s="22">
        <v>31.89</v>
      </c>
      <c r="AO196" s="36">
        <v>2.4216666666666669</v>
      </c>
      <c r="AP196" s="22">
        <v>89.583333333333329</v>
      </c>
      <c r="AQ196" s="22">
        <v>93.666666666666671</v>
      </c>
      <c r="AR196" s="22">
        <v>81.333333333333329</v>
      </c>
      <c r="AS196" s="22">
        <v>8.1466666666666665</v>
      </c>
      <c r="AT196" s="22">
        <v>415.31333333333333</v>
      </c>
      <c r="AU196" s="22">
        <v>4.4566666666666661</v>
      </c>
      <c r="AV196" s="22">
        <v>10.49</v>
      </c>
      <c r="AW196" s="22">
        <v>2.1966666666666663</v>
      </c>
      <c r="AX196" s="22">
        <v>15.313333333333333</v>
      </c>
      <c r="AY196" s="22">
        <v>25</v>
      </c>
      <c r="AZ196" s="22">
        <v>1.9666666666666668</v>
      </c>
      <c r="BA196" s="22">
        <v>1.1200000000000001</v>
      </c>
      <c r="BB196" s="22">
        <v>11.87</v>
      </c>
      <c r="BC196" s="22">
        <v>34.673333333333332</v>
      </c>
      <c r="BD196" s="22">
        <v>21.743333333333336</v>
      </c>
      <c r="BE196" s="22">
        <v>33.573333333333331</v>
      </c>
      <c r="BF196" s="22">
        <v>57</v>
      </c>
      <c r="BG196" s="22">
        <v>19.993333333333332</v>
      </c>
      <c r="BH196" s="22">
        <v>9</v>
      </c>
      <c r="BI196" s="22">
        <v>5.5</v>
      </c>
      <c r="BJ196" s="22">
        <v>2.4333333333333331</v>
      </c>
      <c r="BK196" s="22">
        <v>33.556666666666665</v>
      </c>
      <c r="BL196" s="22">
        <v>7.8833333333333337</v>
      </c>
      <c r="BM196" s="22">
        <v>6.3166666666666664</v>
      </c>
    </row>
    <row r="197" spans="1:65" x14ac:dyDescent="0.35">
      <c r="A197" s="35">
        <v>4036420150</v>
      </c>
      <c r="B197" s="17" t="s">
        <v>356</v>
      </c>
      <c r="C197" s="17" t="s">
        <v>361</v>
      </c>
      <c r="D197" s="17" t="s">
        <v>633</v>
      </c>
      <c r="E197" s="22">
        <v>11.146666666666667</v>
      </c>
      <c r="F197" s="22">
        <v>3.2266666666666666</v>
      </c>
      <c r="G197" s="22">
        <v>3.6166666666666667</v>
      </c>
      <c r="H197" s="22">
        <v>1.2233333333333334</v>
      </c>
      <c r="I197" s="22">
        <v>0.94000000000000006</v>
      </c>
      <c r="J197" s="22">
        <v>1.8566666666666667</v>
      </c>
      <c r="K197" s="22">
        <v>1.7566666666666666</v>
      </c>
      <c r="L197" s="22">
        <v>0.93333333333333324</v>
      </c>
      <c r="M197" s="22">
        <v>3.9933333333333336</v>
      </c>
      <c r="N197" s="22">
        <v>2.67</v>
      </c>
      <c r="O197" s="22">
        <v>0.53333333333333333</v>
      </c>
      <c r="P197" s="22">
        <v>1.4366666666666668</v>
      </c>
      <c r="Q197" s="22">
        <v>3.0533333333333332</v>
      </c>
      <c r="R197" s="22">
        <v>3.1666666666666665</v>
      </c>
      <c r="S197" s="22">
        <v>3.7733333333333334</v>
      </c>
      <c r="T197" s="22">
        <v>1.8766666666666667</v>
      </c>
      <c r="U197" s="22">
        <v>3.186666666666667</v>
      </c>
      <c r="V197" s="22">
        <v>0.84</v>
      </c>
      <c r="W197" s="22">
        <v>1.7033333333333334</v>
      </c>
      <c r="X197" s="22">
        <v>1.66</v>
      </c>
      <c r="Y197" s="22">
        <v>5.7866666666666662</v>
      </c>
      <c r="Z197" s="22">
        <v>5.003333333333333</v>
      </c>
      <c r="AA197" s="22">
        <v>2.2133333333333334</v>
      </c>
      <c r="AB197" s="22">
        <v>1.0266666666666666</v>
      </c>
      <c r="AC197" s="22">
        <v>3.17</v>
      </c>
      <c r="AD197" s="22">
        <v>1.53</v>
      </c>
      <c r="AE197" s="23">
        <v>792.05666666666673</v>
      </c>
      <c r="AF197" s="23">
        <v>316811</v>
      </c>
      <c r="AG197" s="45">
        <v>4.408333333333279</v>
      </c>
      <c r="AH197" s="23">
        <v>1191.0412985043902</v>
      </c>
      <c r="AI197" s="22">
        <v>111.63999999999999</v>
      </c>
      <c r="AJ197" s="22" t="s">
        <v>783</v>
      </c>
      <c r="AK197" s="22" t="s">
        <v>783</v>
      </c>
      <c r="AL197" s="22">
        <v>111.63999999999999</v>
      </c>
      <c r="AM197" s="22">
        <v>178.69586666666666</v>
      </c>
      <c r="AN197" s="22">
        <v>56.31</v>
      </c>
      <c r="AO197" s="36">
        <v>2.2709999999999999</v>
      </c>
      <c r="AP197" s="22">
        <v>119.37</v>
      </c>
      <c r="AQ197" s="22">
        <v>92.616666666666674</v>
      </c>
      <c r="AR197" s="22">
        <v>84.263333333333335</v>
      </c>
      <c r="AS197" s="22">
        <v>8.8466666666666676</v>
      </c>
      <c r="AT197" s="22">
        <v>451.48666666666668</v>
      </c>
      <c r="AU197" s="22">
        <v>4.4933333333333332</v>
      </c>
      <c r="AV197" s="22">
        <v>9.99</v>
      </c>
      <c r="AW197" s="22">
        <v>3.4633333333333334</v>
      </c>
      <c r="AX197" s="22">
        <v>13.089999999999998</v>
      </c>
      <c r="AY197" s="22">
        <v>34.753333333333337</v>
      </c>
      <c r="AZ197" s="22">
        <v>1.97</v>
      </c>
      <c r="BA197" s="22">
        <v>1.0266666666666666</v>
      </c>
      <c r="BB197" s="22">
        <v>10.586666666666666</v>
      </c>
      <c r="BC197" s="22">
        <v>26.33</v>
      </c>
      <c r="BD197" s="22">
        <v>19.3</v>
      </c>
      <c r="BE197" s="22">
        <v>32.323333333333331</v>
      </c>
      <c r="BF197" s="22">
        <v>50.533333333333339</v>
      </c>
      <c r="BG197" s="22">
        <v>15.166666666666666</v>
      </c>
      <c r="BH197" s="22">
        <v>9.5</v>
      </c>
      <c r="BI197" s="22">
        <v>14.36</v>
      </c>
      <c r="BJ197" s="22">
        <v>2.1666666666666665</v>
      </c>
      <c r="BK197" s="22">
        <v>47.683333333333337</v>
      </c>
      <c r="BL197" s="22">
        <v>7.44</v>
      </c>
      <c r="BM197" s="22">
        <v>8.3733333333333331</v>
      </c>
    </row>
    <row r="198" spans="1:65" x14ac:dyDescent="0.35">
      <c r="A198" s="35">
        <v>4036420675</v>
      </c>
      <c r="B198" s="17" t="s">
        <v>356</v>
      </c>
      <c r="C198" s="17" t="s">
        <v>361</v>
      </c>
      <c r="D198" s="17" t="s">
        <v>648</v>
      </c>
      <c r="E198" s="22">
        <v>11.18</v>
      </c>
      <c r="F198" s="22">
        <v>3.7533333333333334</v>
      </c>
      <c r="G198" s="22">
        <v>3.44</v>
      </c>
      <c r="H198" s="22">
        <v>1.3033333333333335</v>
      </c>
      <c r="I198" s="22">
        <v>0.98999999999999988</v>
      </c>
      <c r="J198" s="22">
        <v>1.8666666666666665</v>
      </c>
      <c r="K198" s="22">
        <v>1.47</v>
      </c>
      <c r="L198" s="22">
        <v>1.05</v>
      </c>
      <c r="M198" s="22">
        <v>4.0366666666666662</v>
      </c>
      <c r="N198" s="22">
        <v>2.4866666666666668</v>
      </c>
      <c r="O198" s="22">
        <v>0.53666666666666663</v>
      </c>
      <c r="P198" s="22">
        <v>1.3966666666666665</v>
      </c>
      <c r="Q198" s="22">
        <v>3.0500000000000003</v>
      </c>
      <c r="R198" s="22">
        <v>3.3000000000000003</v>
      </c>
      <c r="S198" s="22">
        <v>4.0666666666666664</v>
      </c>
      <c r="T198" s="22">
        <v>2.4</v>
      </c>
      <c r="U198" s="22">
        <v>3.0733333333333337</v>
      </c>
      <c r="V198" s="22">
        <v>0.95000000000000007</v>
      </c>
      <c r="W198" s="22">
        <v>1.6600000000000001</v>
      </c>
      <c r="X198" s="22">
        <v>1.6533333333333333</v>
      </c>
      <c r="Y198" s="22">
        <v>5.9000000000000012</v>
      </c>
      <c r="Z198" s="22">
        <v>5.166666666666667</v>
      </c>
      <c r="AA198" s="22">
        <v>2.1433333333333331</v>
      </c>
      <c r="AB198" s="22">
        <v>1.2933333333333332</v>
      </c>
      <c r="AC198" s="22">
        <v>3.0833333333333335</v>
      </c>
      <c r="AD198" s="22">
        <v>1.4933333333333332</v>
      </c>
      <c r="AE198" s="23">
        <v>710.17333333333318</v>
      </c>
      <c r="AF198" s="23">
        <v>298196.33333333331</v>
      </c>
      <c r="AG198" s="45">
        <v>4.5486111111111711</v>
      </c>
      <c r="AH198" s="23">
        <v>1140.4985256561947</v>
      </c>
      <c r="AI198" s="22" t="s">
        <v>783</v>
      </c>
      <c r="AJ198" s="22">
        <v>90.350000000000009</v>
      </c>
      <c r="AK198" s="22">
        <v>63.379999999999995</v>
      </c>
      <c r="AL198" s="22">
        <v>153.73000000000002</v>
      </c>
      <c r="AM198" s="22">
        <v>179.44586666666666</v>
      </c>
      <c r="AN198" s="22">
        <v>55.076666666666675</v>
      </c>
      <c r="AO198" s="36">
        <v>2.3610000000000002</v>
      </c>
      <c r="AP198" s="22">
        <v>101</v>
      </c>
      <c r="AQ198" s="22">
        <v>100</v>
      </c>
      <c r="AR198" s="22">
        <v>89.44</v>
      </c>
      <c r="AS198" s="22">
        <v>8.7799999999999994</v>
      </c>
      <c r="AT198" s="22">
        <v>436.47666666666669</v>
      </c>
      <c r="AU198" s="22">
        <v>4.6333333333333337</v>
      </c>
      <c r="AV198" s="22">
        <v>10.656666666666666</v>
      </c>
      <c r="AW198" s="22">
        <v>4.4433333333333334</v>
      </c>
      <c r="AX198" s="22">
        <v>18.029999999999998</v>
      </c>
      <c r="AY198" s="22">
        <v>32.873333333333335</v>
      </c>
      <c r="AZ198" s="22">
        <v>1.8333333333333333</v>
      </c>
      <c r="BA198" s="22">
        <v>0.97666666666666657</v>
      </c>
      <c r="BB198" s="22">
        <v>13.183333333333332</v>
      </c>
      <c r="BC198" s="22">
        <v>18.633333333333333</v>
      </c>
      <c r="BD198" s="22">
        <v>18.296666666666667</v>
      </c>
      <c r="BE198" s="22">
        <v>20.026666666666667</v>
      </c>
      <c r="BF198" s="22">
        <v>64.44</v>
      </c>
      <c r="BG198" s="22">
        <v>14.874166666666667</v>
      </c>
      <c r="BH198" s="22">
        <v>10.1</v>
      </c>
      <c r="BI198" s="22">
        <v>12.556666666666667</v>
      </c>
      <c r="BJ198" s="22">
        <v>1.9799999999999998</v>
      </c>
      <c r="BK198" s="22">
        <v>47.736666666666672</v>
      </c>
      <c r="BL198" s="22">
        <v>7.333333333333333</v>
      </c>
      <c r="BM198" s="22">
        <v>8.6766666666666659</v>
      </c>
    </row>
    <row r="199" spans="1:65" x14ac:dyDescent="0.35">
      <c r="A199" s="35">
        <v>4036420700</v>
      </c>
      <c r="B199" s="17" t="s">
        <v>356</v>
      </c>
      <c r="C199" s="17" t="s">
        <v>361</v>
      </c>
      <c r="D199" s="17" t="s">
        <v>362</v>
      </c>
      <c r="E199" s="22">
        <v>10.293333333333333</v>
      </c>
      <c r="F199" s="22">
        <v>3.6366666666666667</v>
      </c>
      <c r="G199" s="22">
        <v>3.83</v>
      </c>
      <c r="H199" s="22">
        <v>1.2666666666666666</v>
      </c>
      <c r="I199" s="22">
        <v>0.92333333333333334</v>
      </c>
      <c r="J199" s="22">
        <v>1.9033333333333333</v>
      </c>
      <c r="K199" s="22">
        <v>1.5033333333333332</v>
      </c>
      <c r="L199" s="22">
        <v>1.0233333333333332</v>
      </c>
      <c r="M199" s="22">
        <v>3.9666666666666668</v>
      </c>
      <c r="N199" s="22">
        <v>2.4566666666666666</v>
      </c>
      <c r="O199" s="22">
        <v>0.52</v>
      </c>
      <c r="P199" s="22">
        <v>1.2633333333333334</v>
      </c>
      <c r="Q199" s="22">
        <v>3.14</v>
      </c>
      <c r="R199" s="22">
        <v>3.2833333333333332</v>
      </c>
      <c r="S199" s="22">
        <v>3.9566666666666666</v>
      </c>
      <c r="T199" s="22">
        <v>2.2733333333333334</v>
      </c>
      <c r="U199" s="22">
        <v>3.3533333333333331</v>
      </c>
      <c r="V199" s="22">
        <v>0.87666666666666659</v>
      </c>
      <c r="W199" s="22">
        <v>1.68</v>
      </c>
      <c r="X199" s="22">
        <v>1.8066666666666666</v>
      </c>
      <c r="Y199" s="22">
        <v>5.79</v>
      </c>
      <c r="Z199" s="22">
        <v>5.0933333333333337</v>
      </c>
      <c r="AA199" s="22">
        <v>2.2399999999999998</v>
      </c>
      <c r="AB199" s="22">
        <v>1.2633333333333334</v>
      </c>
      <c r="AC199" s="22">
        <v>3.02</v>
      </c>
      <c r="AD199" s="22">
        <v>1.5266666666666666</v>
      </c>
      <c r="AE199" s="23">
        <v>827.77666666666664</v>
      </c>
      <c r="AF199" s="23">
        <v>244209.66666666666</v>
      </c>
      <c r="AG199" s="45">
        <v>4.4814238265016719</v>
      </c>
      <c r="AH199" s="23">
        <v>926.20367532464968</v>
      </c>
      <c r="AI199" s="22" t="s">
        <v>783</v>
      </c>
      <c r="AJ199" s="22">
        <v>87.2</v>
      </c>
      <c r="AK199" s="22">
        <v>63.379999999999995</v>
      </c>
      <c r="AL199" s="22">
        <v>150.57999999999998</v>
      </c>
      <c r="AM199" s="22">
        <v>179.26476666666667</v>
      </c>
      <c r="AN199" s="22">
        <v>40.386666666666663</v>
      </c>
      <c r="AO199" s="36">
        <v>2.2400000000000002</v>
      </c>
      <c r="AP199" s="22">
        <v>97</v>
      </c>
      <c r="AQ199" s="22">
        <v>89.823333333333338</v>
      </c>
      <c r="AR199" s="22">
        <v>91.21</v>
      </c>
      <c r="AS199" s="22">
        <v>9.32</v>
      </c>
      <c r="AT199" s="22">
        <v>437.08666666666664</v>
      </c>
      <c r="AU199" s="22">
        <v>4.4633333333333338</v>
      </c>
      <c r="AV199" s="22">
        <v>9.7999999999999989</v>
      </c>
      <c r="AW199" s="22">
        <v>4.3266666666666671</v>
      </c>
      <c r="AX199" s="22">
        <v>14.663333333333334</v>
      </c>
      <c r="AY199" s="22">
        <v>35.633333333333333</v>
      </c>
      <c r="AZ199" s="22">
        <v>1.7666666666666666</v>
      </c>
      <c r="BA199" s="22">
        <v>0.92666666666666675</v>
      </c>
      <c r="BB199" s="22">
        <v>11.556666666666667</v>
      </c>
      <c r="BC199" s="22">
        <v>20.123333333333335</v>
      </c>
      <c r="BD199" s="22">
        <v>18.010000000000002</v>
      </c>
      <c r="BE199" s="22">
        <v>23.876666666666665</v>
      </c>
      <c r="BF199" s="22">
        <v>61.696666666666665</v>
      </c>
      <c r="BG199" s="22">
        <v>12</v>
      </c>
      <c r="BH199" s="22">
        <v>10.040000000000001</v>
      </c>
      <c r="BI199" s="22">
        <v>12.133333333333333</v>
      </c>
      <c r="BJ199" s="22">
        <v>2.06</v>
      </c>
      <c r="BK199" s="22">
        <v>39</v>
      </c>
      <c r="BL199" s="22">
        <v>7.2433333333333332</v>
      </c>
      <c r="BM199" s="22">
        <v>8.8899999999999988</v>
      </c>
    </row>
    <row r="200" spans="1:65" x14ac:dyDescent="0.35">
      <c r="A200" s="35">
        <v>4038620712</v>
      </c>
      <c r="B200" s="17" t="s">
        <v>356</v>
      </c>
      <c r="C200" s="17" t="s">
        <v>6</v>
      </c>
      <c r="D200" s="17" t="s">
        <v>7</v>
      </c>
      <c r="E200" s="22">
        <v>12.813333333333333</v>
      </c>
      <c r="F200" s="22">
        <v>3.3566666666666669</v>
      </c>
      <c r="G200" s="22">
        <v>4.0633333333333335</v>
      </c>
      <c r="H200" s="22">
        <v>1.2733333333333334</v>
      </c>
      <c r="I200" s="22">
        <v>0.95000000000000007</v>
      </c>
      <c r="J200" s="22">
        <v>1.4466666666666665</v>
      </c>
      <c r="K200" s="22">
        <v>1.8366666666666667</v>
      </c>
      <c r="L200" s="22">
        <v>1.04</v>
      </c>
      <c r="M200" s="22">
        <v>4.083333333333333</v>
      </c>
      <c r="N200" s="22">
        <v>2.4600000000000004</v>
      </c>
      <c r="O200" s="22">
        <v>0.51333333333333331</v>
      </c>
      <c r="P200" s="22">
        <v>1.3966666666666665</v>
      </c>
      <c r="Q200" s="22">
        <v>3.09</v>
      </c>
      <c r="R200" s="22">
        <v>3.5766666666666667</v>
      </c>
      <c r="S200" s="22">
        <v>4.123333333333334</v>
      </c>
      <c r="T200" s="22">
        <v>2.2566666666666664</v>
      </c>
      <c r="U200" s="22">
        <v>4.1033333333333335</v>
      </c>
      <c r="V200" s="22">
        <v>1.0166666666666666</v>
      </c>
      <c r="W200" s="22">
        <v>1.3866666666666667</v>
      </c>
      <c r="X200" s="22">
        <v>2.1033333333333335</v>
      </c>
      <c r="Y200" s="22">
        <v>5.5533333333333337</v>
      </c>
      <c r="Z200" s="22">
        <v>5.2833333333333332</v>
      </c>
      <c r="AA200" s="22">
        <v>2.8733333333333331</v>
      </c>
      <c r="AB200" s="22">
        <v>1.2733333333333334</v>
      </c>
      <c r="AC200" s="22">
        <v>2.8533333333333335</v>
      </c>
      <c r="AD200" s="22">
        <v>1.4800000000000002</v>
      </c>
      <c r="AE200" s="23">
        <v>500</v>
      </c>
      <c r="AF200" s="23">
        <v>270000</v>
      </c>
      <c r="AG200" s="45">
        <v>4.5298664089288279</v>
      </c>
      <c r="AH200" s="23">
        <v>1029.7347304741259</v>
      </c>
      <c r="AI200" s="22" t="s">
        <v>783</v>
      </c>
      <c r="AJ200" s="22">
        <v>95.8</v>
      </c>
      <c r="AK200" s="22">
        <v>70.36333333333333</v>
      </c>
      <c r="AL200" s="22">
        <v>166.16333333333333</v>
      </c>
      <c r="AM200" s="22">
        <v>179.32136666666668</v>
      </c>
      <c r="AN200" s="22">
        <v>44.776666666666664</v>
      </c>
      <c r="AO200" s="36">
        <v>2.3723333333333332</v>
      </c>
      <c r="AP200" s="22">
        <v>106.14</v>
      </c>
      <c r="AQ200" s="22">
        <v>63.779999999999994</v>
      </c>
      <c r="AR200" s="22">
        <v>95.5</v>
      </c>
      <c r="AS200" s="22">
        <v>9.6300000000000008</v>
      </c>
      <c r="AT200" s="22">
        <v>425.69333333333333</v>
      </c>
      <c r="AU200" s="22">
        <v>4.6900000000000004</v>
      </c>
      <c r="AV200" s="22">
        <v>9.3333333333333339</v>
      </c>
      <c r="AW200" s="22">
        <v>4.8833333333333329</v>
      </c>
      <c r="AX200" s="22">
        <v>9.6666666666666661</v>
      </c>
      <c r="AY200" s="22">
        <v>30.526666666666667</v>
      </c>
      <c r="AZ200" s="22">
        <v>1.8366666666666667</v>
      </c>
      <c r="BA200" s="22">
        <v>0.9966666666666667</v>
      </c>
      <c r="BB200" s="22">
        <v>13.563333333333333</v>
      </c>
      <c r="BC200" s="22">
        <v>45.166666666666664</v>
      </c>
      <c r="BD200" s="22">
        <v>22.819999999999997</v>
      </c>
      <c r="BE200" s="22">
        <v>26.983333333333331</v>
      </c>
      <c r="BF200" s="22">
        <v>86.943333333333328</v>
      </c>
      <c r="BG200" s="22">
        <v>7.666666666666667</v>
      </c>
      <c r="BH200" s="22">
        <v>7.77</v>
      </c>
      <c r="BI200" s="22">
        <v>12.833333333333334</v>
      </c>
      <c r="BJ200" s="22">
        <v>2.1366666666666667</v>
      </c>
      <c r="BK200" s="22">
        <v>36.806666666666665</v>
      </c>
      <c r="BL200" s="22">
        <v>8.5866666666666678</v>
      </c>
      <c r="BM200" s="22">
        <v>8.7033333333333331</v>
      </c>
    </row>
    <row r="201" spans="1:65" x14ac:dyDescent="0.35">
      <c r="A201" s="35">
        <v>4046140800</v>
      </c>
      <c r="B201" s="17" t="s">
        <v>356</v>
      </c>
      <c r="C201" s="17" t="s">
        <v>63</v>
      </c>
      <c r="D201" s="17" t="s">
        <v>64</v>
      </c>
      <c r="E201" s="22">
        <v>10.193333333333333</v>
      </c>
      <c r="F201" s="22">
        <v>3.65</v>
      </c>
      <c r="G201" s="22">
        <v>3.7099999999999995</v>
      </c>
      <c r="H201" s="22">
        <v>1.3566666666666667</v>
      </c>
      <c r="I201" s="22">
        <v>0.91333333333333344</v>
      </c>
      <c r="J201" s="22">
        <v>2.0633333333333335</v>
      </c>
      <c r="K201" s="22">
        <v>1.6233333333333333</v>
      </c>
      <c r="L201" s="22">
        <v>0.97333333333333327</v>
      </c>
      <c r="M201" s="22">
        <v>4.0466666666666669</v>
      </c>
      <c r="N201" s="22">
        <v>2.83</v>
      </c>
      <c r="O201" s="22">
        <v>0.52333333333333332</v>
      </c>
      <c r="P201" s="22">
        <v>1.5466666666666666</v>
      </c>
      <c r="Q201" s="22">
        <v>2.8533333333333335</v>
      </c>
      <c r="R201" s="22">
        <v>3.5866666666666664</v>
      </c>
      <c r="S201" s="22">
        <v>4.1733333333333329</v>
      </c>
      <c r="T201" s="22">
        <v>2.0066666666666664</v>
      </c>
      <c r="U201" s="22">
        <v>3.5966666666666662</v>
      </c>
      <c r="V201" s="22">
        <v>0.87</v>
      </c>
      <c r="W201" s="22">
        <v>1.7566666666666666</v>
      </c>
      <c r="X201" s="22">
        <v>1.8499999999999999</v>
      </c>
      <c r="Y201" s="22">
        <v>5.586666666666666</v>
      </c>
      <c r="Z201" s="22">
        <v>5.1966666666666663</v>
      </c>
      <c r="AA201" s="22">
        <v>2.6366666666666667</v>
      </c>
      <c r="AB201" s="22">
        <v>1.3966666666666665</v>
      </c>
      <c r="AC201" s="22">
        <v>3.0166666666666671</v>
      </c>
      <c r="AD201" s="22">
        <v>1.6833333333333333</v>
      </c>
      <c r="AE201" s="23">
        <v>670.83333333333337</v>
      </c>
      <c r="AF201" s="23">
        <v>227504</v>
      </c>
      <c r="AG201" s="45">
        <v>4.5416666666666936</v>
      </c>
      <c r="AH201" s="23">
        <v>868.76373012323756</v>
      </c>
      <c r="AI201" s="22" t="s">
        <v>783</v>
      </c>
      <c r="AJ201" s="22">
        <v>95.61</v>
      </c>
      <c r="AK201" s="22">
        <v>65.100000000000009</v>
      </c>
      <c r="AL201" s="22">
        <v>160.71</v>
      </c>
      <c r="AM201" s="22">
        <v>179.09636666666668</v>
      </c>
      <c r="AN201" s="22">
        <v>52.743333333333332</v>
      </c>
      <c r="AO201" s="36">
        <v>2.2673333333333336</v>
      </c>
      <c r="AP201" s="22">
        <v>88.083333333333329</v>
      </c>
      <c r="AQ201" s="22">
        <v>104.83333333333333</v>
      </c>
      <c r="AR201" s="22">
        <v>80.39</v>
      </c>
      <c r="AS201" s="22">
        <v>9.2166666666666668</v>
      </c>
      <c r="AT201" s="22">
        <v>438.8633333333334</v>
      </c>
      <c r="AU201" s="22">
        <v>4.1900000000000004</v>
      </c>
      <c r="AV201" s="22">
        <v>10.94</v>
      </c>
      <c r="AW201" s="22">
        <v>4.3899999999999997</v>
      </c>
      <c r="AX201" s="22">
        <v>14.223333333333334</v>
      </c>
      <c r="AY201" s="22">
        <v>37.556666666666665</v>
      </c>
      <c r="AZ201" s="22">
        <v>1.9333333333333333</v>
      </c>
      <c r="BA201" s="22">
        <v>0.92</v>
      </c>
      <c r="BB201" s="22">
        <v>13.25</v>
      </c>
      <c r="BC201" s="22">
        <v>23.853333333333335</v>
      </c>
      <c r="BD201" s="22">
        <v>23.039999999999996</v>
      </c>
      <c r="BE201" s="22">
        <v>26.039999999999996</v>
      </c>
      <c r="BF201" s="22">
        <v>89.33</v>
      </c>
      <c r="BG201" s="22">
        <v>22.533333333333331</v>
      </c>
      <c r="BH201" s="22">
        <v>10.263333333333334</v>
      </c>
      <c r="BI201" s="22">
        <v>15.166666666666666</v>
      </c>
      <c r="BJ201" s="22">
        <v>2.17</v>
      </c>
      <c r="BK201" s="22">
        <v>47.086666666666666</v>
      </c>
      <c r="BL201" s="22">
        <v>8.99</v>
      </c>
      <c r="BM201" s="22">
        <v>8.206666666666667</v>
      </c>
    </row>
    <row r="202" spans="1:65" x14ac:dyDescent="0.35">
      <c r="A202" s="35">
        <v>4088888725</v>
      </c>
      <c r="B202" s="17" t="s">
        <v>356</v>
      </c>
      <c r="C202" s="17" t="s">
        <v>195</v>
      </c>
      <c r="D202" s="17" t="s">
        <v>857</v>
      </c>
      <c r="E202" s="22">
        <v>10.209398693907401</v>
      </c>
      <c r="F202" s="22">
        <v>3.3941416801191195</v>
      </c>
      <c r="G202" s="22">
        <v>3.0300401391146035</v>
      </c>
      <c r="H202" s="22">
        <v>1.5616883707368538</v>
      </c>
      <c r="I202" s="22">
        <v>1.0108183056718167</v>
      </c>
      <c r="J202" s="22">
        <v>2.1142703438920942</v>
      </c>
      <c r="K202" s="22">
        <v>2.0922086491031906</v>
      </c>
      <c r="L202" s="22">
        <v>1.50286276721987</v>
      </c>
      <c r="M202" s="22">
        <v>3.6346810657644659</v>
      </c>
      <c r="N202" s="22">
        <v>2.3753484959466498</v>
      </c>
      <c r="O202" s="22">
        <v>0.50411693682451786</v>
      </c>
      <c r="P202" s="22">
        <v>1.5804618292153121</v>
      </c>
      <c r="Q202" s="22">
        <v>2.1641633988882623</v>
      </c>
      <c r="R202" s="22">
        <v>3.5535865671318896</v>
      </c>
      <c r="S202" s="22">
        <v>4.378719352930891</v>
      </c>
      <c r="T202" s="22">
        <v>2.0374040613676576</v>
      </c>
      <c r="U202" s="22">
        <v>3.1887907924547867</v>
      </c>
      <c r="V202" s="22">
        <v>1.0860141786061961</v>
      </c>
      <c r="W202" s="22">
        <v>1.4340217969482882</v>
      </c>
      <c r="X202" s="22">
        <v>1.8565727317526008</v>
      </c>
      <c r="Y202" s="22">
        <v>5.8516921329557841</v>
      </c>
      <c r="Z202" s="22">
        <v>5.1738720250875794</v>
      </c>
      <c r="AA202" s="22">
        <v>2.4359189698995407</v>
      </c>
      <c r="AB202" s="22">
        <v>1.387392141800192</v>
      </c>
      <c r="AC202" s="22">
        <v>2.8629853262971672</v>
      </c>
      <c r="AD202" s="22">
        <v>1.2507017718104805</v>
      </c>
      <c r="AE202" s="23">
        <v>675.28880844164314</v>
      </c>
      <c r="AF202" s="23">
        <v>234679.39443455185</v>
      </c>
      <c r="AG202" s="45">
        <v>4.4749899445925188</v>
      </c>
      <c r="AH202" s="23">
        <v>888.78958416111436</v>
      </c>
      <c r="AI202" s="22" t="s">
        <v>783</v>
      </c>
      <c r="AJ202" s="22">
        <v>82.032656785882111</v>
      </c>
      <c r="AK202" s="22">
        <v>96.071998426835975</v>
      </c>
      <c r="AL202" s="22">
        <v>178.10465521271809</v>
      </c>
      <c r="AM202" s="22">
        <v>181.60772901816972</v>
      </c>
      <c r="AN202" s="22">
        <v>32.844073677221218</v>
      </c>
      <c r="AO202" s="36">
        <v>2.4447375206930957</v>
      </c>
      <c r="AP202" s="22">
        <v>95.800147528973753</v>
      </c>
      <c r="AQ202" s="22">
        <v>122.83212054397298</v>
      </c>
      <c r="AR202" s="22">
        <v>82.338403543351305</v>
      </c>
      <c r="AS202" s="22">
        <v>8.8660019321007653</v>
      </c>
      <c r="AT202" s="22">
        <v>435.47432265598871</v>
      </c>
      <c r="AU202" s="22">
        <v>3.9206315980043605</v>
      </c>
      <c r="AV202" s="22">
        <v>9.81736476322674</v>
      </c>
      <c r="AW202" s="22">
        <v>2.6654070230787856</v>
      </c>
      <c r="AX202" s="22">
        <v>14.493214072732007</v>
      </c>
      <c r="AY202" s="22">
        <v>27.007733382801177</v>
      </c>
      <c r="AZ202" s="22">
        <v>2.3626555179530713</v>
      </c>
      <c r="BA202" s="22">
        <v>1.3495955837072218</v>
      </c>
      <c r="BB202" s="22">
        <v>9.9360183810732821</v>
      </c>
      <c r="BC202" s="22">
        <v>28.203079261765946</v>
      </c>
      <c r="BD202" s="22">
        <v>19.630822551775445</v>
      </c>
      <c r="BE202" s="22">
        <v>28.747809465071686</v>
      </c>
      <c r="BF202" s="22">
        <v>85.109956790894998</v>
      </c>
      <c r="BG202" s="22">
        <v>23.494790907845935</v>
      </c>
      <c r="BH202" s="22">
        <v>8.0157531358373344</v>
      </c>
      <c r="BI202" s="22">
        <v>8.6984052282916426</v>
      </c>
      <c r="BJ202" s="22">
        <v>1.8404095777034879</v>
      </c>
      <c r="BK202" s="22">
        <v>40.058667623233283</v>
      </c>
      <c r="BL202" s="22">
        <v>9.24210498319915</v>
      </c>
      <c r="BM202" s="22">
        <v>10.343868394898855</v>
      </c>
    </row>
    <row r="203" spans="1:65" x14ac:dyDescent="0.35">
      <c r="A203" s="35">
        <v>4138900600</v>
      </c>
      <c r="B203" s="17" t="s">
        <v>363</v>
      </c>
      <c r="C203" s="17" t="s">
        <v>753</v>
      </c>
      <c r="D203" s="17" t="s">
        <v>364</v>
      </c>
      <c r="E203" s="22">
        <v>12.843333333333334</v>
      </c>
      <c r="F203" s="22">
        <v>3.9966666666666666</v>
      </c>
      <c r="G203" s="22">
        <v>4.3833333333333337</v>
      </c>
      <c r="H203" s="22">
        <v>1.5233333333333334</v>
      </c>
      <c r="I203" s="22">
        <v>1.25</v>
      </c>
      <c r="J203" s="22">
        <v>1.87</v>
      </c>
      <c r="K203" s="22">
        <v>1.8499999999999999</v>
      </c>
      <c r="L203" s="22">
        <v>0.94999999999999984</v>
      </c>
      <c r="M203" s="22">
        <v>4.5966666666666667</v>
      </c>
      <c r="N203" s="22">
        <v>1.97</v>
      </c>
      <c r="O203" s="22">
        <v>0.6</v>
      </c>
      <c r="P203" s="22">
        <v>1.42</v>
      </c>
      <c r="Q203" s="22">
        <v>4.2299999999999995</v>
      </c>
      <c r="R203" s="22">
        <v>4.0766666666666671</v>
      </c>
      <c r="S203" s="22">
        <v>5.4233333333333329</v>
      </c>
      <c r="T203" s="22">
        <v>2.7833333333333332</v>
      </c>
      <c r="U203" s="22">
        <v>4.1566666666666672</v>
      </c>
      <c r="V203" s="22">
        <v>1.3533333333333333</v>
      </c>
      <c r="W203" s="22">
        <v>1.83</v>
      </c>
      <c r="X203" s="22">
        <v>2.3499999999999996</v>
      </c>
      <c r="Y203" s="22">
        <v>6.8833333333333329</v>
      </c>
      <c r="Z203" s="22">
        <v>7.3633333333333333</v>
      </c>
      <c r="AA203" s="22">
        <v>2.9666666666666668</v>
      </c>
      <c r="AB203" s="22">
        <v>1.4233333333333331</v>
      </c>
      <c r="AC203" s="22">
        <v>3.56</v>
      </c>
      <c r="AD203" s="22">
        <v>1.8066666666666666</v>
      </c>
      <c r="AE203" s="23">
        <v>2594.8333333333335</v>
      </c>
      <c r="AF203" s="23">
        <v>549358.33333333337</v>
      </c>
      <c r="AG203" s="45">
        <v>4.4769650618235657</v>
      </c>
      <c r="AH203" s="23">
        <v>2082.5477614998213</v>
      </c>
      <c r="AI203" s="22" t="s">
        <v>783</v>
      </c>
      <c r="AJ203" s="22">
        <v>77.396666666666661</v>
      </c>
      <c r="AK203" s="22">
        <v>65.929999999999993</v>
      </c>
      <c r="AL203" s="22">
        <v>143.32666666666665</v>
      </c>
      <c r="AM203" s="22">
        <v>163.09406666666666</v>
      </c>
      <c r="AN203" s="22">
        <v>51.526666666666664</v>
      </c>
      <c r="AO203" s="36">
        <v>3.173</v>
      </c>
      <c r="AP203" s="22">
        <v>136.31666666666669</v>
      </c>
      <c r="AQ203" s="22">
        <v>129.73333333333332</v>
      </c>
      <c r="AR203" s="22">
        <v>102.11666666666667</v>
      </c>
      <c r="AS203" s="22">
        <v>9.9500000000000011</v>
      </c>
      <c r="AT203" s="22">
        <v>464.86999999999995</v>
      </c>
      <c r="AU203" s="22">
        <v>4.4866666666666672</v>
      </c>
      <c r="AV203" s="22">
        <v>11.49</v>
      </c>
      <c r="AW203" s="22">
        <v>3.4033333333333338</v>
      </c>
      <c r="AX203" s="22">
        <v>29.13</v>
      </c>
      <c r="AY203" s="22">
        <v>49.323333333333331</v>
      </c>
      <c r="AZ203" s="22">
        <v>2.7100000000000004</v>
      </c>
      <c r="BA203" s="22">
        <v>1.0233333333333332</v>
      </c>
      <c r="BB203" s="22">
        <v>14.4</v>
      </c>
      <c r="BC203" s="22">
        <v>42.733333333333327</v>
      </c>
      <c r="BD203" s="22">
        <v>28.326666666666668</v>
      </c>
      <c r="BE203" s="22">
        <v>46.633333333333326</v>
      </c>
      <c r="BF203" s="22">
        <v>86.513333333333335</v>
      </c>
      <c r="BG203" s="22">
        <v>26</v>
      </c>
      <c r="BH203" s="22">
        <v>11.283333333333331</v>
      </c>
      <c r="BI203" s="22">
        <v>15.176666666666668</v>
      </c>
      <c r="BJ203" s="22">
        <v>3.0266666666666668</v>
      </c>
      <c r="BK203" s="22">
        <v>56.733333333333327</v>
      </c>
      <c r="BL203" s="22">
        <v>9.9500000000000011</v>
      </c>
      <c r="BM203" s="22">
        <v>7.9233333333333329</v>
      </c>
    </row>
    <row r="204" spans="1:65" x14ac:dyDescent="0.35">
      <c r="A204" s="35">
        <v>4210900075</v>
      </c>
      <c r="B204" s="17" t="s">
        <v>365</v>
      </c>
      <c r="C204" s="17" t="s">
        <v>840</v>
      </c>
      <c r="D204" s="17" t="s">
        <v>841</v>
      </c>
      <c r="E204" s="22">
        <v>12.770000000000001</v>
      </c>
      <c r="F204" s="22">
        <v>4.0033333333333339</v>
      </c>
      <c r="G204" s="22">
        <v>4.54</v>
      </c>
      <c r="H204" s="22">
        <v>1.3533333333333335</v>
      </c>
      <c r="I204" s="22">
        <v>1.0966666666666667</v>
      </c>
      <c r="J204" s="22">
        <v>1.83</v>
      </c>
      <c r="K204" s="22">
        <v>1.8466666666666667</v>
      </c>
      <c r="L204" s="22">
        <v>1.0833333333333333</v>
      </c>
      <c r="M204" s="22">
        <v>4.2766666666666664</v>
      </c>
      <c r="N204" s="22">
        <v>3.0100000000000002</v>
      </c>
      <c r="O204" s="22">
        <v>0.48666666666666664</v>
      </c>
      <c r="P204" s="22">
        <v>1.4266666666666667</v>
      </c>
      <c r="Q204" s="22">
        <v>3.7366666666666668</v>
      </c>
      <c r="R204" s="22">
        <v>3.2266666666666666</v>
      </c>
      <c r="S204" s="22">
        <v>3.7900000000000005</v>
      </c>
      <c r="T204" s="22">
        <v>2.063333333333333</v>
      </c>
      <c r="U204" s="22">
        <v>3.2633333333333332</v>
      </c>
      <c r="V204" s="22">
        <v>1.05</v>
      </c>
      <c r="W204" s="22">
        <v>1.83</v>
      </c>
      <c r="X204" s="22">
        <v>1.6600000000000001</v>
      </c>
      <c r="Y204" s="22">
        <v>5.5466666666666669</v>
      </c>
      <c r="Z204" s="22">
        <v>5.6500000000000012</v>
      </c>
      <c r="AA204" s="22">
        <v>2.563333333333333</v>
      </c>
      <c r="AB204" s="22">
        <v>1.0966666666666667</v>
      </c>
      <c r="AC204" s="22">
        <v>3.3266666666666667</v>
      </c>
      <c r="AD204" s="22">
        <v>1.8966666666666667</v>
      </c>
      <c r="AE204" s="23">
        <v>1472.1899999999998</v>
      </c>
      <c r="AF204" s="23">
        <v>386339.33333333331</v>
      </c>
      <c r="AG204" s="45">
        <v>4.3804591851926302</v>
      </c>
      <c r="AH204" s="23">
        <v>1449.2011369138656</v>
      </c>
      <c r="AI204" s="22" t="s">
        <v>783</v>
      </c>
      <c r="AJ204" s="22">
        <v>100.18</v>
      </c>
      <c r="AK204" s="22">
        <v>77.536666666666662</v>
      </c>
      <c r="AL204" s="22">
        <v>177.71666666666667</v>
      </c>
      <c r="AM204" s="22">
        <v>183.46406666666667</v>
      </c>
      <c r="AN204" s="22">
        <v>45.633333333333326</v>
      </c>
      <c r="AO204" s="36">
        <v>2.9063333333333339</v>
      </c>
      <c r="AP204" s="22">
        <v>112.61</v>
      </c>
      <c r="AQ204" s="22">
        <v>89.683333333333323</v>
      </c>
      <c r="AR204" s="22">
        <v>110.19333333333333</v>
      </c>
      <c r="AS204" s="22">
        <v>8.6766666666666676</v>
      </c>
      <c r="AT204" s="22">
        <v>439.18666666666667</v>
      </c>
      <c r="AU204" s="22">
        <v>4.6166666666666671</v>
      </c>
      <c r="AV204" s="22">
        <v>9.5966666666666658</v>
      </c>
      <c r="AW204" s="22">
        <v>4.043333333333333</v>
      </c>
      <c r="AX204" s="22">
        <v>16.483333333333331</v>
      </c>
      <c r="AY204" s="22">
        <v>37.06333333333334</v>
      </c>
      <c r="AZ204" s="22">
        <v>1.8933333333333333</v>
      </c>
      <c r="BA204" s="22">
        <v>0.94666666666666666</v>
      </c>
      <c r="BB204" s="22">
        <v>11.563333333333333</v>
      </c>
      <c r="BC204" s="22">
        <v>25.53</v>
      </c>
      <c r="BD204" s="22">
        <v>25.133333333333336</v>
      </c>
      <c r="BE204" s="22">
        <v>29.956666666666667</v>
      </c>
      <c r="BF204" s="22">
        <v>72.239999999999995</v>
      </c>
      <c r="BG204" s="22">
        <v>32.5</v>
      </c>
      <c r="BH204" s="22">
        <v>11</v>
      </c>
      <c r="BI204" s="22">
        <v>13.043333333333335</v>
      </c>
      <c r="BJ204" s="22">
        <v>2.6933333333333334</v>
      </c>
      <c r="BK204" s="22">
        <v>55.76</v>
      </c>
      <c r="BL204" s="22">
        <v>9.5066666666666677</v>
      </c>
      <c r="BM204" s="22">
        <v>10.339999999999998</v>
      </c>
    </row>
    <row r="205" spans="1:65" x14ac:dyDescent="0.35">
      <c r="A205" s="35">
        <v>4221500200</v>
      </c>
      <c r="B205" s="17" t="s">
        <v>365</v>
      </c>
      <c r="C205" s="17" t="s">
        <v>886</v>
      </c>
      <c r="D205" s="17" t="s">
        <v>887</v>
      </c>
      <c r="E205" s="22">
        <v>11.175700632030322</v>
      </c>
      <c r="F205" s="22">
        <v>4.0429272627726336</v>
      </c>
      <c r="G205" s="22">
        <v>4.1673809562419493</v>
      </c>
      <c r="H205" s="22">
        <v>1.251676908789352</v>
      </c>
      <c r="I205" s="22">
        <v>0.98440001851002845</v>
      </c>
      <c r="J205" s="22">
        <v>1.9360625399911058</v>
      </c>
      <c r="K205" s="22">
        <v>1.0838157671207311</v>
      </c>
      <c r="L205" s="22">
        <v>0.83166219111101125</v>
      </c>
      <c r="M205" s="22">
        <v>4.0375994880245738</v>
      </c>
      <c r="N205" s="22">
        <v>2.6396611455116994</v>
      </c>
      <c r="O205" s="22">
        <v>0.49884888308265624</v>
      </c>
      <c r="P205" s="22">
        <v>1.108273179310526</v>
      </c>
      <c r="Q205" s="22">
        <v>2.9858952091708022</v>
      </c>
      <c r="R205" s="22">
        <v>3.1492012401611937</v>
      </c>
      <c r="S205" s="22">
        <v>3.9909230770651489</v>
      </c>
      <c r="T205" s="22">
        <v>1.568291903068183</v>
      </c>
      <c r="U205" s="22">
        <v>3.1978963871836776</v>
      </c>
      <c r="V205" s="22">
        <v>0.89113922442820026</v>
      </c>
      <c r="W205" s="22">
        <v>1.5670937158009395</v>
      </c>
      <c r="X205" s="22">
        <v>1.5876661298464061</v>
      </c>
      <c r="Y205" s="22">
        <v>6.1385801502947173</v>
      </c>
      <c r="Z205" s="22">
        <v>5.06234419554906</v>
      </c>
      <c r="AA205" s="22">
        <v>2.6570406217543421</v>
      </c>
      <c r="AB205" s="22">
        <v>0.91751013224670352</v>
      </c>
      <c r="AC205" s="22">
        <v>2.7345607665287379</v>
      </c>
      <c r="AD205" s="22">
        <v>1.3299771706811272</v>
      </c>
      <c r="AE205" s="23">
        <v>629.72121483630474</v>
      </c>
      <c r="AF205" s="23">
        <v>257180.28821793743</v>
      </c>
      <c r="AG205" s="45">
        <v>4.3806095633060727</v>
      </c>
      <c r="AH205" s="23">
        <v>963.35577619049263</v>
      </c>
      <c r="AI205" s="22" t="s">
        <v>783</v>
      </c>
      <c r="AJ205" s="22">
        <v>106.01065284223957</v>
      </c>
      <c r="AK205" s="22">
        <v>90.469568158687551</v>
      </c>
      <c r="AL205" s="22">
        <v>196.48022100092712</v>
      </c>
      <c r="AM205" s="22">
        <v>183.52856340332028</v>
      </c>
      <c r="AN205" s="22">
        <v>39.974687226941676</v>
      </c>
      <c r="AO205" s="36">
        <v>2.916079582061466</v>
      </c>
      <c r="AP205" s="22">
        <v>54.628026202023285</v>
      </c>
      <c r="AQ205" s="22">
        <v>118.4020764351978</v>
      </c>
      <c r="AR205" s="22">
        <v>81.333611289958341</v>
      </c>
      <c r="AS205" s="22">
        <v>8.0124090516997857</v>
      </c>
      <c r="AT205" s="22">
        <v>448.46614870747482</v>
      </c>
      <c r="AU205" s="22">
        <v>4.198154409805789</v>
      </c>
      <c r="AV205" s="22">
        <v>11.981965836667392</v>
      </c>
      <c r="AW205" s="22">
        <v>1.5994594739793744</v>
      </c>
      <c r="AX205" s="22">
        <v>16.98880455541175</v>
      </c>
      <c r="AY205" s="22">
        <v>30.00096563457193</v>
      </c>
      <c r="AZ205" s="22">
        <v>1.7312404869461944</v>
      </c>
      <c r="BA205" s="22">
        <v>0.79761838218328263</v>
      </c>
      <c r="BB205" s="22">
        <v>13.206644797962815</v>
      </c>
      <c r="BC205" s="22">
        <v>54.716328862782369</v>
      </c>
      <c r="BD205" s="22">
        <v>40.752387018068696</v>
      </c>
      <c r="BE205" s="22">
        <v>50.296184960126624</v>
      </c>
      <c r="BF205" s="22">
        <v>73.621634732828738</v>
      </c>
      <c r="BG205" s="22">
        <v>15.179327420836666</v>
      </c>
      <c r="BH205" s="22">
        <v>6.9994911995926854</v>
      </c>
      <c r="BI205" s="22">
        <v>15.105514682205717</v>
      </c>
      <c r="BJ205" s="22">
        <v>2.1664465483813333</v>
      </c>
      <c r="BK205" s="22">
        <v>53.135030194397963</v>
      </c>
      <c r="BL205" s="22">
        <v>9.017026702989055</v>
      </c>
      <c r="BM205" s="22">
        <v>12.036532157975047</v>
      </c>
    </row>
    <row r="206" spans="1:65" x14ac:dyDescent="0.35">
      <c r="A206" s="35">
        <v>4237964700</v>
      </c>
      <c r="B206" s="17" t="s">
        <v>365</v>
      </c>
      <c r="C206" s="17" t="s">
        <v>366</v>
      </c>
      <c r="D206" s="17" t="s">
        <v>367</v>
      </c>
      <c r="E206" s="22">
        <v>11.473333333333334</v>
      </c>
      <c r="F206" s="22">
        <v>4.456666666666667</v>
      </c>
      <c r="G206" s="22">
        <v>5.3100000000000005</v>
      </c>
      <c r="H206" s="22">
        <v>1.6533333333333333</v>
      </c>
      <c r="I206" s="22">
        <v>1.22</v>
      </c>
      <c r="J206" s="22">
        <v>2.0366666666666666</v>
      </c>
      <c r="K206" s="22">
        <v>2.4133333333333336</v>
      </c>
      <c r="L206" s="22">
        <v>1.1899999999999997</v>
      </c>
      <c r="M206" s="22">
        <v>4.4666666666666668</v>
      </c>
      <c r="N206" s="22">
        <v>3.5466666666666669</v>
      </c>
      <c r="O206" s="22">
        <v>0.60333333333333339</v>
      </c>
      <c r="P206" s="22">
        <v>1.8866666666666667</v>
      </c>
      <c r="Q206" s="22">
        <v>4.49</v>
      </c>
      <c r="R206" s="22">
        <v>4.166666666666667</v>
      </c>
      <c r="S206" s="22">
        <v>4.546666666666666</v>
      </c>
      <c r="T206" s="22">
        <v>2.3866666666666667</v>
      </c>
      <c r="U206" s="22">
        <v>4.0233333333333334</v>
      </c>
      <c r="V206" s="22">
        <v>1.2333333333333334</v>
      </c>
      <c r="W206" s="22">
        <v>1.8933333333333333</v>
      </c>
      <c r="X206" s="22">
        <v>1.89</v>
      </c>
      <c r="Y206" s="22">
        <v>6.2466666666666661</v>
      </c>
      <c r="Z206" s="22">
        <v>5.68</v>
      </c>
      <c r="AA206" s="22">
        <v>3.59</v>
      </c>
      <c r="AB206" s="22">
        <v>1.53</v>
      </c>
      <c r="AC206" s="22">
        <v>3.8066666666666666</v>
      </c>
      <c r="AD206" s="22">
        <v>2.3933333333333331</v>
      </c>
      <c r="AE206" s="23">
        <v>1433.1666666666667</v>
      </c>
      <c r="AF206" s="23">
        <v>414251</v>
      </c>
      <c r="AG206" s="45">
        <v>4.6506578003118042</v>
      </c>
      <c r="AH206" s="23">
        <v>1602.1582523194509</v>
      </c>
      <c r="AI206" s="22" t="s">
        <v>783</v>
      </c>
      <c r="AJ206" s="22">
        <v>107.89999999999999</v>
      </c>
      <c r="AK206" s="22">
        <v>76.260000000000005</v>
      </c>
      <c r="AL206" s="22">
        <v>184.16</v>
      </c>
      <c r="AM206" s="22">
        <v>186.46406666666667</v>
      </c>
      <c r="AN206" s="22">
        <v>58.846666666666664</v>
      </c>
      <c r="AO206" s="36">
        <v>2.7986666666666671</v>
      </c>
      <c r="AP206" s="22">
        <v>101.11</v>
      </c>
      <c r="AQ206" s="22">
        <v>131.51000000000002</v>
      </c>
      <c r="AR206" s="22">
        <v>96.786666666666676</v>
      </c>
      <c r="AS206" s="22">
        <v>9.5433333333333348</v>
      </c>
      <c r="AT206" s="22">
        <v>388.67666666666668</v>
      </c>
      <c r="AU206" s="22">
        <v>3.8966666666666669</v>
      </c>
      <c r="AV206" s="22">
        <v>10.433333333333334</v>
      </c>
      <c r="AW206" s="22">
        <v>4.0933333333333328</v>
      </c>
      <c r="AX206" s="22">
        <v>18.493333333333336</v>
      </c>
      <c r="AY206" s="22">
        <v>56.153333333333329</v>
      </c>
      <c r="AZ206" s="22">
        <v>2.0966666666666667</v>
      </c>
      <c r="BA206" s="22">
        <v>0.99333333333333329</v>
      </c>
      <c r="BB206" s="22">
        <v>12.836666666666668</v>
      </c>
      <c r="BC206" s="22">
        <v>31.16333333333333</v>
      </c>
      <c r="BD206" s="22">
        <v>25.766666666666666</v>
      </c>
      <c r="BE206" s="22">
        <v>34.06666666666667</v>
      </c>
      <c r="BF206" s="22">
        <v>61.966666666666669</v>
      </c>
      <c r="BG206" s="22">
        <v>30.416666666666668</v>
      </c>
      <c r="BH206" s="22">
        <v>11.86</v>
      </c>
      <c r="BI206" s="22">
        <v>17.849999999999998</v>
      </c>
      <c r="BJ206" s="22">
        <v>2.6999999999999997</v>
      </c>
      <c r="BK206" s="22">
        <v>68.056666666666672</v>
      </c>
      <c r="BL206" s="22">
        <v>8.7100000000000009</v>
      </c>
      <c r="BM206" s="22">
        <v>9.89</v>
      </c>
    </row>
    <row r="207" spans="1:65" x14ac:dyDescent="0.35">
      <c r="A207" s="35">
        <v>4238300750</v>
      </c>
      <c r="B207" s="17" t="s">
        <v>365</v>
      </c>
      <c r="C207" s="17" t="s">
        <v>368</v>
      </c>
      <c r="D207" s="17" t="s">
        <v>369</v>
      </c>
      <c r="E207" s="22">
        <v>12.953333333333333</v>
      </c>
      <c r="F207" s="22">
        <v>3.4500000000000006</v>
      </c>
      <c r="G207" s="22">
        <v>4.57</v>
      </c>
      <c r="H207" s="22">
        <v>1.6900000000000002</v>
      </c>
      <c r="I207" s="22">
        <v>1</v>
      </c>
      <c r="J207" s="22">
        <v>1.8866666666666667</v>
      </c>
      <c r="K207" s="22">
        <v>1.7833333333333332</v>
      </c>
      <c r="L207" s="22">
        <v>1.0133333333333334</v>
      </c>
      <c r="M207" s="22">
        <v>4.580000000000001</v>
      </c>
      <c r="N207" s="22">
        <v>3.41</v>
      </c>
      <c r="O207" s="22">
        <v>0.53333333333333333</v>
      </c>
      <c r="P207" s="22">
        <v>1.8066666666666666</v>
      </c>
      <c r="Q207" s="22">
        <v>4.04</v>
      </c>
      <c r="R207" s="22">
        <v>3.563333333333333</v>
      </c>
      <c r="S207" s="22">
        <v>4.4633333333333338</v>
      </c>
      <c r="T207" s="22">
        <v>2.2000000000000002</v>
      </c>
      <c r="U207" s="22">
        <v>3.5733333333333328</v>
      </c>
      <c r="V207" s="22">
        <v>1.1599999999999999</v>
      </c>
      <c r="W207" s="22">
        <v>1.7466666666666668</v>
      </c>
      <c r="X207" s="22">
        <v>2.19</v>
      </c>
      <c r="Y207" s="22">
        <v>5.8766666666666678</v>
      </c>
      <c r="Z207" s="22">
        <v>5.88</v>
      </c>
      <c r="AA207" s="22">
        <v>3.043333333333333</v>
      </c>
      <c r="AB207" s="22">
        <v>1.7933333333333332</v>
      </c>
      <c r="AC207" s="22">
        <v>3.2300000000000004</v>
      </c>
      <c r="AD207" s="22">
        <v>1.8800000000000001</v>
      </c>
      <c r="AE207" s="23">
        <v>1232.3966666666665</v>
      </c>
      <c r="AF207" s="23">
        <v>306332</v>
      </c>
      <c r="AG207" s="45">
        <v>4.4507858594653094</v>
      </c>
      <c r="AH207" s="23">
        <v>1158.3852661014041</v>
      </c>
      <c r="AI207" s="22" t="s">
        <v>783</v>
      </c>
      <c r="AJ207" s="22">
        <v>102.42999999999999</v>
      </c>
      <c r="AK207" s="22">
        <v>84.426666666666662</v>
      </c>
      <c r="AL207" s="22">
        <v>186.85666666666665</v>
      </c>
      <c r="AM207" s="22">
        <v>183.96406666666667</v>
      </c>
      <c r="AN207" s="22">
        <v>48.616666666666674</v>
      </c>
      <c r="AO207" s="36">
        <v>2.9380000000000002</v>
      </c>
      <c r="AP207" s="22">
        <v>75.793333333333337</v>
      </c>
      <c r="AQ207" s="22">
        <v>100.97333333333334</v>
      </c>
      <c r="AR207" s="22">
        <v>85.446666666666673</v>
      </c>
      <c r="AS207" s="22">
        <v>9.4733333333333327</v>
      </c>
      <c r="AT207" s="22">
        <v>440.98</v>
      </c>
      <c r="AU207" s="22">
        <v>3.94</v>
      </c>
      <c r="AV207" s="22">
        <v>11.993333333333334</v>
      </c>
      <c r="AW207" s="22">
        <v>3.2066666666666666</v>
      </c>
      <c r="AX207" s="22">
        <v>17.086666666666666</v>
      </c>
      <c r="AY207" s="22">
        <v>35.42</v>
      </c>
      <c r="AZ207" s="22">
        <v>2</v>
      </c>
      <c r="BA207" s="22">
        <v>1.01</v>
      </c>
      <c r="BB207" s="22">
        <v>11.666666666666666</v>
      </c>
      <c r="BC207" s="22">
        <v>21.7</v>
      </c>
      <c r="BD207" s="22">
        <v>15.5</v>
      </c>
      <c r="BE207" s="22">
        <v>18.983333333333331</v>
      </c>
      <c r="BF207" s="22">
        <v>79.156666666666652</v>
      </c>
      <c r="BG207" s="22">
        <v>27.805555555555554</v>
      </c>
      <c r="BH207" s="22">
        <v>9.9500000000000011</v>
      </c>
      <c r="BI207" s="22">
        <v>15.533333333333331</v>
      </c>
      <c r="BJ207" s="22">
        <v>2.3733333333333331</v>
      </c>
      <c r="BK207" s="22">
        <v>49.563333333333333</v>
      </c>
      <c r="BL207" s="22">
        <v>9.3566666666666674</v>
      </c>
      <c r="BM207" s="22">
        <v>11.479999999999999</v>
      </c>
    </row>
    <row r="208" spans="1:65" x14ac:dyDescent="0.35">
      <c r="A208" s="35">
        <v>4239740825</v>
      </c>
      <c r="B208" s="17" t="s">
        <v>365</v>
      </c>
      <c r="C208" s="17" t="s">
        <v>888</v>
      </c>
      <c r="D208" s="17" t="s">
        <v>889</v>
      </c>
      <c r="E208" s="22">
        <v>11.33492699900493</v>
      </c>
      <c r="F208" s="22">
        <v>3.6744831526184782</v>
      </c>
      <c r="G208" s="22">
        <v>3.744745623415525</v>
      </c>
      <c r="H208" s="22">
        <v>1.4232777753169243</v>
      </c>
      <c r="I208" s="22">
        <v>0.95486801795472764</v>
      </c>
      <c r="J208" s="22">
        <v>1.9461461990535593</v>
      </c>
      <c r="K208" s="22">
        <v>1.6986727888526845</v>
      </c>
      <c r="L208" s="22">
        <v>0.85146367185174965</v>
      </c>
      <c r="M208" s="22">
        <v>3.8563606082628721</v>
      </c>
      <c r="N208" s="22">
        <v>3.007086506425416</v>
      </c>
      <c r="O208" s="22">
        <v>0.45812652527999043</v>
      </c>
      <c r="P208" s="22">
        <v>1.3707589323051244</v>
      </c>
      <c r="Q208" s="22">
        <v>2.9560362570790946</v>
      </c>
      <c r="R208" s="22">
        <v>2.8784100507205808</v>
      </c>
      <c r="S208" s="22">
        <v>3.3173919784168739</v>
      </c>
      <c r="T208" s="22">
        <v>2.3323315481526823</v>
      </c>
      <c r="U208" s="22">
        <v>3.2178209752658193</v>
      </c>
      <c r="V208" s="22">
        <v>1.0364336631936677</v>
      </c>
      <c r="W208" s="22">
        <v>1.3929721918230573</v>
      </c>
      <c r="X208" s="22">
        <v>1.5977786529664471</v>
      </c>
      <c r="Y208" s="22">
        <v>5.2025205768147842</v>
      </c>
      <c r="Z208" s="22">
        <v>3.701714135085282</v>
      </c>
      <c r="AA208" s="22">
        <v>2.1437486834608892</v>
      </c>
      <c r="AB208" s="22">
        <v>0.92748306846677642</v>
      </c>
      <c r="AC208" s="22">
        <v>3.3809114931628037</v>
      </c>
      <c r="AD208" s="22">
        <v>1.7930062597330751</v>
      </c>
      <c r="AE208" s="23">
        <v>998.91071137758934</v>
      </c>
      <c r="AF208" s="23">
        <v>270625.15733944654</v>
      </c>
      <c r="AG208" s="45">
        <v>4.5175966831917655</v>
      </c>
      <c r="AH208" s="23">
        <v>1030.5691286649701</v>
      </c>
      <c r="AI208" s="22" t="s">
        <v>783</v>
      </c>
      <c r="AJ208" s="22">
        <v>95.371590908251349</v>
      </c>
      <c r="AK208" s="22">
        <v>74.880844825788699</v>
      </c>
      <c r="AL208" s="22">
        <v>170.25243573404003</v>
      </c>
      <c r="AM208" s="22">
        <v>184.11352306223876</v>
      </c>
      <c r="AN208" s="22">
        <v>42.473105178625524</v>
      </c>
      <c r="AO208" s="36">
        <v>2.8516986042756933</v>
      </c>
      <c r="AP208" s="22">
        <v>92.539876386227448</v>
      </c>
      <c r="AQ208" s="22">
        <v>80.414743578905174</v>
      </c>
      <c r="AR208" s="22">
        <v>91.252344374099607</v>
      </c>
      <c r="AS208" s="22">
        <v>9.0881026132203342</v>
      </c>
      <c r="AT208" s="22">
        <v>439.61575292663042</v>
      </c>
      <c r="AU208" s="22">
        <v>4.4258844839226112</v>
      </c>
      <c r="AV208" s="22">
        <v>9.4836410166783605</v>
      </c>
      <c r="AW208" s="22">
        <v>3.648766925015448</v>
      </c>
      <c r="AX208" s="22">
        <v>14.560404845432307</v>
      </c>
      <c r="AY208" s="22">
        <v>32.141034516504739</v>
      </c>
      <c r="AZ208" s="22">
        <v>1.621161612053662</v>
      </c>
      <c r="BA208" s="22">
        <v>1.0532652995497196</v>
      </c>
      <c r="BB208" s="22">
        <v>11.050054111853532</v>
      </c>
      <c r="BC208" s="22">
        <v>20.831998661575685</v>
      </c>
      <c r="BD208" s="22">
        <v>11.954033525300153</v>
      </c>
      <c r="BE208" s="22">
        <v>21.642600801024184</v>
      </c>
      <c r="BF208" s="22">
        <v>71.255402583414408</v>
      </c>
      <c r="BG208" s="22">
        <v>23.636381269588522</v>
      </c>
      <c r="BH208" s="22">
        <v>10.424134962483528</v>
      </c>
      <c r="BI208" s="22">
        <v>14.773193359197192</v>
      </c>
      <c r="BJ208" s="22">
        <v>2.7854312764902858</v>
      </c>
      <c r="BK208" s="22">
        <v>50.815205591316136</v>
      </c>
      <c r="BL208" s="22">
        <v>8.8164254415209982</v>
      </c>
      <c r="BM208" s="22">
        <v>11.032651244048855</v>
      </c>
    </row>
    <row r="209" spans="1:65" x14ac:dyDescent="0.35">
      <c r="A209" s="35">
        <v>4242540815</v>
      </c>
      <c r="B209" s="17" t="s">
        <v>365</v>
      </c>
      <c r="C209" s="17" t="s">
        <v>807</v>
      </c>
      <c r="D209" s="17" t="s">
        <v>801</v>
      </c>
      <c r="E209" s="22">
        <v>12.716666666666667</v>
      </c>
      <c r="F209" s="22">
        <v>3.4333333333333336</v>
      </c>
      <c r="G209" s="22">
        <v>4.583333333333333</v>
      </c>
      <c r="H209" s="22">
        <v>1.4833333333333334</v>
      </c>
      <c r="I209" s="22">
        <v>1.2066666666666668</v>
      </c>
      <c r="J209" s="22">
        <v>1.8633333333333333</v>
      </c>
      <c r="K209" s="22">
        <v>1.7433333333333334</v>
      </c>
      <c r="L209" s="22">
        <v>1.3</v>
      </c>
      <c r="M209" s="22">
        <v>4.4033333333333333</v>
      </c>
      <c r="N209" s="22">
        <v>2.84</v>
      </c>
      <c r="O209" s="22">
        <v>0.48666666666666664</v>
      </c>
      <c r="P209" s="22">
        <v>1.4400000000000002</v>
      </c>
      <c r="Q209" s="22">
        <v>3.4333333333333336</v>
      </c>
      <c r="R209" s="22">
        <v>3.3833333333333333</v>
      </c>
      <c r="S209" s="22">
        <v>4.0599999999999996</v>
      </c>
      <c r="T209" s="22">
        <v>2.23</v>
      </c>
      <c r="U209" s="22">
        <v>3.436666666666667</v>
      </c>
      <c r="V209" s="22">
        <v>1.1666666666666665</v>
      </c>
      <c r="W209" s="22">
        <v>1.82</v>
      </c>
      <c r="X209" s="22">
        <v>1.7666666666666666</v>
      </c>
      <c r="Y209" s="22">
        <v>5.3466666666666667</v>
      </c>
      <c r="Z209" s="22">
        <v>6.5566666666666675</v>
      </c>
      <c r="AA209" s="22">
        <v>2.706666666666667</v>
      </c>
      <c r="AB209" s="22">
        <v>1.67</v>
      </c>
      <c r="AC209" s="22">
        <v>3.6733333333333333</v>
      </c>
      <c r="AD209" s="22">
        <v>1.83</v>
      </c>
      <c r="AE209" s="23">
        <v>1026.6433333333332</v>
      </c>
      <c r="AF209" s="23">
        <v>280825.66666666669</v>
      </c>
      <c r="AG209" s="45">
        <v>4.3335080020537449</v>
      </c>
      <c r="AH209" s="23">
        <v>1046.1859337691478</v>
      </c>
      <c r="AI209" s="22" t="s">
        <v>783</v>
      </c>
      <c r="AJ209" s="22">
        <v>100.18</v>
      </c>
      <c r="AK209" s="22">
        <v>82.826666666666668</v>
      </c>
      <c r="AL209" s="22">
        <v>183.00666666666666</v>
      </c>
      <c r="AM209" s="22">
        <v>183.46406666666667</v>
      </c>
      <c r="AN209" s="22">
        <v>46.886666666666663</v>
      </c>
      <c r="AO209" s="36">
        <v>2.9159999999999999</v>
      </c>
      <c r="AP209" s="22">
        <v>70.400000000000006</v>
      </c>
      <c r="AQ209" s="22">
        <v>71.89</v>
      </c>
      <c r="AR209" s="22">
        <v>81.276666666666657</v>
      </c>
      <c r="AS209" s="22">
        <v>8.5966666666666658</v>
      </c>
      <c r="AT209" s="22">
        <v>465.55666666666662</v>
      </c>
      <c r="AU209" s="22">
        <v>4.4666666666666677</v>
      </c>
      <c r="AV209" s="22">
        <v>9.2899999999999991</v>
      </c>
      <c r="AW209" s="22">
        <v>3.6833333333333336</v>
      </c>
      <c r="AX209" s="22">
        <v>15.113333333333335</v>
      </c>
      <c r="AY209" s="22">
        <v>31.193333333333332</v>
      </c>
      <c r="AZ209" s="22">
        <v>2.7100000000000004</v>
      </c>
      <c r="BA209" s="22">
        <v>1.07</v>
      </c>
      <c r="BB209" s="22">
        <v>14.39</v>
      </c>
      <c r="BC209" s="22">
        <v>35.216666666666661</v>
      </c>
      <c r="BD209" s="22">
        <v>27.066666666666666</v>
      </c>
      <c r="BE209" s="22">
        <v>37.883333333333333</v>
      </c>
      <c r="BF209" s="22">
        <v>83.276666666666657</v>
      </c>
      <c r="BG209" s="22">
        <v>24</v>
      </c>
      <c r="BH209" s="22">
        <v>10.37</v>
      </c>
      <c r="BI209" s="22">
        <v>15.556666666666667</v>
      </c>
      <c r="BJ209" s="22">
        <v>2.4333333333333336</v>
      </c>
      <c r="BK209" s="22">
        <v>45.609999999999992</v>
      </c>
      <c r="BL209" s="22">
        <v>9.4766666666666666</v>
      </c>
      <c r="BM209" s="22">
        <v>10.32</v>
      </c>
    </row>
    <row r="210" spans="1:65" x14ac:dyDescent="0.35">
      <c r="A210" s="35">
        <v>4242540900</v>
      </c>
      <c r="B210" s="17" t="s">
        <v>365</v>
      </c>
      <c r="C210" s="17" t="s">
        <v>807</v>
      </c>
      <c r="D210" s="17" t="s">
        <v>802</v>
      </c>
      <c r="E210" s="22">
        <v>12.103333333333333</v>
      </c>
      <c r="F210" s="22">
        <v>3.3666666666666667</v>
      </c>
      <c r="G210" s="22">
        <v>4.75</v>
      </c>
      <c r="H210" s="22">
        <v>1.4766666666666666</v>
      </c>
      <c r="I210" s="22">
        <v>1.3133333333333332</v>
      </c>
      <c r="J210" s="22">
        <v>1.9000000000000001</v>
      </c>
      <c r="K210" s="22">
        <v>1.7766666666666666</v>
      </c>
      <c r="L210" s="22">
        <v>1.3133333333333332</v>
      </c>
      <c r="M210" s="22">
        <v>4.2699999999999996</v>
      </c>
      <c r="N210" s="22">
        <v>3.3266666666666667</v>
      </c>
      <c r="O210" s="22">
        <v>0.52</v>
      </c>
      <c r="P210" s="22">
        <v>1.6166666666666665</v>
      </c>
      <c r="Q210" s="22">
        <v>3.5633333333333339</v>
      </c>
      <c r="R210" s="22">
        <v>3.2433333333333336</v>
      </c>
      <c r="S210" s="22">
        <v>4.083333333333333</v>
      </c>
      <c r="T210" s="22">
        <v>2.1633333333333336</v>
      </c>
      <c r="U210" s="22">
        <v>3.4933333333333336</v>
      </c>
      <c r="V210" s="22">
        <v>1.0933333333333335</v>
      </c>
      <c r="W210" s="22">
        <v>1.8966666666666665</v>
      </c>
      <c r="X210" s="22">
        <v>1.83</v>
      </c>
      <c r="Y210" s="22">
        <v>5.7433333333333332</v>
      </c>
      <c r="Z210" s="22">
        <v>6.69</v>
      </c>
      <c r="AA210" s="22">
        <v>2.6833333333333336</v>
      </c>
      <c r="AB210" s="22">
        <v>1.4133333333333333</v>
      </c>
      <c r="AC210" s="22">
        <v>3.8699999999999997</v>
      </c>
      <c r="AD210" s="22">
        <v>1.7566666666666666</v>
      </c>
      <c r="AE210" s="23">
        <v>1022.46</v>
      </c>
      <c r="AF210" s="23">
        <v>271525</v>
      </c>
      <c r="AG210" s="45">
        <v>4.3188493530435936</v>
      </c>
      <c r="AH210" s="23">
        <v>1009.9100555820247</v>
      </c>
      <c r="AI210" s="22" t="s">
        <v>783</v>
      </c>
      <c r="AJ210" s="22">
        <v>100.18</v>
      </c>
      <c r="AK210" s="22">
        <v>82.826666666666668</v>
      </c>
      <c r="AL210" s="22">
        <v>183.00666666666666</v>
      </c>
      <c r="AM210" s="22">
        <v>183.46406666666667</v>
      </c>
      <c r="AN210" s="22">
        <v>51.786666666666669</v>
      </c>
      <c r="AO210" s="36">
        <v>2.9126666666666665</v>
      </c>
      <c r="AP210" s="22">
        <v>78.583333333333329</v>
      </c>
      <c r="AQ210" s="22">
        <v>70.64</v>
      </c>
      <c r="AR210" s="22">
        <v>85.833333333333329</v>
      </c>
      <c r="AS210" s="22">
        <v>9.2999999999999989</v>
      </c>
      <c r="AT210" s="22">
        <v>456.82</v>
      </c>
      <c r="AU210" s="22">
        <v>4.4666666666666659</v>
      </c>
      <c r="AV210" s="22">
        <v>9.09</v>
      </c>
      <c r="AW210" s="22">
        <v>3.6633333333333336</v>
      </c>
      <c r="AX210" s="22">
        <v>15.916666666666666</v>
      </c>
      <c r="AY210" s="22">
        <v>29.683333333333334</v>
      </c>
      <c r="AZ210" s="22">
        <v>1.9166666666666667</v>
      </c>
      <c r="BA210" s="22">
        <v>1.1599999999999999</v>
      </c>
      <c r="BB210" s="22">
        <v>12.696666666666667</v>
      </c>
      <c r="BC210" s="22">
        <v>35.413333333333334</v>
      </c>
      <c r="BD210" s="22">
        <v>22.99</v>
      </c>
      <c r="BE210" s="22">
        <v>31.286666666666662</v>
      </c>
      <c r="BF210" s="22">
        <v>68.333333333333329</v>
      </c>
      <c r="BG210" s="22">
        <v>12.049444444444445</v>
      </c>
      <c r="BH210" s="22">
        <v>10.6</v>
      </c>
      <c r="BI210" s="22">
        <v>14.443333333333333</v>
      </c>
      <c r="BJ210" s="22">
        <v>2.4466666666666668</v>
      </c>
      <c r="BK210" s="22">
        <v>51.166666666666664</v>
      </c>
      <c r="BL210" s="22">
        <v>9.6566666666666663</v>
      </c>
      <c r="BM210" s="22">
        <v>10.32</v>
      </c>
    </row>
    <row r="211" spans="1:65" x14ac:dyDescent="0.35">
      <c r="A211" s="35">
        <v>4249620950</v>
      </c>
      <c r="B211" s="17" t="s">
        <v>365</v>
      </c>
      <c r="C211" s="17" t="s">
        <v>370</v>
      </c>
      <c r="D211" s="17" t="s">
        <v>371</v>
      </c>
      <c r="E211" s="22">
        <v>11.99</v>
      </c>
      <c r="F211" s="22">
        <v>3.8066666666666666</v>
      </c>
      <c r="G211" s="22">
        <v>4.1066666666666665</v>
      </c>
      <c r="H211" s="22">
        <v>1.3033333333333335</v>
      </c>
      <c r="I211" s="22">
        <v>1.06</v>
      </c>
      <c r="J211" s="22">
        <v>1.9866666666666664</v>
      </c>
      <c r="K211" s="22">
        <v>1.7366666666666666</v>
      </c>
      <c r="L211" s="22">
        <v>1.0933333333333335</v>
      </c>
      <c r="M211" s="22">
        <v>3.9866666666666664</v>
      </c>
      <c r="N211" s="22">
        <v>3.3000000000000003</v>
      </c>
      <c r="O211" s="22">
        <v>0.48666666666666664</v>
      </c>
      <c r="P211" s="22">
        <v>1.3933333333333333</v>
      </c>
      <c r="Q211" s="22">
        <v>2.6133333333333333</v>
      </c>
      <c r="R211" s="22">
        <v>3.1133333333333333</v>
      </c>
      <c r="S211" s="22">
        <v>3.9066666666666667</v>
      </c>
      <c r="T211" s="22">
        <v>1.6533333333333333</v>
      </c>
      <c r="U211" s="22">
        <v>3.2600000000000002</v>
      </c>
      <c r="V211" s="22">
        <v>1.0200000000000002</v>
      </c>
      <c r="W211" s="22">
        <v>1.6833333333333333</v>
      </c>
      <c r="X211" s="22">
        <v>1.6866666666666668</v>
      </c>
      <c r="Y211" s="22">
        <v>5.5733333333333333</v>
      </c>
      <c r="Z211" s="22">
        <v>4.5633333333333335</v>
      </c>
      <c r="AA211" s="22">
        <v>2.72</v>
      </c>
      <c r="AB211" s="22">
        <v>1.1233333333333333</v>
      </c>
      <c r="AC211" s="22">
        <v>3.0566666666666666</v>
      </c>
      <c r="AD211" s="22">
        <v>1.7933333333333337</v>
      </c>
      <c r="AE211" s="23">
        <v>996.97333333333336</v>
      </c>
      <c r="AF211" s="23">
        <v>311319</v>
      </c>
      <c r="AG211" s="45">
        <v>4.3599915834609666</v>
      </c>
      <c r="AH211" s="23">
        <v>1163.9053122175042</v>
      </c>
      <c r="AI211" s="22" t="s">
        <v>783</v>
      </c>
      <c r="AJ211" s="22">
        <v>92.163333333333313</v>
      </c>
      <c r="AK211" s="22">
        <v>99.470000000000013</v>
      </c>
      <c r="AL211" s="22">
        <v>191.63333333333333</v>
      </c>
      <c r="AM211" s="22">
        <v>183.46406666666667</v>
      </c>
      <c r="AN211" s="22">
        <v>48.773333333333333</v>
      </c>
      <c r="AO211" s="36">
        <v>2.8716666666666666</v>
      </c>
      <c r="AP211" s="22">
        <v>97</v>
      </c>
      <c r="AQ211" s="22">
        <v>97.693333333333328</v>
      </c>
      <c r="AR211" s="22">
        <v>83.666666666666671</v>
      </c>
      <c r="AS211" s="22">
        <v>8.9700000000000006</v>
      </c>
      <c r="AT211" s="22">
        <v>419.05</v>
      </c>
      <c r="AU211" s="22">
        <v>4.2733333333333334</v>
      </c>
      <c r="AV211" s="22">
        <v>9.1566666666666663</v>
      </c>
      <c r="AW211" s="22">
        <v>5</v>
      </c>
      <c r="AX211" s="22">
        <v>12.799999999999999</v>
      </c>
      <c r="AY211" s="22">
        <v>35.886666666666663</v>
      </c>
      <c r="AZ211" s="22">
        <v>2.36</v>
      </c>
      <c r="BA211" s="22">
        <v>0.91999999999999993</v>
      </c>
      <c r="BB211" s="22">
        <v>11.35</v>
      </c>
      <c r="BC211" s="22">
        <v>30.22</v>
      </c>
      <c r="BD211" s="22">
        <v>21.646666666666665</v>
      </c>
      <c r="BE211" s="22">
        <v>34.160000000000004</v>
      </c>
      <c r="BF211" s="22">
        <v>81.573333333333338</v>
      </c>
      <c r="BG211" s="22">
        <v>13</v>
      </c>
      <c r="BH211" s="22">
        <v>9.8000000000000007</v>
      </c>
      <c r="BI211" s="22">
        <v>15.67</v>
      </c>
      <c r="BJ211" s="22">
        <v>2.1466666666666665</v>
      </c>
      <c r="BK211" s="22">
        <v>51.526666666666664</v>
      </c>
      <c r="BL211" s="22">
        <v>10.276666666666666</v>
      </c>
      <c r="BM211" s="22">
        <v>8.99</v>
      </c>
    </row>
    <row r="212" spans="1:65" x14ac:dyDescent="0.35">
      <c r="A212" s="35">
        <v>4339300250</v>
      </c>
      <c r="B212" s="17" t="s">
        <v>372</v>
      </c>
      <c r="C212" s="17" t="s">
        <v>754</v>
      </c>
      <c r="D212" s="17" t="s">
        <v>373</v>
      </c>
      <c r="E212" s="22">
        <v>12.694520899699988</v>
      </c>
      <c r="F212" s="22">
        <v>4.1634253606355243</v>
      </c>
      <c r="G212" s="22">
        <v>4.1747677936092424</v>
      </c>
      <c r="H212" s="22">
        <v>1.6429399056214598</v>
      </c>
      <c r="I212" s="22">
        <v>1.1206816849111252</v>
      </c>
      <c r="J212" s="22">
        <v>3.2105876608859858</v>
      </c>
      <c r="K212" s="22">
        <v>2.1104162452225608</v>
      </c>
      <c r="L212" s="22">
        <v>1.3053683057754801</v>
      </c>
      <c r="M212" s="22">
        <v>5.1853973618953368</v>
      </c>
      <c r="N212" s="22">
        <v>3.4275543301866875</v>
      </c>
      <c r="O212" s="22">
        <v>0.56046211478654229</v>
      </c>
      <c r="P212" s="22">
        <v>2.1996063292643089</v>
      </c>
      <c r="Q212" s="22">
        <v>3.6169179805770875</v>
      </c>
      <c r="R212" s="22">
        <v>3.5491423735433898</v>
      </c>
      <c r="S212" s="22">
        <v>4.2593762376627424</v>
      </c>
      <c r="T212" s="22">
        <v>2.5793686400823437</v>
      </c>
      <c r="U212" s="22">
        <v>3.4189775722865092</v>
      </c>
      <c r="V212" s="22">
        <v>1.469690896057348</v>
      </c>
      <c r="W212" s="22">
        <v>1.9096429181101575</v>
      </c>
      <c r="X212" s="22">
        <v>2.0036109284399166</v>
      </c>
      <c r="Y212" s="22">
        <v>5.8266697162398318</v>
      </c>
      <c r="Z212" s="22">
        <v>5.9395277550548284</v>
      </c>
      <c r="AA212" s="22">
        <v>2.5339306194903273</v>
      </c>
      <c r="AB212" s="22">
        <v>1.1550456120366415</v>
      </c>
      <c r="AC212" s="22">
        <v>3.3272586211650341</v>
      </c>
      <c r="AD212" s="22">
        <v>1.9304637733754768</v>
      </c>
      <c r="AE212" s="23">
        <v>1832.4866666666667</v>
      </c>
      <c r="AF212" s="23">
        <v>451509</v>
      </c>
      <c r="AG212" s="45">
        <v>4.5294319216835124</v>
      </c>
      <c r="AH212" s="23">
        <v>1721.5053752122642</v>
      </c>
      <c r="AI212" s="22" t="s">
        <v>783</v>
      </c>
      <c r="AJ212" s="22">
        <v>119.04666666666667</v>
      </c>
      <c r="AK212" s="22">
        <v>108.75</v>
      </c>
      <c r="AL212" s="22">
        <v>227.79666666666668</v>
      </c>
      <c r="AM212" s="22">
        <v>183.40406666666664</v>
      </c>
      <c r="AN212" s="22">
        <v>59.57404146426893</v>
      </c>
      <c r="AO212" s="36">
        <v>2.313333333333333</v>
      </c>
      <c r="AP212" s="22">
        <v>128.37151554884841</v>
      </c>
      <c r="AQ212" s="22">
        <v>154.85598215719696</v>
      </c>
      <c r="AR212" s="22">
        <v>92.859397180813843</v>
      </c>
      <c r="AS212" s="22">
        <v>10.626008916575485</v>
      </c>
      <c r="AT212" s="22">
        <v>404.37953014757204</v>
      </c>
      <c r="AU212" s="22">
        <v>4.411376366077195</v>
      </c>
      <c r="AV212" s="22">
        <v>10.591830691888369</v>
      </c>
      <c r="AW212" s="22">
        <v>4.3196500592198959</v>
      </c>
      <c r="AX212" s="22">
        <v>19.831599323009737</v>
      </c>
      <c r="AY212" s="22">
        <v>54.207708956498557</v>
      </c>
      <c r="AZ212" s="22">
        <v>2.6176791490395219</v>
      </c>
      <c r="BA212" s="22">
        <v>0.93792655324857577</v>
      </c>
      <c r="BB212" s="22">
        <v>13.957733018932176</v>
      </c>
      <c r="BC212" s="22">
        <v>34.805825660803656</v>
      </c>
      <c r="BD212" s="22">
        <v>25.278584414144262</v>
      </c>
      <c r="BE212" s="22">
        <v>34.425739266831378</v>
      </c>
      <c r="BF212" s="22">
        <v>105.19655421392237</v>
      </c>
      <c r="BG212" s="22">
        <v>35.086111111111109</v>
      </c>
      <c r="BH212" s="22">
        <v>11.599035234567374</v>
      </c>
      <c r="BI212" s="22">
        <v>17.414910210422956</v>
      </c>
      <c r="BJ212" s="22">
        <v>2.9437498380527853</v>
      </c>
      <c r="BK212" s="22">
        <v>81.677567645774033</v>
      </c>
      <c r="BL212" s="22">
        <v>10.43656673650011</v>
      </c>
      <c r="BM212" s="22">
        <v>9.8207563613625979</v>
      </c>
    </row>
    <row r="213" spans="1:65" x14ac:dyDescent="0.35">
      <c r="A213" s="35">
        <v>4516700200</v>
      </c>
      <c r="B213" s="17" t="s">
        <v>374</v>
      </c>
      <c r="C213" s="17" t="s">
        <v>376</v>
      </c>
      <c r="D213" s="17" t="s">
        <v>377</v>
      </c>
      <c r="E213" s="22">
        <v>9.5966666666666658</v>
      </c>
      <c r="F213" s="22">
        <v>3.9966666666666666</v>
      </c>
      <c r="G213" s="22">
        <v>4.0199999999999996</v>
      </c>
      <c r="H213" s="22">
        <v>1.1566666666666667</v>
      </c>
      <c r="I213" s="22">
        <v>1.0466666666666666</v>
      </c>
      <c r="J213" s="22">
        <v>1.8066666666666666</v>
      </c>
      <c r="K213" s="22">
        <v>1.9733333333333334</v>
      </c>
      <c r="L213" s="22">
        <v>1.0533333333333335</v>
      </c>
      <c r="M213" s="22">
        <v>3.8366666666666673</v>
      </c>
      <c r="N213" s="22">
        <v>3.2833333333333332</v>
      </c>
      <c r="O213" s="22">
        <v>0.55666666666666664</v>
      </c>
      <c r="P213" s="22">
        <v>1.3233333333333333</v>
      </c>
      <c r="Q213" s="22">
        <v>3.3433333333333337</v>
      </c>
      <c r="R213" s="22">
        <v>3.3700000000000006</v>
      </c>
      <c r="S213" s="22">
        <v>3.3966666666666669</v>
      </c>
      <c r="T213" s="22">
        <v>1.9433333333333334</v>
      </c>
      <c r="U213" s="22">
        <v>3.4466666666666668</v>
      </c>
      <c r="V213" s="22">
        <v>1.0200000000000002</v>
      </c>
      <c r="W213" s="22">
        <v>1.6966666666666665</v>
      </c>
      <c r="X213" s="22">
        <v>1.7033333333333331</v>
      </c>
      <c r="Y213" s="22">
        <v>6.44</v>
      </c>
      <c r="Z213" s="22">
        <v>4.0533333333333337</v>
      </c>
      <c r="AA213" s="22">
        <v>2.563333333333333</v>
      </c>
      <c r="AB213" s="22">
        <v>1.0999999999999999</v>
      </c>
      <c r="AC213" s="22">
        <v>3.1666666666666665</v>
      </c>
      <c r="AD213" s="22">
        <v>1.84</v>
      </c>
      <c r="AE213" s="23">
        <v>1338.6900000000003</v>
      </c>
      <c r="AF213" s="23">
        <v>288601</v>
      </c>
      <c r="AG213" s="45">
        <v>4.4400628002423259</v>
      </c>
      <c r="AH213" s="23">
        <v>1089.0821622286794</v>
      </c>
      <c r="AI213" s="22">
        <v>246.79</v>
      </c>
      <c r="AJ213" s="22" t="s">
        <v>783</v>
      </c>
      <c r="AK213" s="22" t="s">
        <v>783</v>
      </c>
      <c r="AL213" s="22">
        <v>246.79</v>
      </c>
      <c r="AM213" s="22">
        <v>181.62956666666665</v>
      </c>
      <c r="AN213" s="22">
        <v>40.636666666666663</v>
      </c>
      <c r="AO213" s="36">
        <v>2.4146666666666667</v>
      </c>
      <c r="AP213" s="22">
        <v>97.71</v>
      </c>
      <c r="AQ213" s="22">
        <v>120.06666666666666</v>
      </c>
      <c r="AR213" s="22">
        <v>105.09333333333332</v>
      </c>
      <c r="AS213" s="22">
        <v>9.8833333333333329</v>
      </c>
      <c r="AT213" s="22">
        <v>440.87999999999994</v>
      </c>
      <c r="AU213" s="22">
        <v>4.0333333333333332</v>
      </c>
      <c r="AV213" s="22">
        <v>10.243333333333334</v>
      </c>
      <c r="AW213" s="22">
        <v>5.8466666666666667</v>
      </c>
      <c r="AX213" s="22">
        <v>16.723333333333333</v>
      </c>
      <c r="AY213" s="22">
        <v>43.22</v>
      </c>
      <c r="AZ213" s="22">
        <v>2.5333333333333332</v>
      </c>
      <c r="BA213" s="22">
        <v>0.9</v>
      </c>
      <c r="BB213" s="22">
        <v>12.966666666666667</v>
      </c>
      <c r="BC213" s="22">
        <v>25.959999999999997</v>
      </c>
      <c r="BD213" s="22">
        <v>22.459999999999997</v>
      </c>
      <c r="BE213" s="22">
        <v>29.310000000000002</v>
      </c>
      <c r="BF213" s="22">
        <v>84.043333333333337</v>
      </c>
      <c r="BG213" s="22">
        <v>25.833333333333332</v>
      </c>
      <c r="BH213" s="22">
        <v>9.1033333333333335</v>
      </c>
      <c r="BI213" s="22">
        <v>15.6</v>
      </c>
      <c r="BJ213" s="22">
        <v>2.3199999999999998</v>
      </c>
      <c r="BK213" s="22">
        <v>50.186666666666667</v>
      </c>
      <c r="BL213" s="22">
        <v>9.3433333333333337</v>
      </c>
      <c r="BM213" s="22">
        <v>8.5166666666666657</v>
      </c>
    </row>
    <row r="214" spans="1:65" x14ac:dyDescent="0.35">
      <c r="A214" s="35">
        <v>4517900300</v>
      </c>
      <c r="B214" s="17" t="s">
        <v>374</v>
      </c>
      <c r="C214" s="17" t="s">
        <v>378</v>
      </c>
      <c r="D214" s="17" t="s">
        <v>379</v>
      </c>
      <c r="E214" s="22">
        <v>12.270000000000001</v>
      </c>
      <c r="F214" s="22">
        <v>4.2133333333333338</v>
      </c>
      <c r="G214" s="22">
        <v>4.34</v>
      </c>
      <c r="H214" s="22">
        <v>1.3033333333333335</v>
      </c>
      <c r="I214" s="22">
        <v>0.97000000000000008</v>
      </c>
      <c r="J214" s="22">
        <v>1.8833333333333331</v>
      </c>
      <c r="K214" s="22">
        <v>2.023333333333333</v>
      </c>
      <c r="L214" s="22">
        <v>1.8100000000000003</v>
      </c>
      <c r="M214" s="22">
        <v>4.4433333333333334</v>
      </c>
      <c r="N214" s="22">
        <v>3.25</v>
      </c>
      <c r="O214" s="22">
        <v>0.57666666666666666</v>
      </c>
      <c r="P214" s="22">
        <v>1.6233333333333333</v>
      </c>
      <c r="Q214" s="22">
        <v>4.22</v>
      </c>
      <c r="R214" s="22">
        <v>3.9166666666666665</v>
      </c>
      <c r="S214" s="22">
        <v>4.6966666666666663</v>
      </c>
      <c r="T214" s="22">
        <v>2.2200000000000002</v>
      </c>
      <c r="U214" s="22">
        <v>3.7833333333333332</v>
      </c>
      <c r="V214" s="22">
        <v>1.2833333333333332</v>
      </c>
      <c r="W214" s="22">
        <v>1.75</v>
      </c>
      <c r="X214" s="22">
        <v>1.9333333333333333</v>
      </c>
      <c r="Y214" s="22">
        <v>6.31</v>
      </c>
      <c r="Z214" s="22">
        <v>4.9533333333333331</v>
      </c>
      <c r="AA214" s="22">
        <v>2.7600000000000002</v>
      </c>
      <c r="AB214" s="22">
        <v>1.28</v>
      </c>
      <c r="AC214" s="22">
        <v>4.3833333333333329</v>
      </c>
      <c r="AD214" s="22">
        <v>1.93</v>
      </c>
      <c r="AE214" s="23">
        <v>938.02666666666664</v>
      </c>
      <c r="AF214" s="23">
        <v>254119.33333333334</v>
      </c>
      <c r="AG214" s="45">
        <v>4.4579013996095478</v>
      </c>
      <c r="AH214" s="23">
        <v>961.52470616765515</v>
      </c>
      <c r="AI214" s="22" t="s">
        <v>783</v>
      </c>
      <c r="AJ214" s="22">
        <v>122.60666666666667</v>
      </c>
      <c r="AK214" s="22">
        <v>116.25</v>
      </c>
      <c r="AL214" s="22">
        <v>238.85666666666668</v>
      </c>
      <c r="AM214" s="22">
        <v>180.12956666666665</v>
      </c>
      <c r="AN214" s="22">
        <v>42.973333333333336</v>
      </c>
      <c r="AO214" s="36">
        <v>2.4133333333333336</v>
      </c>
      <c r="AP214" s="22">
        <v>90.666666666666671</v>
      </c>
      <c r="AQ214" s="22">
        <v>105.21999999999998</v>
      </c>
      <c r="AR214" s="22">
        <v>90</v>
      </c>
      <c r="AS214" s="22">
        <v>10.32</v>
      </c>
      <c r="AT214" s="22">
        <v>321.68</v>
      </c>
      <c r="AU214" s="22">
        <v>3.7900000000000005</v>
      </c>
      <c r="AV214" s="22">
        <v>10.99</v>
      </c>
      <c r="AW214" s="22">
        <v>5.4933333333333332</v>
      </c>
      <c r="AX214" s="22">
        <v>13.916666666666666</v>
      </c>
      <c r="AY214" s="22">
        <v>48.473333333333336</v>
      </c>
      <c r="AZ214" s="22">
        <v>3.4833333333333329</v>
      </c>
      <c r="BA214" s="22">
        <v>0.94999999999999984</v>
      </c>
      <c r="BB214" s="22">
        <v>14.903333333333334</v>
      </c>
      <c r="BC214" s="22">
        <v>31.563333333333333</v>
      </c>
      <c r="BD214" s="22">
        <v>23.77</v>
      </c>
      <c r="BE214" s="22">
        <v>31.77333333333333</v>
      </c>
      <c r="BF214" s="22">
        <v>81.666666666666671</v>
      </c>
      <c r="BG214" s="22">
        <v>20.54</v>
      </c>
      <c r="BH214" s="22">
        <v>10.82</v>
      </c>
      <c r="BI214" s="22">
        <v>14.89</v>
      </c>
      <c r="BJ214" s="22">
        <v>2.0299999999999998</v>
      </c>
      <c r="BK214" s="22">
        <v>50.083333333333336</v>
      </c>
      <c r="BL214" s="22">
        <v>9.1599999999999984</v>
      </c>
      <c r="BM214" s="22">
        <v>13.506666666666666</v>
      </c>
    </row>
    <row r="215" spans="1:65" x14ac:dyDescent="0.35">
      <c r="A215" s="35">
        <v>4524860150</v>
      </c>
      <c r="B215" s="17" t="s">
        <v>374</v>
      </c>
      <c r="C215" s="17" t="s">
        <v>755</v>
      </c>
      <c r="D215" s="17" t="s">
        <v>375</v>
      </c>
      <c r="E215" s="22">
        <v>10.543333333333335</v>
      </c>
      <c r="F215" s="22">
        <v>4.3533333333333326</v>
      </c>
      <c r="G215" s="22">
        <v>4.03</v>
      </c>
      <c r="H215" s="22">
        <v>1.3433333333333335</v>
      </c>
      <c r="I215" s="22">
        <v>1.0433333333333334</v>
      </c>
      <c r="J215" s="22">
        <v>1.9966666666666664</v>
      </c>
      <c r="K215" s="22">
        <v>1.5633333333333335</v>
      </c>
      <c r="L215" s="22">
        <v>1.0466666666666666</v>
      </c>
      <c r="M215" s="22">
        <v>4.2300000000000004</v>
      </c>
      <c r="N215" s="22">
        <v>3.3766666666666669</v>
      </c>
      <c r="O215" s="22">
        <v>0.53333333333333333</v>
      </c>
      <c r="P215" s="22">
        <v>1.7333333333333334</v>
      </c>
      <c r="Q215" s="22">
        <v>3.4599999999999995</v>
      </c>
      <c r="R215" s="22">
        <v>3.6966666666666668</v>
      </c>
      <c r="S215" s="22">
        <v>3.6666666666666665</v>
      </c>
      <c r="T215" s="22">
        <v>2.3533333333333335</v>
      </c>
      <c r="U215" s="22">
        <v>3.09</v>
      </c>
      <c r="V215" s="22">
        <v>1.1933333333333334</v>
      </c>
      <c r="W215" s="22">
        <v>1.7733333333333334</v>
      </c>
      <c r="X215" s="22">
        <v>1.75</v>
      </c>
      <c r="Y215" s="22">
        <v>6.163333333333334</v>
      </c>
      <c r="Z215" s="22">
        <v>4.9733333333333336</v>
      </c>
      <c r="AA215" s="22">
        <v>2.4300000000000002</v>
      </c>
      <c r="AB215" s="22">
        <v>1.5433333333333332</v>
      </c>
      <c r="AC215" s="22">
        <v>3.3966666666666665</v>
      </c>
      <c r="AD215" s="22">
        <v>1.82</v>
      </c>
      <c r="AE215" s="23">
        <v>778.66666666666663</v>
      </c>
      <c r="AF215" s="23">
        <v>258600</v>
      </c>
      <c r="AG215" s="45">
        <v>4.4277386131986463</v>
      </c>
      <c r="AH215" s="23">
        <v>974.80946799359981</v>
      </c>
      <c r="AI215" s="22" t="s">
        <v>783</v>
      </c>
      <c r="AJ215" s="22">
        <v>90.856666666666669</v>
      </c>
      <c r="AK215" s="22">
        <v>58.103333333333332</v>
      </c>
      <c r="AL215" s="22">
        <v>148.96</v>
      </c>
      <c r="AM215" s="22">
        <v>178.62956666666665</v>
      </c>
      <c r="AN215" s="22">
        <v>36.886666666666663</v>
      </c>
      <c r="AO215" s="36">
        <v>2.3809999999999998</v>
      </c>
      <c r="AP215" s="22">
        <v>84.166666666666671</v>
      </c>
      <c r="AQ215" s="22">
        <v>98.25</v>
      </c>
      <c r="AR215" s="22">
        <v>89.613333333333344</v>
      </c>
      <c r="AS215" s="22">
        <v>10.92</v>
      </c>
      <c r="AT215" s="22">
        <v>474.41666666666669</v>
      </c>
      <c r="AU215" s="22">
        <v>3.9833333333333329</v>
      </c>
      <c r="AV215" s="22">
        <v>11.270000000000001</v>
      </c>
      <c r="AW215" s="22">
        <v>4.54</v>
      </c>
      <c r="AX215" s="22">
        <v>18.443333333333332</v>
      </c>
      <c r="AY215" s="22">
        <v>33.33</v>
      </c>
      <c r="AZ215" s="22">
        <v>2.523333333333333</v>
      </c>
      <c r="BA215" s="22">
        <v>1.0033333333333334</v>
      </c>
      <c r="BB215" s="22">
        <v>12.396666666666667</v>
      </c>
      <c r="BC215" s="22">
        <v>44.413333333333334</v>
      </c>
      <c r="BD215" s="22">
        <v>28.659999999999997</v>
      </c>
      <c r="BE215" s="22">
        <v>31.033333333333331</v>
      </c>
      <c r="BF215" s="22">
        <v>68.666666666666671</v>
      </c>
      <c r="BG215" s="22">
        <v>9.9727777777777771</v>
      </c>
      <c r="BH215" s="22">
        <v>10.4</v>
      </c>
      <c r="BI215" s="22">
        <v>15</v>
      </c>
      <c r="BJ215" s="22">
        <v>2.3266666666666662</v>
      </c>
      <c r="BK215" s="22">
        <v>46.51</v>
      </c>
      <c r="BL215" s="22">
        <v>9.2466666666666679</v>
      </c>
      <c r="BM215" s="22">
        <v>10.076666666666666</v>
      </c>
    </row>
    <row r="216" spans="1:65" x14ac:dyDescent="0.35">
      <c r="A216" s="35">
        <v>4524860400</v>
      </c>
      <c r="B216" s="17" t="s">
        <v>374</v>
      </c>
      <c r="C216" s="17" t="s">
        <v>755</v>
      </c>
      <c r="D216" s="17" t="s">
        <v>634</v>
      </c>
      <c r="E216" s="22">
        <v>10.136666666666665</v>
      </c>
      <c r="F216" s="22">
        <v>4.3</v>
      </c>
      <c r="G216" s="22">
        <v>4.1000000000000005</v>
      </c>
      <c r="H216" s="22">
        <v>1.42</v>
      </c>
      <c r="I216" s="22">
        <v>1.0999999999999999</v>
      </c>
      <c r="J216" s="22">
        <v>2.11</v>
      </c>
      <c r="K216" s="22">
        <v>2.063333333333333</v>
      </c>
      <c r="L216" s="22">
        <v>1.0933333333333335</v>
      </c>
      <c r="M216" s="22">
        <v>4.1266666666666669</v>
      </c>
      <c r="N216" s="22">
        <v>3.5499999999999994</v>
      </c>
      <c r="O216" s="22">
        <v>0.58000000000000007</v>
      </c>
      <c r="P216" s="22">
        <v>1.7033333333333331</v>
      </c>
      <c r="Q216" s="22">
        <v>3.2466666666666666</v>
      </c>
      <c r="R216" s="22">
        <v>3.5866666666666664</v>
      </c>
      <c r="S216" s="22">
        <v>3.6366666666666667</v>
      </c>
      <c r="T216" s="22">
        <v>2.19</v>
      </c>
      <c r="U216" s="22">
        <v>3.3833333333333333</v>
      </c>
      <c r="V216" s="22">
        <v>1.27</v>
      </c>
      <c r="W216" s="22">
        <v>1.7366666666666666</v>
      </c>
      <c r="X216" s="22">
        <v>1.6966666666666665</v>
      </c>
      <c r="Y216" s="22">
        <v>6.4766666666666666</v>
      </c>
      <c r="Z216" s="22">
        <v>4.63</v>
      </c>
      <c r="AA216" s="22">
        <v>2.6133333333333337</v>
      </c>
      <c r="AB216" s="22">
        <v>1.4766666666666666</v>
      </c>
      <c r="AC216" s="22">
        <v>3.4833333333333329</v>
      </c>
      <c r="AD216" s="22">
        <v>1.8099999999999998</v>
      </c>
      <c r="AE216" s="23">
        <v>1017.5433333333334</v>
      </c>
      <c r="AF216" s="23">
        <v>245604.66666666666</v>
      </c>
      <c r="AG216" s="45">
        <v>4.5228796277806431</v>
      </c>
      <c r="AH216" s="23">
        <v>935.81283598617176</v>
      </c>
      <c r="AI216" s="22" t="s">
        <v>783</v>
      </c>
      <c r="AJ216" s="22">
        <v>92.780000000000015</v>
      </c>
      <c r="AK216" s="22">
        <v>56.49666666666667</v>
      </c>
      <c r="AL216" s="22">
        <v>149.2766666666667</v>
      </c>
      <c r="AM216" s="22">
        <v>176.22256666666667</v>
      </c>
      <c r="AN216" s="22">
        <v>52.956666666666671</v>
      </c>
      <c r="AO216" s="36">
        <v>2.4073333333333333</v>
      </c>
      <c r="AP216" s="22">
        <v>103.95666666666666</v>
      </c>
      <c r="AQ216" s="22">
        <v>104.36333333333334</v>
      </c>
      <c r="AR216" s="22">
        <v>116.32</v>
      </c>
      <c r="AS216" s="22">
        <v>10.226666666666667</v>
      </c>
      <c r="AT216" s="22">
        <v>469.32333333333332</v>
      </c>
      <c r="AU216" s="22">
        <v>4.1433333333333335</v>
      </c>
      <c r="AV216" s="22">
        <v>10.08</v>
      </c>
      <c r="AW216" s="22">
        <v>5.12</v>
      </c>
      <c r="AX216" s="22">
        <v>20.8</v>
      </c>
      <c r="AY216" s="22">
        <v>49.616666666666674</v>
      </c>
      <c r="AZ216" s="22">
        <v>2.4566666666666666</v>
      </c>
      <c r="BA216" s="22">
        <v>1.17</v>
      </c>
      <c r="BB216" s="22">
        <v>12.033333333333333</v>
      </c>
      <c r="BC216" s="22">
        <v>35.723333333333336</v>
      </c>
      <c r="BD216" s="22">
        <v>24.613333333333333</v>
      </c>
      <c r="BE216" s="22">
        <v>36.156666666666666</v>
      </c>
      <c r="BF216" s="22">
        <v>76.133333333333326</v>
      </c>
      <c r="BG216" s="22">
        <v>22.266666666666666</v>
      </c>
      <c r="BH216" s="22">
        <v>11.943333333333333</v>
      </c>
      <c r="BI216" s="22">
        <v>14.246666666666668</v>
      </c>
      <c r="BJ216" s="22">
        <v>2.3766666666666665</v>
      </c>
      <c r="BK216" s="22">
        <v>56.69</v>
      </c>
      <c r="BL216" s="22">
        <v>9.2000000000000011</v>
      </c>
      <c r="BM216" s="22">
        <v>8.6733333333333338</v>
      </c>
    </row>
    <row r="217" spans="1:65" x14ac:dyDescent="0.35">
      <c r="A217" s="35">
        <v>4525940500</v>
      </c>
      <c r="B217" s="17" t="s">
        <v>374</v>
      </c>
      <c r="C217" s="17" t="s">
        <v>756</v>
      </c>
      <c r="D217" s="17" t="s">
        <v>380</v>
      </c>
      <c r="E217" s="22">
        <v>11.326666666666668</v>
      </c>
      <c r="F217" s="22">
        <v>4.1133333333333333</v>
      </c>
      <c r="G217" s="22">
        <v>4.12</v>
      </c>
      <c r="H217" s="22">
        <v>1.3566666666666667</v>
      </c>
      <c r="I217" s="22">
        <v>1.22</v>
      </c>
      <c r="J217" s="22">
        <v>2.0099999999999998</v>
      </c>
      <c r="K217" s="22">
        <v>1.8433333333333335</v>
      </c>
      <c r="L217" s="22">
        <v>1.0266666666666666</v>
      </c>
      <c r="M217" s="22">
        <v>3.99</v>
      </c>
      <c r="N217" s="22">
        <v>3.3666666666666667</v>
      </c>
      <c r="O217" s="22">
        <v>0.57666666666666666</v>
      </c>
      <c r="P217" s="22">
        <v>0.98999999999999988</v>
      </c>
      <c r="Q217" s="22">
        <v>3.9233333333333333</v>
      </c>
      <c r="R217" s="22">
        <v>3.6733333333333333</v>
      </c>
      <c r="S217" s="22">
        <v>4.3133333333333335</v>
      </c>
      <c r="T217" s="22">
        <v>2.226666666666667</v>
      </c>
      <c r="U217" s="22">
        <v>3.8333333333333335</v>
      </c>
      <c r="V217" s="22">
        <v>1.0966666666666667</v>
      </c>
      <c r="W217" s="22">
        <v>1.79</v>
      </c>
      <c r="X217" s="22">
        <v>2.1133333333333333</v>
      </c>
      <c r="Y217" s="22">
        <v>6.4866666666666672</v>
      </c>
      <c r="Z217" s="22">
        <v>3.973333333333334</v>
      </c>
      <c r="AA217" s="22">
        <v>2.8033333333333332</v>
      </c>
      <c r="AB217" s="22">
        <v>1.6733333333333331</v>
      </c>
      <c r="AC217" s="22">
        <v>3.3733333333333331</v>
      </c>
      <c r="AD217" s="22">
        <v>1.7699999999999998</v>
      </c>
      <c r="AE217" s="23">
        <v>1497.2233333333334</v>
      </c>
      <c r="AF217" s="23">
        <v>358908.33333333331</v>
      </c>
      <c r="AG217" s="45">
        <v>4.5088997894370708</v>
      </c>
      <c r="AH217" s="23">
        <v>1365.4240023417181</v>
      </c>
      <c r="AI217" s="22">
        <v>179.94999999999996</v>
      </c>
      <c r="AJ217" s="22" t="s">
        <v>783</v>
      </c>
      <c r="AK217" s="22" t="s">
        <v>783</v>
      </c>
      <c r="AL217" s="22">
        <v>179.94999999999996</v>
      </c>
      <c r="AM217" s="22">
        <v>177.12956666666665</v>
      </c>
      <c r="AN217" s="22">
        <v>46.333333333333336</v>
      </c>
      <c r="AO217" s="36">
        <v>2.4883333333333333</v>
      </c>
      <c r="AP217" s="22">
        <v>149</v>
      </c>
      <c r="AQ217" s="22">
        <v>107.5</v>
      </c>
      <c r="AR217" s="22">
        <v>99.666666666666671</v>
      </c>
      <c r="AS217" s="22">
        <v>7.97</v>
      </c>
      <c r="AT217" s="22">
        <v>413.48</v>
      </c>
      <c r="AU217" s="22">
        <v>4.3899999999999997</v>
      </c>
      <c r="AV217" s="22">
        <v>8.6566666666666663</v>
      </c>
      <c r="AW217" s="22">
        <v>3.2733333333333334</v>
      </c>
      <c r="AX217" s="22">
        <v>19.556666666666668</v>
      </c>
      <c r="AY217" s="22">
        <v>59.443333333333328</v>
      </c>
      <c r="AZ217" s="22">
        <v>2.6266666666666665</v>
      </c>
      <c r="BA217" s="22">
        <v>0.89</v>
      </c>
      <c r="BB217" s="22">
        <v>15.780000000000001</v>
      </c>
      <c r="BC217" s="22">
        <v>33.660000000000004</v>
      </c>
      <c r="BD217" s="22">
        <v>22.213333333333335</v>
      </c>
      <c r="BE217" s="22">
        <v>32.33</v>
      </c>
      <c r="BF217" s="22">
        <v>99.666666666666671</v>
      </c>
      <c r="BG217" s="22">
        <v>18.944166666666668</v>
      </c>
      <c r="BH217" s="22">
        <v>10</v>
      </c>
      <c r="BI217" s="22">
        <v>15</v>
      </c>
      <c r="BJ217" s="22">
        <v>3.69</v>
      </c>
      <c r="BK217" s="22">
        <v>56.666666666666664</v>
      </c>
      <c r="BL217" s="22">
        <v>9.9766666666666666</v>
      </c>
      <c r="BM217" s="22">
        <v>10.503333333333332</v>
      </c>
    </row>
    <row r="218" spans="1:65" x14ac:dyDescent="0.35">
      <c r="A218" s="35">
        <v>4638180700</v>
      </c>
      <c r="B218" s="17" t="s">
        <v>381</v>
      </c>
      <c r="C218" s="17" t="s">
        <v>672</v>
      </c>
      <c r="D218" s="17" t="s">
        <v>673</v>
      </c>
      <c r="E218" s="22">
        <v>10.533333333333333</v>
      </c>
      <c r="F218" s="22">
        <v>3.85</v>
      </c>
      <c r="G218" s="22">
        <v>4.5233333333333334</v>
      </c>
      <c r="H218" s="22">
        <v>1.3999999999999997</v>
      </c>
      <c r="I218" s="22">
        <v>1.2</v>
      </c>
      <c r="J218" s="22">
        <v>1.9400000000000002</v>
      </c>
      <c r="K218" s="22">
        <v>1.9466666666666665</v>
      </c>
      <c r="L218" s="22">
        <v>1.1399999999999999</v>
      </c>
      <c r="M218" s="22">
        <v>4.1166666666666671</v>
      </c>
      <c r="N218" s="22">
        <v>2.3533333333333335</v>
      </c>
      <c r="O218" s="22">
        <v>0.70666666666666667</v>
      </c>
      <c r="P218" s="22">
        <v>1.6166666666666665</v>
      </c>
      <c r="Q218" s="22">
        <v>3.1566666666666667</v>
      </c>
      <c r="R218" s="22">
        <v>3.92</v>
      </c>
      <c r="S218" s="22">
        <v>4.2666666666666666</v>
      </c>
      <c r="T218" s="22">
        <v>1.95</v>
      </c>
      <c r="U218" s="22">
        <v>3.4599999999999995</v>
      </c>
      <c r="V218" s="22">
        <v>1.1833333333333333</v>
      </c>
      <c r="W218" s="22">
        <v>1.8466666666666667</v>
      </c>
      <c r="X218" s="22">
        <v>1.8399999999999999</v>
      </c>
      <c r="Y218" s="22">
        <v>6.3966666666666674</v>
      </c>
      <c r="Z218" s="22">
        <v>5.5533333333333337</v>
      </c>
      <c r="AA218" s="22">
        <v>2.7099999999999995</v>
      </c>
      <c r="AB218" s="22">
        <v>1.0599999999999998</v>
      </c>
      <c r="AC218" s="22">
        <v>3.0666666666666664</v>
      </c>
      <c r="AD218" s="22">
        <v>1.5</v>
      </c>
      <c r="AE218" s="23">
        <v>779.14333333333332</v>
      </c>
      <c r="AF218" s="23">
        <v>471933.33333333331</v>
      </c>
      <c r="AG218" s="45">
        <v>4.3460462193673033</v>
      </c>
      <c r="AH218" s="23">
        <v>1761.4029543226334</v>
      </c>
      <c r="AI218" s="22" t="s">
        <v>783</v>
      </c>
      <c r="AJ218" s="22">
        <v>79.173333333333332</v>
      </c>
      <c r="AK218" s="22">
        <v>60.326666666666675</v>
      </c>
      <c r="AL218" s="22">
        <v>139.5</v>
      </c>
      <c r="AM218" s="22">
        <v>181.99481666666665</v>
      </c>
      <c r="AN218" s="22">
        <v>35.803333333333335</v>
      </c>
      <c r="AO218" s="36">
        <v>2.5340000000000003</v>
      </c>
      <c r="AP218" s="22">
        <v>124.16666666666667</v>
      </c>
      <c r="AQ218" s="22">
        <v>117.33333333333333</v>
      </c>
      <c r="AR218" s="22">
        <v>82.276666666666657</v>
      </c>
      <c r="AS218" s="22">
        <v>9.5</v>
      </c>
      <c r="AT218" s="22">
        <v>437.56666666666666</v>
      </c>
      <c r="AU218" s="22">
        <v>3.5166666666666671</v>
      </c>
      <c r="AV218" s="22">
        <v>10.410000000000002</v>
      </c>
      <c r="AW218" s="22">
        <v>4.79</v>
      </c>
      <c r="AX218" s="22">
        <v>16.05</v>
      </c>
      <c r="AY218" s="22">
        <v>21.25333333333333</v>
      </c>
      <c r="AZ218" s="22">
        <v>2.1366666666666667</v>
      </c>
      <c r="BA218" s="22">
        <v>1.19</v>
      </c>
      <c r="BB218" s="22">
        <v>11.72</v>
      </c>
      <c r="BC218" s="22">
        <v>19.906666666666666</v>
      </c>
      <c r="BD218" s="22">
        <v>18.170000000000002</v>
      </c>
      <c r="BE218" s="22">
        <v>27.773333333333337</v>
      </c>
      <c r="BF218" s="22">
        <v>81.583333333333329</v>
      </c>
      <c r="BG218" s="22">
        <v>12.666666666666666</v>
      </c>
      <c r="BH218" s="22">
        <v>8.75</v>
      </c>
      <c r="BI218" s="22">
        <v>9</v>
      </c>
      <c r="BJ218" s="22">
        <v>2.17</v>
      </c>
      <c r="BK218" s="22">
        <v>49.486666666666657</v>
      </c>
      <c r="BL218" s="22">
        <v>9.3533333333333335</v>
      </c>
      <c r="BM218" s="22">
        <v>8.75</v>
      </c>
    </row>
    <row r="219" spans="1:65" x14ac:dyDescent="0.35">
      <c r="A219" s="35">
        <v>4643620800</v>
      </c>
      <c r="B219" s="17" t="s">
        <v>381</v>
      </c>
      <c r="C219" s="17" t="s">
        <v>65</v>
      </c>
      <c r="D219" s="17" t="s">
        <v>66</v>
      </c>
      <c r="E219" s="22">
        <v>10.067901269779297</v>
      </c>
      <c r="F219" s="22">
        <v>3.5829371360554827</v>
      </c>
      <c r="G219" s="22">
        <v>4.2735233716788175</v>
      </c>
      <c r="H219" s="22">
        <v>1.827704788021733</v>
      </c>
      <c r="I219" s="22">
        <v>0.89353506861668663</v>
      </c>
      <c r="J219" s="22">
        <v>2.0438627631570463</v>
      </c>
      <c r="K219" s="22">
        <v>1.5340556332072264</v>
      </c>
      <c r="L219" s="22">
        <v>1.0177352172035028</v>
      </c>
      <c r="M219" s="22">
        <v>5.0719368488778684</v>
      </c>
      <c r="N219" s="22">
        <v>2.6814718886025148</v>
      </c>
      <c r="O219" s="22">
        <v>0.56630494850943658</v>
      </c>
      <c r="P219" s="22">
        <v>1.7042322606915536</v>
      </c>
      <c r="Q219" s="22">
        <v>3.0021543700127302</v>
      </c>
      <c r="R219" s="22">
        <v>3.1534824762512073</v>
      </c>
      <c r="S219" s="22">
        <v>4.5267779388737965</v>
      </c>
      <c r="T219" s="22">
        <v>2.1469423876974272</v>
      </c>
      <c r="U219" s="22">
        <v>3.1405621067911418</v>
      </c>
      <c r="V219" s="22">
        <v>1.0034239080343477</v>
      </c>
      <c r="W219" s="22">
        <v>1.727178073536269</v>
      </c>
      <c r="X219" s="22">
        <v>1.8919421641941447</v>
      </c>
      <c r="Y219" s="22">
        <v>5.7880402291828537</v>
      </c>
      <c r="Z219" s="22">
        <v>5.2808765876477946</v>
      </c>
      <c r="AA219" s="22">
        <v>2.6580608322836916</v>
      </c>
      <c r="AB219" s="22">
        <v>1.017814815076622</v>
      </c>
      <c r="AC219" s="22">
        <v>2.3785770710586527</v>
      </c>
      <c r="AD219" s="22">
        <v>1.8441541319805668</v>
      </c>
      <c r="AE219" s="23">
        <v>849.60113447919173</v>
      </c>
      <c r="AF219" s="23">
        <v>308638.95106919727</v>
      </c>
      <c r="AG219" s="45">
        <v>4.43756470348292</v>
      </c>
      <c r="AH219" s="23">
        <v>1165.6270436427783</v>
      </c>
      <c r="AI219" s="22" t="s">
        <v>783</v>
      </c>
      <c r="AJ219" s="22">
        <v>96.785934222485807</v>
      </c>
      <c r="AK219" s="22">
        <v>46.964313242525378</v>
      </c>
      <c r="AL219" s="22">
        <v>143.75024746501117</v>
      </c>
      <c r="AM219" s="22">
        <v>181.80083839862959</v>
      </c>
      <c r="AN219" s="22">
        <v>41.314054741746965</v>
      </c>
      <c r="AO219" s="36">
        <v>2.6140497030477121</v>
      </c>
      <c r="AP219" s="22">
        <v>132.57514335798848</v>
      </c>
      <c r="AQ219" s="22">
        <v>147.73543627296417</v>
      </c>
      <c r="AR219" s="22">
        <v>96.509511274909528</v>
      </c>
      <c r="AS219" s="22">
        <v>9.8214822840842562</v>
      </c>
      <c r="AT219" s="22">
        <v>449.08018899102223</v>
      </c>
      <c r="AU219" s="22">
        <v>4.4908386376760436</v>
      </c>
      <c r="AV219" s="22">
        <v>11.318425829028564</v>
      </c>
      <c r="AW219" s="22">
        <v>4.2681413858078976</v>
      </c>
      <c r="AX219" s="22">
        <v>16.833426098712199</v>
      </c>
      <c r="AY219" s="22">
        <v>28.073370957828786</v>
      </c>
      <c r="AZ219" s="22">
        <v>2.7037841594244605</v>
      </c>
      <c r="BA219" s="22">
        <v>0.86266735001127015</v>
      </c>
      <c r="BB219" s="22">
        <v>11.899751139793338</v>
      </c>
      <c r="BC219" s="22">
        <v>37.090455934836619</v>
      </c>
      <c r="BD219" s="22">
        <v>22.563962998818806</v>
      </c>
      <c r="BE219" s="22">
        <v>32.305279036331576</v>
      </c>
      <c r="BF219" s="22">
        <v>89.423116185744519</v>
      </c>
      <c r="BG219" s="22">
        <v>29.042171622116385</v>
      </c>
      <c r="BH219" s="22">
        <v>9.9547711805778292</v>
      </c>
      <c r="BI219" s="22">
        <v>16.40776263620344</v>
      </c>
      <c r="BJ219" s="22">
        <v>3.1111670192733136</v>
      </c>
      <c r="BK219" s="22">
        <v>51.402475999865807</v>
      </c>
      <c r="BL219" s="22">
        <v>9.0508867259850909</v>
      </c>
      <c r="BM219" s="22">
        <v>8.3071619675222905</v>
      </c>
    </row>
    <row r="220" spans="1:65" x14ac:dyDescent="0.35">
      <c r="A220" s="35">
        <v>4716860300</v>
      </c>
      <c r="B220" s="17" t="s">
        <v>382</v>
      </c>
      <c r="C220" s="17" t="s">
        <v>383</v>
      </c>
      <c r="D220" s="17" t="s">
        <v>384</v>
      </c>
      <c r="E220" s="22">
        <v>10.979999999999999</v>
      </c>
      <c r="F220" s="22">
        <v>4.1800000000000006</v>
      </c>
      <c r="G220" s="22">
        <v>3.7566666666666664</v>
      </c>
      <c r="H220" s="22">
        <v>1.1133333333333333</v>
      </c>
      <c r="I220" s="22">
        <v>1.0033333333333332</v>
      </c>
      <c r="J220" s="22">
        <v>2.0166666666666666</v>
      </c>
      <c r="K220" s="22">
        <v>1.4933333333333332</v>
      </c>
      <c r="L220" s="22">
        <v>1.0166666666666668</v>
      </c>
      <c r="M220" s="22">
        <v>4.0799999999999992</v>
      </c>
      <c r="N220" s="22">
        <v>3.7433333333333336</v>
      </c>
      <c r="O220" s="22">
        <v>0.54666666666666675</v>
      </c>
      <c r="P220" s="22">
        <v>1.21</v>
      </c>
      <c r="Q220" s="22">
        <v>3.3000000000000003</v>
      </c>
      <c r="R220" s="22">
        <v>3.6333333333333333</v>
      </c>
      <c r="S220" s="22">
        <v>3.8200000000000003</v>
      </c>
      <c r="T220" s="22">
        <v>2.2033333333333336</v>
      </c>
      <c r="U220" s="22">
        <v>3.4966666666666666</v>
      </c>
      <c r="V220" s="22">
        <v>1</v>
      </c>
      <c r="W220" s="22">
        <v>1.6366666666666667</v>
      </c>
      <c r="X220" s="22">
        <v>1.79</v>
      </c>
      <c r="Y220" s="22">
        <v>5.7100000000000009</v>
      </c>
      <c r="Z220" s="22">
        <v>5.09</v>
      </c>
      <c r="AA220" s="22">
        <v>2.7699999999999996</v>
      </c>
      <c r="AB220" s="22">
        <v>1.47</v>
      </c>
      <c r="AC220" s="22">
        <v>2.9266666666666672</v>
      </c>
      <c r="AD220" s="22">
        <v>1.7533333333333332</v>
      </c>
      <c r="AE220" s="23">
        <v>1074.8666666666666</v>
      </c>
      <c r="AF220" s="23">
        <v>366108.66666666669</v>
      </c>
      <c r="AG220" s="45">
        <v>4.5278213898797395</v>
      </c>
      <c r="AH220" s="23">
        <v>1396.4563417858042</v>
      </c>
      <c r="AI220" s="22" t="s">
        <v>783</v>
      </c>
      <c r="AJ220" s="22">
        <v>81.149999999999991</v>
      </c>
      <c r="AK220" s="22">
        <v>55.773333333333333</v>
      </c>
      <c r="AL220" s="22">
        <v>136.92333333333332</v>
      </c>
      <c r="AM220" s="22">
        <v>179.35406666666668</v>
      </c>
      <c r="AN220" s="22">
        <v>45.333333333333336</v>
      </c>
      <c r="AO220" s="36">
        <v>2.331</v>
      </c>
      <c r="AP220" s="22">
        <v>97</v>
      </c>
      <c r="AQ220" s="22">
        <v>128.33333333333334</v>
      </c>
      <c r="AR220" s="22">
        <v>86.666666666666671</v>
      </c>
      <c r="AS220" s="22">
        <v>8.8466666666666676</v>
      </c>
      <c r="AT220" s="22">
        <v>441</v>
      </c>
      <c r="AU220" s="22">
        <v>3.9233333333333338</v>
      </c>
      <c r="AV220" s="22">
        <v>8.99</v>
      </c>
      <c r="AW220" s="22">
        <v>4.1033333333333335</v>
      </c>
      <c r="AX220" s="22">
        <v>14.533333333333333</v>
      </c>
      <c r="AY220" s="22">
        <v>45</v>
      </c>
      <c r="AZ220" s="22">
        <v>2.0733333333333337</v>
      </c>
      <c r="BA220" s="22">
        <v>0.91</v>
      </c>
      <c r="BB220" s="22">
        <v>12.933333333333332</v>
      </c>
      <c r="BC220" s="22">
        <v>26.456666666666667</v>
      </c>
      <c r="BD220" s="22">
        <v>16.003333333333334</v>
      </c>
      <c r="BE220" s="22">
        <v>25.820000000000004</v>
      </c>
      <c r="BF220" s="22">
        <v>61.733333333333327</v>
      </c>
      <c r="BG220" s="22">
        <v>21.252222222222223</v>
      </c>
      <c r="BH220" s="22">
        <v>11.553333333333333</v>
      </c>
      <c r="BI220" s="22">
        <v>14.866666666666667</v>
      </c>
      <c r="BJ220" s="22">
        <v>1.9933333333333334</v>
      </c>
      <c r="BK220" s="22">
        <v>53</v>
      </c>
      <c r="BL220" s="22">
        <v>9.2799999999999994</v>
      </c>
      <c r="BM220" s="22">
        <v>10.01</v>
      </c>
    </row>
    <row r="221" spans="1:65" x14ac:dyDescent="0.35">
      <c r="A221" s="35">
        <v>4717420315</v>
      </c>
      <c r="B221" s="17" t="s">
        <v>382</v>
      </c>
      <c r="C221" s="17" t="s">
        <v>385</v>
      </c>
      <c r="D221" s="17" t="s">
        <v>386</v>
      </c>
      <c r="E221" s="22">
        <v>11.424051507091891</v>
      </c>
      <c r="F221" s="22">
        <v>4.0638296543816956</v>
      </c>
      <c r="G221" s="22">
        <v>4.1278450715330228</v>
      </c>
      <c r="H221" s="22">
        <v>2.2319807225969965</v>
      </c>
      <c r="I221" s="22">
        <v>1.2590622116960024</v>
      </c>
      <c r="J221" s="22">
        <v>3.0687122194162306</v>
      </c>
      <c r="K221" s="22">
        <v>1.5124638443943903</v>
      </c>
      <c r="L221" s="22">
        <v>1.2229657572602624</v>
      </c>
      <c r="M221" s="22">
        <v>4.001121927847116</v>
      </c>
      <c r="N221" s="22">
        <v>3.4503833000623607</v>
      </c>
      <c r="O221" s="22">
        <v>0.58345725013424754</v>
      </c>
      <c r="P221" s="22">
        <v>1.462490605187396</v>
      </c>
      <c r="Q221" s="22">
        <v>3.2547216339697962</v>
      </c>
      <c r="R221" s="22">
        <v>3.8937129066514751</v>
      </c>
      <c r="S221" s="22">
        <v>4.2507403712656995</v>
      </c>
      <c r="T221" s="22">
        <v>2.3708413248105207</v>
      </c>
      <c r="U221" s="22">
        <v>3.6980096162123295</v>
      </c>
      <c r="V221" s="22">
        <v>1.1843145151405414</v>
      </c>
      <c r="W221" s="22">
        <v>1.6497368860210513</v>
      </c>
      <c r="X221" s="22">
        <v>1.9962893297280582</v>
      </c>
      <c r="Y221" s="22">
        <v>6.301297221918067</v>
      </c>
      <c r="Z221" s="22">
        <v>4.8160902686295941</v>
      </c>
      <c r="AA221" s="22">
        <v>2.9731013624527702</v>
      </c>
      <c r="AB221" s="22">
        <v>1.2514913441245523</v>
      </c>
      <c r="AC221" s="22">
        <v>3.1055036408321648</v>
      </c>
      <c r="AD221" s="22">
        <v>1.6285101998539264</v>
      </c>
      <c r="AE221" s="23">
        <v>611.33572291990629</v>
      </c>
      <c r="AF221" s="23">
        <v>274274.58432683273</v>
      </c>
      <c r="AG221" s="45">
        <v>4.3829650187144074</v>
      </c>
      <c r="AH221" s="23">
        <v>1028.0160128022005</v>
      </c>
      <c r="AI221" s="22" t="s">
        <v>783</v>
      </c>
      <c r="AJ221" s="22">
        <v>89.184382805339851</v>
      </c>
      <c r="AK221" s="22">
        <v>51.637013860414662</v>
      </c>
      <c r="AL221" s="22">
        <v>140.82139666575452</v>
      </c>
      <c r="AM221" s="22">
        <v>179.48900915811296</v>
      </c>
      <c r="AN221" s="22">
        <v>65.857519224793364</v>
      </c>
      <c r="AO221" s="36">
        <v>2.3711505335292764</v>
      </c>
      <c r="AP221" s="22">
        <v>129.43068378203364</v>
      </c>
      <c r="AQ221" s="22">
        <v>71.331833938864733</v>
      </c>
      <c r="AR221" s="22">
        <v>85.130150385641898</v>
      </c>
      <c r="AS221" s="22">
        <v>7.9028387299777805</v>
      </c>
      <c r="AT221" s="22">
        <v>423.94669567777333</v>
      </c>
      <c r="AU221" s="22">
        <v>4.0294111534371782</v>
      </c>
      <c r="AV221" s="22">
        <v>8.965573665076759</v>
      </c>
      <c r="AW221" s="22">
        <v>3.7015352620593176</v>
      </c>
      <c r="AX221" s="22">
        <v>21.641288322157681</v>
      </c>
      <c r="AY221" s="22">
        <v>23.103467942037941</v>
      </c>
      <c r="AZ221" s="22">
        <v>2.4138196533806524</v>
      </c>
      <c r="BA221" s="22">
        <v>1.4305604538150731</v>
      </c>
      <c r="BB221" s="22">
        <v>9.1743580756559577</v>
      </c>
      <c r="BC221" s="22">
        <v>45.268144504631209</v>
      </c>
      <c r="BD221" s="22">
        <v>36.864105309566035</v>
      </c>
      <c r="BE221" s="22">
        <v>39.896081658009145</v>
      </c>
      <c r="BF221" s="22">
        <v>57.173617669076144</v>
      </c>
      <c r="BG221" s="22">
        <v>11.874330887391288</v>
      </c>
      <c r="BH221" s="22">
        <v>10.132296158299427</v>
      </c>
      <c r="BI221" s="22">
        <v>7.4897868696827787</v>
      </c>
      <c r="BJ221" s="22">
        <v>2.2057008391106869</v>
      </c>
      <c r="BK221" s="22">
        <v>48.800470073706833</v>
      </c>
      <c r="BL221" s="22">
        <v>9.1415043563331064</v>
      </c>
      <c r="BM221" s="22">
        <v>7.942010181359783</v>
      </c>
    </row>
    <row r="222" spans="1:65" x14ac:dyDescent="0.35">
      <c r="A222" s="35">
        <v>4727180400</v>
      </c>
      <c r="B222" s="17" t="s">
        <v>382</v>
      </c>
      <c r="C222" s="17" t="s">
        <v>387</v>
      </c>
      <c r="D222" s="17" t="s">
        <v>388</v>
      </c>
      <c r="E222" s="22">
        <v>9.5633333333333344</v>
      </c>
      <c r="F222" s="22">
        <v>3.276666666666666</v>
      </c>
      <c r="G222" s="22">
        <v>3.5833333333333335</v>
      </c>
      <c r="H222" s="22">
        <v>1.17</v>
      </c>
      <c r="I222" s="22">
        <v>1.1233333333333333</v>
      </c>
      <c r="J222" s="22">
        <v>1.7433333333333334</v>
      </c>
      <c r="K222" s="22">
        <v>1.2266666666666668</v>
      </c>
      <c r="L222" s="22">
        <v>0.97000000000000008</v>
      </c>
      <c r="M222" s="22">
        <v>4.03</v>
      </c>
      <c r="N222" s="22">
        <v>3.0133333333333336</v>
      </c>
      <c r="O222" s="22">
        <v>0.54666666666666675</v>
      </c>
      <c r="P222" s="22">
        <v>1.04</v>
      </c>
      <c r="Q222" s="22">
        <v>3.0533333333333332</v>
      </c>
      <c r="R222" s="22">
        <v>3.84</v>
      </c>
      <c r="S222" s="22">
        <v>4.2333333333333334</v>
      </c>
      <c r="T222" s="22">
        <v>1.6066666666666667</v>
      </c>
      <c r="U222" s="22">
        <v>3.4666666666666663</v>
      </c>
      <c r="V222" s="22">
        <v>1.0900000000000001</v>
      </c>
      <c r="W222" s="22">
        <v>1.3800000000000001</v>
      </c>
      <c r="X222" s="22">
        <v>1.6866666666666665</v>
      </c>
      <c r="Y222" s="22">
        <v>7.03</v>
      </c>
      <c r="Z222" s="22">
        <v>4.3400000000000007</v>
      </c>
      <c r="AA222" s="22">
        <v>2.4866666666666664</v>
      </c>
      <c r="AB222" s="22">
        <v>1.08</v>
      </c>
      <c r="AC222" s="22">
        <v>2.7133333333333334</v>
      </c>
      <c r="AD222" s="22">
        <v>1.7866666666666664</v>
      </c>
      <c r="AE222" s="23">
        <v>765.66666666666663</v>
      </c>
      <c r="AF222" s="23">
        <v>244950</v>
      </c>
      <c r="AG222" s="45">
        <v>4.5296947351679142</v>
      </c>
      <c r="AH222" s="23">
        <v>934.89030978934295</v>
      </c>
      <c r="AI222" s="22" t="s">
        <v>783</v>
      </c>
      <c r="AJ222" s="22">
        <v>96.116666666666674</v>
      </c>
      <c r="AK222" s="22">
        <v>61.723333333333336</v>
      </c>
      <c r="AL222" s="22">
        <v>157.84</v>
      </c>
      <c r="AM222" s="22">
        <v>179.35406666666668</v>
      </c>
      <c r="AN222" s="22">
        <v>41.826666666666661</v>
      </c>
      <c r="AO222" s="36">
        <v>2.3843333333333336</v>
      </c>
      <c r="AP222" s="22">
        <v>128</v>
      </c>
      <c r="AQ222" s="22">
        <v>125.75</v>
      </c>
      <c r="AR222" s="22">
        <v>82.89</v>
      </c>
      <c r="AS222" s="22">
        <v>8.6933333333333334</v>
      </c>
      <c r="AT222" s="22">
        <v>424.33666666666664</v>
      </c>
      <c r="AU222" s="22">
        <v>3.81</v>
      </c>
      <c r="AV222" s="22">
        <v>9.5499999999999989</v>
      </c>
      <c r="AW222" s="22">
        <v>5.04</v>
      </c>
      <c r="AX222" s="22">
        <v>12.663333333333334</v>
      </c>
      <c r="AY222" s="22">
        <v>35.556666666666665</v>
      </c>
      <c r="AZ222" s="22">
        <v>1.7599999999999998</v>
      </c>
      <c r="BA222" s="22">
        <v>0.81666666666666676</v>
      </c>
      <c r="BB222" s="22">
        <v>10.5</v>
      </c>
      <c r="BC222" s="22">
        <v>22.963333333333335</v>
      </c>
      <c r="BD222" s="22">
        <v>26.683333333333337</v>
      </c>
      <c r="BE222" s="22">
        <v>20.069999999999997</v>
      </c>
      <c r="BF222" s="22">
        <v>71.923333333333332</v>
      </c>
      <c r="BG222" s="22">
        <v>15.690833333333332</v>
      </c>
      <c r="BH222" s="22">
        <v>10</v>
      </c>
      <c r="BI222" s="22">
        <v>15</v>
      </c>
      <c r="BJ222" s="22">
        <v>2.2466666666666666</v>
      </c>
      <c r="BK222" s="22">
        <v>82.026666666666657</v>
      </c>
      <c r="BL222" s="22">
        <v>9.456666666666667</v>
      </c>
      <c r="BM222" s="22">
        <v>8.3666666666666671</v>
      </c>
    </row>
    <row r="223" spans="1:65" x14ac:dyDescent="0.35">
      <c r="A223" s="35">
        <v>4728940500</v>
      </c>
      <c r="B223" s="17" t="s">
        <v>382</v>
      </c>
      <c r="C223" s="17" t="s">
        <v>389</v>
      </c>
      <c r="D223" s="17" t="s">
        <v>390</v>
      </c>
      <c r="E223" s="22">
        <v>10.913333333333334</v>
      </c>
      <c r="F223" s="22">
        <v>3.69</v>
      </c>
      <c r="G223" s="22">
        <v>3.8200000000000003</v>
      </c>
      <c r="H223" s="22">
        <v>0.97333333333333327</v>
      </c>
      <c r="I223" s="22">
        <v>0.95333333333333348</v>
      </c>
      <c r="J223" s="22">
        <v>1.71</v>
      </c>
      <c r="K223" s="22">
        <v>0.8933333333333332</v>
      </c>
      <c r="L223" s="22">
        <v>0.98</v>
      </c>
      <c r="M223" s="22">
        <v>4.08</v>
      </c>
      <c r="N223" s="22">
        <v>2.8733333333333335</v>
      </c>
      <c r="O223" s="22">
        <v>0.45666666666666672</v>
      </c>
      <c r="P223" s="22">
        <v>0.96666666666666679</v>
      </c>
      <c r="Q223" s="22">
        <v>2.8633333333333333</v>
      </c>
      <c r="R223" s="22">
        <v>3.1633333333333336</v>
      </c>
      <c r="S223" s="22">
        <v>3.8800000000000003</v>
      </c>
      <c r="T223" s="22">
        <v>1.9033333333333333</v>
      </c>
      <c r="U223" s="22">
        <v>3.1633333333333336</v>
      </c>
      <c r="V223" s="22">
        <v>0.91666666666666663</v>
      </c>
      <c r="W223" s="22">
        <v>1.4799999999999998</v>
      </c>
      <c r="X223" s="22">
        <v>1.6166666666666669</v>
      </c>
      <c r="Y223" s="22">
        <v>4.28</v>
      </c>
      <c r="Z223" s="22">
        <v>4.08</v>
      </c>
      <c r="AA223" s="22">
        <v>2.11</v>
      </c>
      <c r="AB223" s="22">
        <v>0.88666666666666671</v>
      </c>
      <c r="AC223" s="22">
        <v>2.7166666666666663</v>
      </c>
      <c r="AD223" s="22">
        <v>1.4766666666666666</v>
      </c>
      <c r="AE223" s="23">
        <v>749.5333333333333</v>
      </c>
      <c r="AF223" s="23">
        <v>250009.66666666666</v>
      </c>
      <c r="AG223" s="45">
        <v>4.369227613697432</v>
      </c>
      <c r="AH223" s="23">
        <v>935.73476486579284</v>
      </c>
      <c r="AI223" s="22" t="s">
        <v>783</v>
      </c>
      <c r="AJ223" s="22">
        <v>87.056666666666672</v>
      </c>
      <c r="AK223" s="22">
        <v>65.086666666666659</v>
      </c>
      <c r="AL223" s="22">
        <v>152.14333333333332</v>
      </c>
      <c r="AM223" s="22">
        <v>179.35406666666668</v>
      </c>
      <c r="AN223" s="22">
        <v>32.76</v>
      </c>
      <c r="AO223" s="36">
        <v>2.4856666666666665</v>
      </c>
      <c r="AP223" s="22">
        <v>88</v>
      </c>
      <c r="AQ223" s="22">
        <v>76.066666666666677</v>
      </c>
      <c r="AR223" s="22">
        <v>85.666666666666671</v>
      </c>
      <c r="AS223" s="22">
        <v>8.0866666666666678</v>
      </c>
      <c r="AT223" s="22">
        <v>442.59666666666664</v>
      </c>
      <c r="AU223" s="22">
        <v>3.99</v>
      </c>
      <c r="AV223" s="22">
        <v>9.3233333333333324</v>
      </c>
      <c r="AW223" s="22">
        <v>3</v>
      </c>
      <c r="AX223" s="22">
        <v>14.6</v>
      </c>
      <c r="AY223" s="22">
        <v>37.4</v>
      </c>
      <c r="AZ223" s="22">
        <v>1.57</v>
      </c>
      <c r="BA223" s="22">
        <v>0.77999999999999992</v>
      </c>
      <c r="BB223" s="22">
        <v>12.943333333333333</v>
      </c>
      <c r="BC223" s="22">
        <v>21.189999999999998</v>
      </c>
      <c r="BD223" s="22">
        <v>16.953333333333333</v>
      </c>
      <c r="BE223" s="22">
        <v>24.166666666666668</v>
      </c>
      <c r="BF223" s="22">
        <v>58.78</v>
      </c>
      <c r="BG223" s="22">
        <v>18.222222222222225</v>
      </c>
      <c r="BH223" s="22">
        <v>9.8033333333333328</v>
      </c>
      <c r="BI223" s="22">
        <v>18.25</v>
      </c>
      <c r="BJ223" s="22">
        <v>1.95</v>
      </c>
      <c r="BK223" s="22">
        <v>38.6</v>
      </c>
      <c r="BL223" s="22">
        <v>8.9600000000000009</v>
      </c>
      <c r="BM223" s="22">
        <v>7.98</v>
      </c>
    </row>
    <row r="224" spans="1:65" x14ac:dyDescent="0.35">
      <c r="A224" s="35">
        <v>4732820600</v>
      </c>
      <c r="B224" s="17" t="s">
        <v>382</v>
      </c>
      <c r="C224" s="17" t="s">
        <v>391</v>
      </c>
      <c r="D224" s="17" t="s">
        <v>392</v>
      </c>
      <c r="E224" s="22">
        <v>9.7033333333333331</v>
      </c>
      <c r="F224" s="22">
        <v>3.53</v>
      </c>
      <c r="G224" s="22">
        <v>3.9966666666666666</v>
      </c>
      <c r="H224" s="22">
        <v>1.0666666666666667</v>
      </c>
      <c r="I224" s="22">
        <v>0.88</v>
      </c>
      <c r="J224" s="22">
        <v>1.7866666666666668</v>
      </c>
      <c r="K224" s="22">
        <v>1.51</v>
      </c>
      <c r="L224" s="22">
        <v>0.90333333333333332</v>
      </c>
      <c r="M224" s="22">
        <v>4.13</v>
      </c>
      <c r="N224" s="22">
        <v>3.6133333333333333</v>
      </c>
      <c r="O224" s="22">
        <v>0.52333333333333332</v>
      </c>
      <c r="P224" s="22">
        <v>0.98</v>
      </c>
      <c r="Q224" s="22">
        <v>2.793333333333333</v>
      </c>
      <c r="R224" s="22">
        <v>3.22</v>
      </c>
      <c r="S224" s="22">
        <v>4.13</v>
      </c>
      <c r="T224" s="22">
        <v>1.5633333333333332</v>
      </c>
      <c r="U224" s="22">
        <v>3.4633333333333334</v>
      </c>
      <c r="V224" s="22">
        <v>0.91</v>
      </c>
      <c r="W224" s="22">
        <v>1.4000000000000001</v>
      </c>
      <c r="X224" s="22">
        <v>1.6866666666666665</v>
      </c>
      <c r="Y224" s="22">
        <v>7.2966666666666669</v>
      </c>
      <c r="Z224" s="22">
        <v>4.1433333333333335</v>
      </c>
      <c r="AA224" s="22">
        <v>1.9633333333333336</v>
      </c>
      <c r="AB224" s="22">
        <v>0.94333333333333336</v>
      </c>
      <c r="AC224" s="22">
        <v>2.8566666666666669</v>
      </c>
      <c r="AD224" s="22">
        <v>1.6066666666666667</v>
      </c>
      <c r="AE224" s="23">
        <v>734.46333333333325</v>
      </c>
      <c r="AF224" s="23">
        <v>237308.33333333334</v>
      </c>
      <c r="AG224" s="45">
        <v>4.5759496550203975</v>
      </c>
      <c r="AH224" s="23">
        <v>910.9164997578672</v>
      </c>
      <c r="AI224" s="22" t="s">
        <v>783</v>
      </c>
      <c r="AJ224" s="22">
        <v>112.02</v>
      </c>
      <c r="AK224" s="22">
        <v>43.916666666666664</v>
      </c>
      <c r="AL224" s="22">
        <v>155.93666666666667</v>
      </c>
      <c r="AM224" s="22">
        <v>179.35406666666668</v>
      </c>
      <c r="AN224" s="22">
        <v>36.223333333333336</v>
      </c>
      <c r="AO224" s="36">
        <v>2.3573333333333335</v>
      </c>
      <c r="AP224" s="22">
        <v>64.643333333333331</v>
      </c>
      <c r="AQ224" s="22">
        <v>66.943333333333328</v>
      </c>
      <c r="AR224" s="22">
        <v>76.443333333333328</v>
      </c>
      <c r="AS224" s="22">
        <v>8.2733333333333334</v>
      </c>
      <c r="AT224" s="22">
        <v>427.04666666666662</v>
      </c>
      <c r="AU224" s="22">
        <v>4.2266666666666666</v>
      </c>
      <c r="AV224" s="22">
        <v>9.9266666666666676</v>
      </c>
      <c r="AW224" s="22">
        <v>2.8033333333333332</v>
      </c>
      <c r="AX224" s="22">
        <v>13.416666666666666</v>
      </c>
      <c r="AY224" s="22">
        <v>25.419999999999998</v>
      </c>
      <c r="AZ224" s="22">
        <v>1.7633333333333334</v>
      </c>
      <c r="BA224" s="22">
        <v>0.78666666666666674</v>
      </c>
      <c r="BB224" s="22">
        <v>6.3633333333333333</v>
      </c>
      <c r="BC224" s="22">
        <v>25.603333333333335</v>
      </c>
      <c r="BD224" s="22">
        <v>22.443333333333332</v>
      </c>
      <c r="BE224" s="22">
        <v>22.930000000000003</v>
      </c>
      <c r="BF224" s="22">
        <v>53.416666666666664</v>
      </c>
      <c r="BG224" s="22">
        <v>13</v>
      </c>
      <c r="BH224" s="22">
        <v>9.7366666666666664</v>
      </c>
      <c r="BI224" s="22">
        <v>15.813333333333333</v>
      </c>
      <c r="BJ224" s="22">
        <v>2.1433333333333331</v>
      </c>
      <c r="BK224" s="22">
        <v>39.113333333333337</v>
      </c>
      <c r="BL224" s="22">
        <v>8.8533333333333335</v>
      </c>
      <c r="BM224" s="22">
        <v>6.6766666666666667</v>
      </c>
    </row>
    <row r="225" spans="1:65" x14ac:dyDescent="0.35">
      <c r="A225" s="35">
        <v>4734100640</v>
      </c>
      <c r="B225" s="17" t="s">
        <v>382</v>
      </c>
      <c r="C225" s="17" t="s">
        <v>393</v>
      </c>
      <c r="D225" s="17" t="s">
        <v>394</v>
      </c>
      <c r="E225" s="22">
        <v>11.256666666666666</v>
      </c>
      <c r="F225" s="22">
        <v>3.9866666666666668</v>
      </c>
      <c r="G225" s="22">
        <v>4.0200000000000005</v>
      </c>
      <c r="H225" s="22">
        <v>1.0533333333333335</v>
      </c>
      <c r="I225" s="22">
        <v>0.9900000000000001</v>
      </c>
      <c r="J225" s="22">
        <v>1.7733333333333334</v>
      </c>
      <c r="K225" s="22">
        <v>1.2066666666666668</v>
      </c>
      <c r="L225" s="22">
        <v>1.0033333333333332</v>
      </c>
      <c r="M225" s="22">
        <v>4.126666666666666</v>
      </c>
      <c r="N225" s="22">
        <v>3.7933333333333334</v>
      </c>
      <c r="O225" s="22">
        <v>0.49</v>
      </c>
      <c r="P225" s="22">
        <v>1.2733333333333334</v>
      </c>
      <c r="Q225" s="22">
        <v>3.2566666666666664</v>
      </c>
      <c r="R225" s="22">
        <v>3.2833333333333337</v>
      </c>
      <c r="S225" s="22">
        <v>3.956666666666667</v>
      </c>
      <c r="T225" s="22">
        <v>1.9733333333333334</v>
      </c>
      <c r="U225" s="22">
        <v>3.4633333333333334</v>
      </c>
      <c r="V225" s="22">
        <v>1.0766666666666669</v>
      </c>
      <c r="W225" s="22">
        <v>1.6266666666666667</v>
      </c>
      <c r="X225" s="22">
        <v>1.6533333333333335</v>
      </c>
      <c r="Y225" s="22">
        <v>5.3466666666666667</v>
      </c>
      <c r="Z225" s="22">
        <v>5.5200000000000005</v>
      </c>
      <c r="AA225" s="22">
        <v>2.2233333333333332</v>
      </c>
      <c r="AB225" s="22">
        <v>1.0799999999999998</v>
      </c>
      <c r="AC225" s="22">
        <v>2.6066666666666669</v>
      </c>
      <c r="AD225" s="22">
        <v>1.7033333333333334</v>
      </c>
      <c r="AE225" s="23">
        <v>775</v>
      </c>
      <c r="AF225" s="23">
        <v>249847.66666666666</v>
      </c>
      <c r="AG225" s="45">
        <v>4.4631470235503103</v>
      </c>
      <c r="AH225" s="23">
        <v>946.13391134362575</v>
      </c>
      <c r="AI225" s="22">
        <v>172.96</v>
      </c>
      <c r="AJ225" s="22" t="s">
        <v>783</v>
      </c>
      <c r="AK225" s="22" t="s">
        <v>783</v>
      </c>
      <c r="AL225" s="22">
        <v>172.96</v>
      </c>
      <c r="AM225" s="22">
        <v>179.35406666666668</v>
      </c>
      <c r="AN225" s="22">
        <v>25</v>
      </c>
      <c r="AO225" s="36">
        <v>2.4873333333333334</v>
      </c>
      <c r="AP225" s="22">
        <v>89</v>
      </c>
      <c r="AQ225" s="22">
        <v>94.723333333333343</v>
      </c>
      <c r="AR225" s="22">
        <v>78.553333333333327</v>
      </c>
      <c r="AS225" s="22">
        <v>9.0133333333333336</v>
      </c>
      <c r="AT225" s="22">
        <v>417.56</v>
      </c>
      <c r="AU225" s="22">
        <v>3.69</v>
      </c>
      <c r="AV225" s="22">
        <v>9.99</v>
      </c>
      <c r="AW225" s="22">
        <v>4.9633333333333338</v>
      </c>
      <c r="AX225" s="22">
        <v>11.25</v>
      </c>
      <c r="AY225" s="22">
        <v>26.446666666666669</v>
      </c>
      <c r="AZ225" s="22">
        <v>1.9466666666666665</v>
      </c>
      <c r="BA225" s="22">
        <v>0.89</v>
      </c>
      <c r="BB225" s="22">
        <v>11.333333333333334</v>
      </c>
      <c r="BC225" s="22">
        <v>39.983333333333327</v>
      </c>
      <c r="BD225" s="22">
        <v>19.143333333333331</v>
      </c>
      <c r="BE225" s="22">
        <v>30.156666666666666</v>
      </c>
      <c r="BF225" s="22">
        <v>64</v>
      </c>
      <c r="BG225" s="22">
        <v>19.166666666666668</v>
      </c>
      <c r="BH225" s="22">
        <v>11.36</v>
      </c>
      <c r="BI225" s="22">
        <v>7.330000000000001</v>
      </c>
      <c r="BJ225" s="22">
        <v>2.17</v>
      </c>
      <c r="BK225" s="22">
        <v>61</v>
      </c>
      <c r="BL225" s="22">
        <v>9.4366666666666656</v>
      </c>
      <c r="BM225" s="22">
        <v>11.586666666666668</v>
      </c>
    </row>
    <row r="226" spans="1:65" x14ac:dyDescent="0.35">
      <c r="A226" s="35">
        <v>4734980325</v>
      </c>
      <c r="B226" s="17" t="s">
        <v>382</v>
      </c>
      <c r="C226" s="17" t="s">
        <v>757</v>
      </c>
      <c r="D226" s="17" t="s">
        <v>803</v>
      </c>
      <c r="E226" s="22">
        <v>10.526666666666667</v>
      </c>
      <c r="F226" s="22">
        <v>4.09</v>
      </c>
      <c r="G226" s="22">
        <v>3.98</v>
      </c>
      <c r="H226" s="22">
        <v>1.0966666666666667</v>
      </c>
      <c r="I226" s="22">
        <v>1.0966666666666667</v>
      </c>
      <c r="J226" s="22">
        <v>1.8500000000000003</v>
      </c>
      <c r="K226" s="22">
        <v>1.75</v>
      </c>
      <c r="L226" s="22">
        <v>1.01</v>
      </c>
      <c r="M226" s="22">
        <v>4.1166666666666663</v>
      </c>
      <c r="N226" s="22">
        <v>2.5566666666666666</v>
      </c>
      <c r="O226" s="22">
        <v>0.59666666666666668</v>
      </c>
      <c r="P226" s="22">
        <v>1.0999999999999999</v>
      </c>
      <c r="Q226" s="22">
        <v>3.1633333333333336</v>
      </c>
      <c r="R226" s="22">
        <v>3.9800000000000004</v>
      </c>
      <c r="S226" s="22">
        <v>4.1100000000000003</v>
      </c>
      <c r="T226" s="22">
        <v>1.9233333333333331</v>
      </c>
      <c r="U226" s="22">
        <v>3.293333333333333</v>
      </c>
      <c r="V226" s="22">
        <v>1.1366666666666665</v>
      </c>
      <c r="W226" s="22">
        <v>1.6333333333333335</v>
      </c>
      <c r="X226" s="22">
        <v>1.7333333333333334</v>
      </c>
      <c r="Y226" s="22">
        <v>5.6266666666666678</v>
      </c>
      <c r="Z226" s="22">
        <v>3.8333333333333335</v>
      </c>
      <c r="AA226" s="22">
        <v>2.5299999999999998</v>
      </c>
      <c r="AB226" s="22">
        <v>1.24</v>
      </c>
      <c r="AC226" s="22">
        <v>3.3566666666666669</v>
      </c>
      <c r="AD226" s="22">
        <v>1.6333333333333335</v>
      </c>
      <c r="AE226" s="23">
        <v>1077.99</v>
      </c>
      <c r="AF226" s="23">
        <v>307878.66666666669</v>
      </c>
      <c r="AG226" s="45">
        <v>4.4755398686018673</v>
      </c>
      <c r="AH226" s="23">
        <v>1167.643500540474</v>
      </c>
      <c r="AI226" s="22" t="s">
        <v>783</v>
      </c>
      <c r="AJ226" s="22">
        <v>91.323333333333338</v>
      </c>
      <c r="AK226" s="22">
        <v>55.763333333333343</v>
      </c>
      <c r="AL226" s="22">
        <v>147.08666666666667</v>
      </c>
      <c r="AM226" s="22">
        <v>179.35406666666668</v>
      </c>
      <c r="AN226" s="22">
        <v>40</v>
      </c>
      <c r="AO226" s="36">
        <v>2.4713333333333334</v>
      </c>
      <c r="AP226" s="22">
        <v>75.53</v>
      </c>
      <c r="AQ226" s="22">
        <v>84.5</v>
      </c>
      <c r="AR226" s="22">
        <v>75.556666666666672</v>
      </c>
      <c r="AS226" s="22">
        <v>8.6766666666666676</v>
      </c>
      <c r="AT226" s="22">
        <v>439.48</v>
      </c>
      <c r="AU226" s="22">
        <v>3.8266666666666667</v>
      </c>
      <c r="AV226" s="22">
        <v>10.209999999999999</v>
      </c>
      <c r="AW226" s="22">
        <v>2.6066666666666669</v>
      </c>
      <c r="AX226" s="22">
        <v>13.166666666666666</v>
      </c>
      <c r="AY226" s="22">
        <v>28.600000000000005</v>
      </c>
      <c r="AZ226" s="22">
        <v>1.95</v>
      </c>
      <c r="BA226" s="22">
        <v>0.96333333333333326</v>
      </c>
      <c r="BB226" s="22">
        <v>12.973333333333334</v>
      </c>
      <c r="BC226" s="22">
        <v>45</v>
      </c>
      <c r="BD226" s="22">
        <v>40</v>
      </c>
      <c r="BE226" s="22">
        <v>43.109999999999992</v>
      </c>
      <c r="BF226" s="22">
        <v>75</v>
      </c>
      <c r="BG226" s="22">
        <v>28</v>
      </c>
      <c r="BH226" s="22">
        <v>9.9</v>
      </c>
      <c r="BI226" s="22">
        <v>9</v>
      </c>
      <c r="BJ226" s="22">
        <v>1.95</v>
      </c>
      <c r="BK226" s="22">
        <v>42.38</v>
      </c>
      <c r="BL226" s="22">
        <v>8.81</v>
      </c>
      <c r="BM226" s="22">
        <v>11.25</v>
      </c>
    </row>
    <row r="227" spans="1:65" x14ac:dyDescent="0.35">
      <c r="A227" s="35">
        <v>4734980700</v>
      </c>
      <c r="B227" s="17" t="s">
        <v>382</v>
      </c>
      <c r="C227" s="17" t="s">
        <v>757</v>
      </c>
      <c r="D227" s="17" t="s">
        <v>789</v>
      </c>
      <c r="E227" s="22">
        <v>12.076666666666668</v>
      </c>
      <c r="F227" s="22">
        <v>4.2133333333333338</v>
      </c>
      <c r="G227" s="22">
        <v>3.7733333333333334</v>
      </c>
      <c r="H227" s="22">
        <v>1.1566666666666665</v>
      </c>
      <c r="I227" s="22">
        <v>0.98333333333333339</v>
      </c>
      <c r="J227" s="22">
        <v>1.7833333333333332</v>
      </c>
      <c r="K227" s="22">
        <v>1.5133333333333334</v>
      </c>
      <c r="L227" s="22">
        <v>0.97000000000000008</v>
      </c>
      <c r="M227" s="22">
        <v>3.8200000000000003</v>
      </c>
      <c r="N227" s="22">
        <v>3.9733333333333332</v>
      </c>
      <c r="O227" s="22">
        <v>0.56333333333333335</v>
      </c>
      <c r="P227" s="22">
        <v>1.17</v>
      </c>
      <c r="Q227" s="22">
        <v>3.3266666666666667</v>
      </c>
      <c r="R227" s="22">
        <v>3.2166666666666663</v>
      </c>
      <c r="S227" s="22">
        <v>4.0333333333333332</v>
      </c>
      <c r="T227" s="22">
        <v>1.9800000000000002</v>
      </c>
      <c r="U227" s="22">
        <v>3.26</v>
      </c>
      <c r="V227" s="22">
        <v>1.0366666666666666</v>
      </c>
      <c r="W227" s="22">
        <v>1.6833333333333333</v>
      </c>
      <c r="X227" s="22">
        <v>1.6933333333333334</v>
      </c>
      <c r="Y227" s="22">
        <v>6.09</v>
      </c>
      <c r="Z227" s="22">
        <v>3.9800000000000004</v>
      </c>
      <c r="AA227" s="22">
        <v>2.3833333333333333</v>
      </c>
      <c r="AB227" s="22">
        <v>1.26</v>
      </c>
      <c r="AC227" s="22">
        <v>3.186666666666667</v>
      </c>
      <c r="AD227" s="22">
        <v>1.7333333333333334</v>
      </c>
      <c r="AE227" s="23">
        <v>1028.93</v>
      </c>
      <c r="AF227" s="23">
        <v>318571</v>
      </c>
      <c r="AG227" s="45">
        <v>4.579333333333321</v>
      </c>
      <c r="AH227" s="23">
        <v>1222.1157574511944</v>
      </c>
      <c r="AI227" s="22" t="s">
        <v>783</v>
      </c>
      <c r="AJ227" s="22">
        <v>94.59666666666665</v>
      </c>
      <c r="AK227" s="22">
        <v>62.48</v>
      </c>
      <c r="AL227" s="22">
        <v>157.07666666666665</v>
      </c>
      <c r="AM227" s="22">
        <v>179.35406666666668</v>
      </c>
      <c r="AN227" s="22">
        <v>44.333333333333336</v>
      </c>
      <c r="AO227" s="36">
        <v>2.4883333333333333</v>
      </c>
      <c r="AP227" s="22">
        <v>79.100000000000009</v>
      </c>
      <c r="AQ227" s="22">
        <v>94.516666666666666</v>
      </c>
      <c r="AR227" s="22">
        <v>74.933333333333323</v>
      </c>
      <c r="AS227" s="22">
        <v>8.2766666666666655</v>
      </c>
      <c r="AT227" s="22">
        <v>404.70333333333338</v>
      </c>
      <c r="AU227" s="22">
        <v>3.9233333333333333</v>
      </c>
      <c r="AV227" s="22">
        <v>11.79</v>
      </c>
      <c r="AW227" s="22">
        <v>4.21</v>
      </c>
      <c r="AX227" s="22">
        <v>16.833333333333332</v>
      </c>
      <c r="AY227" s="22">
        <v>45.666666666666664</v>
      </c>
      <c r="AZ227" s="22">
        <v>2.7866666666666666</v>
      </c>
      <c r="BA227" s="22">
        <v>1.1166666666666669</v>
      </c>
      <c r="BB227" s="22">
        <v>13.203333333333333</v>
      </c>
      <c r="BC227" s="22">
        <v>39.4</v>
      </c>
      <c r="BD227" s="22">
        <v>25.093333333333334</v>
      </c>
      <c r="BE227" s="22">
        <v>32.733333333333334</v>
      </c>
      <c r="BF227" s="22">
        <v>73.666666666666671</v>
      </c>
      <c r="BG227" s="22">
        <v>21</v>
      </c>
      <c r="BH227" s="22">
        <v>11.666666666666666</v>
      </c>
      <c r="BI227" s="22">
        <v>18.066666666666666</v>
      </c>
      <c r="BJ227" s="22">
        <v>2.8733333333333335</v>
      </c>
      <c r="BK227" s="22">
        <v>71.8</v>
      </c>
      <c r="BL227" s="22">
        <v>9.17</v>
      </c>
      <c r="BM227" s="22">
        <v>9.7566666666666677</v>
      </c>
    </row>
    <row r="228" spans="1:65" x14ac:dyDescent="0.35">
      <c r="A228" s="35">
        <v>4810180020</v>
      </c>
      <c r="B228" s="17" t="s">
        <v>395</v>
      </c>
      <c r="C228" s="17" t="s">
        <v>790</v>
      </c>
      <c r="D228" s="17" t="s">
        <v>791</v>
      </c>
      <c r="E228" s="22">
        <v>10.25</v>
      </c>
      <c r="F228" s="22">
        <v>4.09</v>
      </c>
      <c r="G228" s="22">
        <v>3.7233333333333332</v>
      </c>
      <c r="H228" s="22">
        <v>1.0766666666666667</v>
      </c>
      <c r="I228" s="22">
        <v>0.97333333333333327</v>
      </c>
      <c r="J228" s="22">
        <v>1.61</v>
      </c>
      <c r="K228" s="22">
        <v>2.0699999999999998</v>
      </c>
      <c r="L228" s="22">
        <v>1.6266666666666667</v>
      </c>
      <c r="M228" s="22">
        <v>4.3299999999999992</v>
      </c>
      <c r="N228" s="22">
        <v>2.9200000000000004</v>
      </c>
      <c r="O228" s="22">
        <v>0.52666666666666673</v>
      </c>
      <c r="P228" s="22">
        <v>1.1833333333333333</v>
      </c>
      <c r="Q228" s="22">
        <v>3.47</v>
      </c>
      <c r="R228" s="22">
        <v>3.4600000000000004</v>
      </c>
      <c r="S228" s="22">
        <v>4.3833333333333337</v>
      </c>
      <c r="T228" s="22">
        <v>1.6966666666666665</v>
      </c>
      <c r="U228" s="22">
        <v>3.5666666666666664</v>
      </c>
      <c r="V228" s="22">
        <v>0.9</v>
      </c>
      <c r="W228" s="22">
        <v>1.6466666666666665</v>
      </c>
      <c r="X228" s="22">
        <v>2.0533333333333332</v>
      </c>
      <c r="Y228" s="22">
        <v>6.2833333333333341</v>
      </c>
      <c r="Z228" s="22">
        <v>4.7866666666666662</v>
      </c>
      <c r="AA228" s="22">
        <v>2.8233333333333337</v>
      </c>
      <c r="AB228" s="22">
        <v>1.29</v>
      </c>
      <c r="AC228" s="22">
        <v>3.0533333333333332</v>
      </c>
      <c r="AD228" s="22">
        <v>1.89</v>
      </c>
      <c r="AE228" s="23">
        <v>870.7166666666667</v>
      </c>
      <c r="AF228" s="23">
        <v>283103.33333333331</v>
      </c>
      <c r="AG228" s="45">
        <v>4.5637433369297122</v>
      </c>
      <c r="AH228" s="23">
        <v>1085.6189165522512</v>
      </c>
      <c r="AI228" s="22" t="s">
        <v>783</v>
      </c>
      <c r="AJ228" s="22">
        <v>149.36333333333334</v>
      </c>
      <c r="AK228" s="22">
        <v>63.02</v>
      </c>
      <c r="AL228" s="22">
        <v>212.38333333333335</v>
      </c>
      <c r="AM228" s="22">
        <v>179.86841666666666</v>
      </c>
      <c r="AN228" s="22">
        <v>46.926666666666669</v>
      </c>
      <c r="AO228" s="36">
        <v>2.468666666666667</v>
      </c>
      <c r="AP228" s="22">
        <v>121.26333333333332</v>
      </c>
      <c r="AQ228" s="22">
        <v>121.59333333333332</v>
      </c>
      <c r="AR228" s="22">
        <v>89.566666666666663</v>
      </c>
      <c r="AS228" s="22">
        <v>9.3166666666666664</v>
      </c>
      <c r="AT228" s="22">
        <v>438.97</v>
      </c>
      <c r="AU228" s="22">
        <v>4.08</v>
      </c>
      <c r="AV228" s="22">
        <v>9.99</v>
      </c>
      <c r="AW228" s="22">
        <v>3.5133333333333332</v>
      </c>
      <c r="AX228" s="22">
        <v>21.156666666666666</v>
      </c>
      <c r="AY228" s="22">
        <v>37.823333333333331</v>
      </c>
      <c r="AZ228" s="22">
        <v>2.5033333333333334</v>
      </c>
      <c r="BA228" s="22">
        <v>0.82333333333333336</v>
      </c>
      <c r="BB228" s="22">
        <v>11.513333333333334</v>
      </c>
      <c r="BC228" s="22">
        <v>38.783333333333331</v>
      </c>
      <c r="BD228" s="22">
        <v>29.553333333333331</v>
      </c>
      <c r="BE228" s="22">
        <v>37.14</v>
      </c>
      <c r="BF228" s="22">
        <v>77.233333333333334</v>
      </c>
      <c r="BG228" s="22">
        <v>13.660000000000002</v>
      </c>
      <c r="BH228" s="22">
        <v>9.68</v>
      </c>
      <c r="BI228" s="22">
        <v>12</v>
      </c>
      <c r="BJ228" s="22">
        <v>2.4833333333333329</v>
      </c>
      <c r="BK228" s="22">
        <v>45.79</v>
      </c>
      <c r="BL228" s="22">
        <v>9.4666666666666668</v>
      </c>
      <c r="BM228" s="22">
        <v>9.793333333333333</v>
      </c>
    </row>
    <row r="229" spans="1:65" x14ac:dyDescent="0.35">
      <c r="A229" s="35">
        <v>4811100040</v>
      </c>
      <c r="B229" s="17" t="s">
        <v>395</v>
      </c>
      <c r="C229" s="17" t="s">
        <v>396</v>
      </c>
      <c r="D229" s="17" t="s">
        <v>397</v>
      </c>
      <c r="E229" s="22">
        <v>10.366666666666667</v>
      </c>
      <c r="F229" s="22">
        <v>3.6966666666666668</v>
      </c>
      <c r="G229" s="22">
        <v>3.36</v>
      </c>
      <c r="H229" s="22">
        <v>1.1966666666666665</v>
      </c>
      <c r="I229" s="22">
        <v>1.0166666666666668</v>
      </c>
      <c r="J229" s="22">
        <v>2.1466666666666669</v>
      </c>
      <c r="K229" s="22">
        <v>2.0099999999999998</v>
      </c>
      <c r="L229" s="22">
        <v>1.0833333333333333</v>
      </c>
      <c r="M229" s="22">
        <v>4.126666666666666</v>
      </c>
      <c r="N229" s="22">
        <v>2.2266666666666666</v>
      </c>
      <c r="O229" s="22">
        <v>0.55666666666666664</v>
      </c>
      <c r="P229" s="22">
        <v>1.2766666666666666</v>
      </c>
      <c r="Q229" s="22">
        <v>3.2666666666666671</v>
      </c>
      <c r="R229" s="22">
        <v>3.34</v>
      </c>
      <c r="S229" s="22">
        <v>4.2</v>
      </c>
      <c r="T229" s="22">
        <v>2</v>
      </c>
      <c r="U229" s="22">
        <v>3.3133333333333339</v>
      </c>
      <c r="V229" s="22">
        <v>0.95000000000000007</v>
      </c>
      <c r="W229" s="22">
        <v>1.6766666666666665</v>
      </c>
      <c r="X229" s="22">
        <v>1.7966666666666666</v>
      </c>
      <c r="Y229" s="22">
        <v>6.09</v>
      </c>
      <c r="Z229" s="22">
        <v>4.6333333333333329</v>
      </c>
      <c r="AA229" s="22">
        <v>2.31</v>
      </c>
      <c r="AB229" s="22">
        <v>1.1433333333333333</v>
      </c>
      <c r="AC229" s="22">
        <v>3.2533333333333334</v>
      </c>
      <c r="AD229" s="22">
        <v>1.7633333333333334</v>
      </c>
      <c r="AE229" s="23">
        <v>860.04</v>
      </c>
      <c r="AF229" s="23">
        <v>224873.33333333334</v>
      </c>
      <c r="AG229" s="45">
        <v>4.5583333333333789</v>
      </c>
      <c r="AH229" s="23">
        <v>860.83515781001461</v>
      </c>
      <c r="AI229" s="22" t="s">
        <v>783</v>
      </c>
      <c r="AJ229" s="22">
        <v>101.17333333333333</v>
      </c>
      <c r="AK229" s="22">
        <v>46.736666666666672</v>
      </c>
      <c r="AL229" s="22">
        <v>147.91</v>
      </c>
      <c r="AM229" s="22">
        <v>179.86841666666666</v>
      </c>
      <c r="AN229" s="22">
        <v>31.11</v>
      </c>
      <c r="AO229" s="36">
        <v>2.3350000000000004</v>
      </c>
      <c r="AP229" s="22">
        <v>68.33</v>
      </c>
      <c r="AQ229" s="22">
        <v>116.08333333333333</v>
      </c>
      <c r="AR229" s="22">
        <v>86.25</v>
      </c>
      <c r="AS229" s="22">
        <v>8.9600000000000009</v>
      </c>
      <c r="AT229" s="22">
        <v>427.03000000000003</v>
      </c>
      <c r="AU229" s="22">
        <v>4.0566666666666658</v>
      </c>
      <c r="AV229" s="22">
        <v>10</v>
      </c>
      <c r="AW229" s="22">
        <v>2.8666666666666671</v>
      </c>
      <c r="AX229" s="22">
        <v>18.46</v>
      </c>
      <c r="AY229" s="22">
        <v>27.833333333333332</v>
      </c>
      <c r="AZ229" s="22">
        <v>1.9866666666666666</v>
      </c>
      <c r="BA229" s="22">
        <v>0.86</v>
      </c>
      <c r="BB229" s="22">
        <v>9.9600000000000009</v>
      </c>
      <c r="BC229" s="22">
        <v>42.6</v>
      </c>
      <c r="BD229" s="22">
        <v>28.99</v>
      </c>
      <c r="BE229" s="22">
        <v>38.770000000000003</v>
      </c>
      <c r="BF229" s="22">
        <v>66.11333333333333</v>
      </c>
      <c r="BG229" s="22">
        <v>23.45</v>
      </c>
      <c r="BH229" s="22">
        <v>10.106666666666667</v>
      </c>
      <c r="BI229" s="22">
        <v>11.67</v>
      </c>
      <c r="BJ229" s="22">
        <v>2.1833333333333331</v>
      </c>
      <c r="BK229" s="22">
        <v>42.5</v>
      </c>
      <c r="BL229" s="22">
        <v>9.0566666666666666</v>
      </c>
      <c r="BM229" s="22">
        <v>7.2733333333333334</v>
      </c>
    </row>
    <row r="230" spans="1:65" x14ac:dyDescent="0.35">
      <c r="A230" s="35">
        <v>4812420080</v>
      </c>
      <c r="B230" s="17" t="s">
        <v>395</v>
      </c>
      <c r="C230" s="17" t="s">
        <v>398</v>
      </c>
      <c r="D230" s="17" t="s">
        <v>399</v>
      </c>
      <c r="E230" s="22">
        <v>9.8466666666666658</v>
      </c>
      <c r="F230" s="22">
        <v>3.0533333333333332</v>
      </c>
      <c r="G230" s="22">
        <v>3.2233333333333332</v>
      </c>
      <c r="H230" s="22">
        <v>1.1466666666666667</v>
      </c>
      <c r="I230" s="22">
        <v>0.98666666666666669</v>
      </c>
      <c r="J230" s="22">
        <v>1.5200000000000002</v>
      </c>
      <c r="K230" s="22">
        <v>1.7033333333333331</v>
      </c>
      <c r="L230" s="22">
        <v>0.93666666666666665</v>
      </c>
      <c r="M230" s="22">
        <v>4.2266666666666666</v>
      </c>
      <c r="N230" s="22">
        <v>3.3933333333333331</v>
      </c>
      <c r="O230" s="22">
        <v>0.46333333333333332</v>
      </c>
      <c r="P230" s="22">
        <v>0.91666666666666663</v>
      </c>
      <c r="Q230" s="22">
        <v>3.1066666666666669</v>
      </c>
      <c r="R230" s="22">
        <v>3.09</v>
      </c>
      <c r="S230" s="22">
        <v>3.8366666666666664</v>
      </c>
      <c r="T230" s="22">
        <v>2.0333333333333332</v>
      </c>
      <c r="U230" s="22">
        <v>3.2566666666666664</v>
      </c>
      <c r="V230" s="22">
        <v>0.93</v>
      </c>
      <c r="W230" s="22">
        <v>1.58</v>
      </c>
      <c r="X230" s="22">
        <v>1.61</v>
      </c>
      <c r="Y230" s="22">
        <v>5.88</v>
      </c>
      <c r="Z230" s="22">
        <v>4.6333333333333337</v>
      </c>
      <c r="AA230" s="22">
        <v>2.4166666666666665</v>
      </c>
      <c r="AB230" s="22">
        <v>1.0566666666666666</v>
      </c>
      <c r="AC230" s="22">
        <v>2.8233333333333328</v>
      </c>
      <c r="AD230" s="22">
        <v>1.4933333333333332</v>
      </c>
      <c r="AE230" s="23">
        <v>1377.4033333333334</v>
      </c>
      <c r="AF230" s="23">
        <v>312376</v>
      </c>
      <c r="AG230" s="45">
        <v>4.4846007847718896</v>
      </c>
      <c r="AH230" s="23">
        <v>1185.5821138053216</v>
      </c>
      <c r="AI230" s="22" t="s">
        <v>783</v>
      </c>
      <c r="AJ230" s="22">
        <v>106.12666666666667</v>
      </c>
      <c r="AK230" s="22">
        <v>50.366666666666667</v>
      </c>
      <c r="AL230" s="22">
        <v>156.49333333333334</v>
      </c>
      <c r="AM230" s="22">
        <v>179.86841666666666</v>
      </c>
      <c r="AN230" s="22">
        <v>40.546666666666674</v>
      </c>
      <c r="AO230" s="36">
        <v>2.4540000000000002</v>
      </c>
      <c r="AP230" s="22">
        <v>112.49666666666667</v>
      </c>
      <c r="AQ230" s="22">
        <v>104.33333333333333</v>
      </c>
      <c r="AR230" s="22">
        <v>108.30666666666667</v>
      </c>
      <c r="AS230" s="22">
        <v>8.98</v>
      </c>
      <c r="AT230" s="22">
        <v>443.21333333333337</v>
      </c>
      <c r="AU230" s="22">
        <v>4.01</v>
      </c>
      <c r="AV230" s="22">
        <v>11.99</v>
      </c>
      <c r="AW230" s="22">
        <v>3.2733333333333334</v>
      </c>
      <c r="AX230" s="22">
        <v>26.333333333333332</v>
      </c>
      <c r="AY230" s="22">
        <v>47.080000000000005</v>
      </c>
      <c r="AZ230" s="22">
        <v>2.2200000000000002</v>
      </c>
      <c r="BA230" s="22">
        <v>0.9</v>
      </c>
      <c r="BB230" s="22">
        <v>11.236666666666666</v>
      </c>
      <c r="BC230" s="22">
        <v>31.680000000000003</v>
      </c>
      <c r="BD230" s="22">
        <v>28.659999999999997</v>
      </c>
      <c r="BE230" s="22">
        <v>31.543333333333333</v>
      </c>
      <c r="BF230" s="22">
        <v>67.813333333333347</v>
      </c>
      <c r="BG230" s="22">
        <v>33.395555555555553</v>
      </c>
      <c r="BH230" s="22">
        <v>11.443333333333333</v>
      </c>
      <c r="BI230" s="22">
        <v>21.833333333333332</v>
      </c>
      <c r="BJ230" s="22">
        <v>2.3666666666666667</v>
      </c>
      <c r="BK230" s="22">
        <v>49.373333333333335</v>
      </c>
      <c r="BL230" s="22">
        <v>9.2266666666666666</v>
      </c>
      <c r="BM230" s="22">
        <v>6.669999999999999</v>
      </c>
    </row>
    <row r="231" spans="1:65" x14ac:dyDescent="0.35">
      <c r="A231" s="35">
        <v>4812420780</v>
      </c>
      <c r="B231" s="17" t="s">
        <v>395</v>
      </c>
      <c r="C231" s="17" t="s">
        <v>398</v>
      </c>
      <c r="D231" s="17" t="s">
        <v>635</v>
      </c>
      <c r="E231" s="22">
        <v>9.9733333333333345</v>
      </c>
      <c r="F231" s="22">
        <v>3.16</v>
      </c>
      <c r="G231" s="22">
        <v>3.36</v>
      </c>
      <c r="H231" s="22">
        <v>1.07</v>
      </c>
      <c r="I231" s="22">
        <v>1.08</v>
      </c>
      <c r="J231" s="22">
        <v>1.5533333333333335</v>
      </c>
      <c r="K231" s="22">
        <v>1.7599999999999998</v>
      </c>
      <c r="L231" s="22">
        <v>0.8866666666666666</v>
      </c>
      <c r="M231" s="22">
        <v>3.93</v>
      </c>
      <c r="N231" s="22">
        <v>3.043333333333333</v>
      </c>
      <c r="O231" s="22">
        <v>0.46666666666666662</v>
      </c>
      <c r="P231" s="22">
        <v>0.92666666666666664</v>
      </c>
      <c r="Q231" s="22">
        <v>2.9</v>
      </c>
      <c r="R231" s="22">
        <v>3.32</v>
      </c>
      <c r="S231" s="22">
        <v>3.91</v>
      </c>
      <c r="T231" s="22">
        <v>2.0666666666666669</v>
      </c>
      <c r="U231" s="22">
        <v>2.7300000000000004</v>
      </c>
      <c r="V231" s="22">
        <v>0.94333333333333336</v>
      </c>
      <c r="W231" s="22">
        <v>1.4933333333333334</v>
      </c>
      <c r="X231" s="22">
        <v>1.5999999999999999</v>
      </c>
      <c r="Y231" s="22">
        <v>6.080000000000001</v>
      </c>
      <c r="Z231" s="22">
        <v>4.2600000000000007</v>
      </c>
      <c r="AA231" s="22">
        <v>2.64</v>
      </c>
      <c r="AB231" s="22">
        <v>0.93666666666666665</v>
      </c>
      <c r="AC231" s="22">
        <v>4.42</v>
      </c>
      <c r="AD231" s="22">
        <v>1.5066666666666668</v>
      </c>
      <c r="AE231" s="23">
        <v>1159.0966666666666</v>
      </c>
      <c r="AF231" s="23">
        <v>303330</v>
      </c>
      <c r="AG231" s="45">
        <v>4.613490924741062</v>
      </c>
      <c r="AH231" s="23">
        <v>1168.2121796632639</v>
      </c>
      <c r="AI231" s="22" t="s">
        <v>783</v>
      </c>
      <c r="AJ231" s="22">
        <v>123.53000000000002</v>
      </c>
      <c r="AK231" s="22">
        <v>54.683333333333337</v>
      </c>
      <c r="AL231" s="22">
        <v>178.21333333333337</v>
      </c>
      <c r="AM231" s="22">
        <v>179.86841666666666</v>
      </c>
      <c r="AN231" s="22">
        <v>40</v>
      </c>
      <c r="AO231" s="36">
        <v>2.427</v>
      </c>
      <c r="AP231" s="22">
        <v>99.280000000000015</v>
      </c>
      <c r="AQ231" s="22">
        <v>105.56</v>
      </c>
      <c r="AR231" s="22">
        <v>90.05</v>
      </c>
      <c r="AS231" s="22">
        <v>8.1733333333333338</v>
      </c>
      <c r="AT231" s="22">
        <v>435.71</v>
      </c>
      <c r="AU231" s="22">
        <v>3.7900000000000005</v>
      </c>
      <c r="AV231" s="22">
        <v>8.99</v>
      </c>
      <c r="AW231" s="22">
        <v>2.99</v>
      </c>
      <c r="AX231" s="22">
        <v>22.11</v>
      </c>
      <c r="AY231" s="22">
        <v>50.37</v>
      </c>
      <c r="AZ231" s="22">
        <v>2.5966666666666662</v>
      </c>
      <c r="BA231" s="22">
        <v>0.92</v>
      </c>
      <c r="BB231" s="22">
        <v>13.4</v>
      </c>
      <c r="BC231" s="22">
        <v>29.99</v>
      </c>
      <c r="BD231" s="22">
        <v>12.92</v>
      </c>
      <c r="BE231" s="22">
        <v>29.99</v>
      </c>
      <c r="BF231" s="22">
        <v>74.67</v>
      </c>
      <c r="BG231" s="22">
        <v>10.85888888888889</v>
      </c>
      <c r="BH231" s="22">
        <v>11.53</v>
      </c>
      <c r="BI231" s="22">
        <v>15</v>
      </c>
      <c r="BJ231" s="22">
        <v>2.97</v>
      </c>
      <c r="BK231" s="22">
        <v>38.880000000000003</v>
      </c>
      <c r="BL231" s="22">
        <v>8.9433333333333334</v>
      </c>
      <c r="BM231" s="22">
        <v>7.5866666666666669</v>
      </c>
    </row>
    <row r="232" spans="1:65" x14ac:dyDescent="0.35">
      <c r="A232" s="35">
        <v>4812420840</v>
      </c>
      <c r="B232" s="17" t="s">
        <v>395</v>
      </c>
      <c r="C232" s="17" t="s">
        <v>398</v>
      </c>
      <c r="D232" s="17" t="s">
        <v>842</v>
      </c>
      <c r="E232" s="22">
        <v>9.086666666666666</v>
      </c>
      <c r="F232" s="22">
        <v>2.9</v>
      </c>
      <c r="G232" s="22">
        <v>3.1566666666666667</v>
      </c>
      <c r="H232" s="22">
        <v>1.1100000000000001</v>
      </c>
      <c r="I232" s="22">
        <v>0.95666666666666667</v>
      </c>
      <c r="J232" s="22">
        <v>1.4866666666666666</v>
      </c>
      <c r="K232" s="22">
        <v>1.7666666666666668</v>
      </c>
      <c r="L232" s="22">
        <v>0.91</v>
      </c>
      <c r="M232" s="22">
        <v>3.72</v>
      </c>
      <c r="N232" s="22">
        <v>2.0833333333333335</v>
      </c>
      <c r="O232" s="22">
        <v>0.46666666666666662</v>
      </c>
      <c r="P232" s="22">
        <v>0.90333333333333332</v>
      </c>
      <c r="Q232" s="22">
        <v>2.9233333333333333</v>
      </c>
      <c r="R232" s="22">
        <v>3.1799999999999997</v>
      </c>
      <c r="S232" s="22">
        <v>4.0999999999999996</v>
      </c>
      <c r="T232" s="22">
        <v>1.8133333333333332</v>
      </c>
      <c r="U232" s="22">
        <v>2.7366666666666668</v>
      </c>
      <c r="V232" s="22">
        <v>0.8833333333333333</v>
      </c>
      <c r="W232" s="22">
        <v>1.4766666666666666</v>
      </c>
      <c r="X232" s="22">
        <v>1.5966666666666667</v>
      </c>
      <c r="Y232" s="22">
        <v>5.9766666666666666</v>
      </c>
      <c r="Z232" s="22">
        <v>4.2433333333333332</v>
      </c>
      <c r="AA232" s="22">
        <v>2.1066666666666669</v>
      </c>
      <c r="AB232" s="22">
        <v>0.94333333333333336</v>
      </c>
      <c r="AC232" s="22">
        <v>2.6999999999999997</v>
      </c>
      <c r="AD232" s="22">
        <v>1.46</v>
      </c>
      <c r="AE232" s="23">
        <v>1132.2666666666667</v>
      </c>
      <c r="AF232" s="23">
        <v>301462.66666666669</v>
      </c>
      <c r="AG232" s="45">
        <v>4.4036284904933325</v>
      </c>
      <c r="AH232" s="23">
        <v>1132.7227962293516</v>
      </c>
      <c r="AI232" s="22" t="s">
        <v>783</v>
      </c>
      <c r="AJ232" s="22">
        <v>105.26</v>
      </c>
      <c r="AK232" s="22">
        <v>55.75333333333333</v>
      </c>
      <c r="AL232" s="22">
        <v>161.01333333333332</v>
      </c>
      <c r="AM232" s="22">
        <v>179.86841666666666</v>
      </c>
      <c r="AN232" s="22">
        <v>50.300000000000004</v>
      </c>
      <c r="AO232" s="36">
        <v>2.3740000000000001</v>
      </c>
      <c r="AP232" s="22">
        <v>94.089999999999989</v>
      </c>
      <c r="AQ232" s="22">
        <v>81.666666666666671</v>
      </c>
      <c r="AR232" s="22">
        <v>153.93333333333334</v>
      </c>
      <c r="AS232" s="22">
        <v>7.98</v>
      </c>
      <c r="AT232" s="22">
        <v>441.12666666666672</v>
      </c>
      <c r="AU232" s="22">
        <v>3.9200000000000004</v>
      </c>
      <c r="AV232" s="22">
        <v>10.286666666666667</v>
      </c>
      <c r="AW232" s="22">
        <v>3.78</v>
      </c>
      <c r="AX232" s="22">
        <v>16.190000000000001</v>
      </c>
      <c r="AY232" s="22">
        <v>37.926666666666669</v>
      </c>
      <c r="AZ232" s="22">
        <v>1.9466666666666665</v>
      </c>
      <c r="BA232" s="22">
        <v>0.77999999999999992</v>
      </c>
      <c r="BB232" s="22">
        <v>12.643333333333336</v>
      </c>
      <c r="BC232" s="22">
        <v>26.66333333333333</v>
      </c>
      <c r="BD232" s="22">
        <v>18.293333333333333</v>
      </c>
      <c r="BE232" s="22">
        <v>26.323333333333334</v>
      </c>
      <c r="BF232" s="22">
        <v>64.58</v>
      </c>
      <c r="BG232" s="22">
        <v>8.5</v>
      </c>
      <c r="BH232" s="22">
        <v>8.9166666666666661</v>
      </c>
      <c r="BI232" s="22">
        <v>13.333333333333334</v>
      </c>
      <c r="BJ232" s="22">
        <v>2.043333333333333</v>
      </c>
      <c r="BK232" s="22">
        <v>45.733333333333327</v>
      </c>
      <c r="BL232" s="22">
        <v>8.94</v>
      </c>
      <c r="BM232" s="22">
        <v>6.6433333333333335</v>
      </c>
    </row>
    <row r="233" spans="1:65" x14ac:dyDescent="0.35">
      <c r="A233" s="35">
        <v>4813140120</v>
      </c>
      <c r="B233" s="17" t="s">
        <v>395</v>
      </c>
      <c r="C233" s="17" t="s">
        <v>400</v>
      </c>
      <c r="D233" s="17" t="s">
        <v>401</v>
      </c>
      <c r="E233" s="22">
        <v>10.163333333333332</v>
      </c>
      <c r="F233" s="22">
        <v>3.5</v>
      </c>
      <c r="G233" s="22">
        <v>3.5933333333333333</v>
      </c>
      <c r="H233" s="22">
        <v>1.0733333333333335</v>
      </c>
      <c r="I233" s="22">
        <v>0.95666666666666667</v>
      </c>
      <c r="J233" s="22">
        <v>1.4866666666666666</v>
      </c>
      <c r="K233" s="22">
        <v>1.7033333333333334</v>
      </c>
      <c r="L233" s="22">
        <v>0.97666666666666657</v>
      </c>
      <c r="M233" s="22">
        <v>4.04</v>
      </c>
      <c r="N233" s="22">
        <v>3.5433333333333334</v>
      </c>
      <c r="O233" s="22">
        <v>0.54</v>
      </c>
      <c r="P233" s="22">
        <v>1.0366666666666666</v>
      </c>
      <c r="Q233" s="22">
        <v>3.1033333333333335</v>
      </c>
      <c r="R233" s="22">
        <v>3.3333333333333335</v>
      </c>
      <c r="S233" s="22">
        <v>3.7866666666666666</v>
      </c>
      <c r="T233" s="22">
        <v>1.9666666666666666</v>
      </c>
      <c r="U233" s="22">
        <v>2.9866666666666668</v>
      </c>
      <c r="V233" s="22">
        <v>0.87333333333333341</v>
      </c>
      <c r="W233" s="22">
        <v>1.2066666666666668</v>
      </c>
      <c r="X233" s="22">
        <v>1.6133333333333333</v>
      </c>
      <c r="Y233" s="22">
        <v>6.0666666666666664</v>
      </c>
      <c r="Z233" s="22">
        <v>4.03</v>
      </c>
      <c r="AA233" s="22">
        <v>2.5666666666666669</v>
      </c>
      <c r="AB233" s="22">
        <v>1.0466666666666666</v>
      </c>
      <c r="AC233" s="22">
        <v>2.81</v>
      </c>
      <c r="AD233" s="22">
        <v>1.6633333333333333</v>
      </c>
      <c r="AE233" s="23">
        <v>1086.9466666666667</v>
      </c>
      <c r="AF233" s="23">
        <v>308051.33333333331</v>
      </c>
      <c r="AG233" s="45">
        <v>4.4790440433111796</v>
      </c>
      <c r="AH233" s="23">
        <v>1168.5887920477442</v>
      </c>
      <c r="AI233" s="22" t="s">
        <v>783</v>
      </c>
      <c r="AJ233" s="22">
        <v>117.21</v>
      </c>
      <c r="AK233" s="22">
        <v>52.04999999999999</v>
      </c>
      <c r="AL233" s="22">
        <v>169.26</v>
      </c>
      <c r="AM233" s="22">
        <v>176.86841666666666</v>
      </c>
      <c r="AN233" s="22">
        <v>57.34</v>
      </c>
      <c r="AO233" s="36">
        <v>2.375</v>
      </c>
      <c r="AP233" s="22">
        <v>121</v>
      </c>
      <c r="AQ233" s="22">
        <v>82.33</v>
      </c>
      <c r="AR233" s="22">
        <v>83</v>
      </c>
      <c r="AS233" s="22">
        <v>8.26</v>
      </c>
      <c r="AT233" s="22">
        <v>423.96666666666664</v>
      </c>
      <c r="AU233" s="22">
        <v>4.29</v>
      </c>
      <c r="AV233" s="22">
        <v>10.406666666666666</v>
      </c>
      <c r="AW233" s="22">
        <v>3.2900000000000005</v>
      </c>
      <c r="AX233" s="22">
        <v>14.33</v>
      </c>
      <c r="AY233" s="22">
        <v>41.67</v>
      </c>
      <c r="AZ233" s="22">
        <v>1.9566666666666663</v>
      </c>
      <c r="BA233" s="22">
        <v>0.89</v>
      </c>
      <c r="BB233" s="22">
        <v>10.220000000000001</v>
      </c>
      <c r="BC233" s="22">
        <v>48.136666666666663</v>
      </c>
      <c r="BD233" s="22">
        <v>25.716666666666669</v>
      </c>
      <c r="BE233" s="22">
        <v>25.766666666666669</v>
      </c>
      <c r="BF233" s="22">
        <v>75</v>
      </c>
      <c r="BG233" s="22">
        <v>27.863333333333333</v>
      </c>
      <c r="BH233" s="22">
        <v>9.6533333333333342</v>
      </c>
      <c r="BI233" s="22">
        <v>10</v>
      </c>
      <c r="BJ233" s="22">
        <v>2.9733333333333332</v>
      </c>
      <c r="BK233" s="22">
        <v>44.330000000000005</v>
      </c>
      <c r="BL233" s="22">
        <v>9.5499999999999989</v>
      </c>
      <c r="BM233" s="22">
        <v>7.7766666666666664</v>
      </c>
    </row>
    <row r="234" spans="1:65" x14ac:dyDescent="0.35">
      <c r="A234" s="35">
        <v>4815180140</v>
      </c>
      <c r="B234" s="17" t="s">
        <v>395</v>
      </c>
      <c r="C234" s="17" t="s">
        <v>402</v>
      </c>
      <c r="D234" s="17" t="s">
        <v>809</v>
      </c>
      <c r="E234" s="22">
        <v>8.8401609614094863</v>
      </c>
      <c r="F234" s="22">
        <v>3.4918832585798274</v>
      </c>
      <c r="G234" s="22">
        <v>3.0447966121703982</v>
      </c>
      <c r="H234" s="22">
        <v>1.0515109182012519</v>
      </c>
      <c r="I234" s="22">
        <v>1.0543366488186037</v>
      </c>
      <c r="J234" s="22">
        <v>1.9706426712545122</v>
      </c>
      <c r="K234" s="22">
        <v>1.5982773958493912</v>
      </c>
      <c r="L234" s="22">
        <v>1.0124552580597255</v>
      </c>
      <c r="M234" s="22">
        <v>4.2592588264178977</v>
      </c>
      <c r="N234" s="22">
        <v>2.0102233139493753</v>
      </c>
      <c r="O234" s="22">
        <v>0.49445529672393856</v>
      </c>
      <c r="P234" s="22">
        <v>1.0590449209977695</v>
      </c>
      <c r="Q234" s="22">
        <v>2.8301927251911265</v>
      </c>
      <c r="R234" s="22">
        <v>3.6818787847870165</v>
      </c>
      <c r="S234" s="22">
        <v>5.4951023066479294</v>
      </c>
      <c r="T234" s="22">
        <v>1.5539968347497533</v>
      </c>
      <c r="U234" s="22">
        <v>2.9524431613308111</v>
      </c>
      <c r="V234" s="22">
        <v>0.99894354755332648</v>
      </c>
      <c r="W234" s="22">
        <v>1.3951478604005187</v>
      </c>
      <c r="X234" s="22">
        <v>1.6486767598749139</v>
      </c>
      <c r="Y234" s="22">
        <v>5.1108241311322447</v>
      </c>
      <c r="Z234" s="22">
        <v>4.0551279808627561</v>
      </c>
      <c r="AA234" s="22">
        <v>2.0583009432365333</v>
      </c>
      <c r="AB234" s="22">
        <v>1.0149890428726682</v>
      </c>
      <c r="AC234" s="22">
        <v>2.6183658148192759</v>
      </c>
      <c r="AD234" s="22">
        <v>1.4134239470430299</v>
      </c>
      <c r="AE234" s="23">
        <v>802.37813633237704</v>
      </c>
      <c r="AF234" s="23">
        <v>256394.10801206462</v>
      </c>
      <c r="AG234" s="45">
        <v>4.548465777821014</v>
      </c>
      <c r="AH234" s="23">
        <v>979.16531304268085</v>
      </c>
      <c r="AI234" s="22">
        <v>108.47788719189801</v>
      </c>
      <c r="AJ234" s="22" t="s">
        <v>783</v>
      </c>
      <c r="AK234" s="22" t="s">
        <v>783</v>
      </c>
      <c r="AL234" s="22">
        <v>108.47788719189801</v>
      </c>
      <c r="AM234" s="22">
        <v>180.00284102687496</v>
      </c>
      <c r="AN234" s="22">
        <v>61.454254858019389</v>
      </c>
      <c r="AO234" s="36">
        <v>2.4135492913930099</v>
      </c>
      <c r="AP234" s="22">
        <v>71.05998325288121</v>
      </c>
      <c r="AQ234" s="22">
        <v>86.617226925764314</v>
      </c>
      <c r="AR234" s="22">
        <v>86.042259139773776</v>
      </c>
      <c r="AS234" s="22">
        <v>7.9920803216588352</v>
      </c>
      <c r="AT234" s="22">
        <v>524.89888271730786</v>
      </c>
      <c r="AU234" s="22">
        <v>4.0395099282578224</v>
      </c>
      <c r="AV234" s="22">
        <v>9.9628566089117729</v>
      </c>
      <c r="AW234" s="22">
        <v>4.3936922622817915</v>
      </c>
      <c r="AX234" s="22">
        <v>14.101291698609437</v>
      </c>
      <c r="AY234" s="22">
        <v>42.69119076246141</v>
      </c>
      <c r="AZ234" s="22">
        <v>3.3052302307701869</v>
      </c>
      <c r="BA234" s="22">
        <v>0.84847033812480188</v>
      </c>
      <c r="BB234" s="22">
        <v>11.768208488685199</v>
      </c>
      <c r="BC234" s="22">
        <v>31.819994346366787</v>
      </c>
      <c r="BD234" s="22">
        <v>23.343945605490052</v>
      </c>
      <c r="BE234" s="22">
        <v>34.618458856925066</v>
      </c>
      <c r="BF234" s="22">
        <v>47.65304157362899</v>
      </c>
      <c r="BG234" s="22">
        <v>13.918053752798633</v>
      </c>
      <c r="BH234" s="22">
        <v>10.533575214073663</v>
      </c>
      <c r="BI234" s="22">
        <v>7.9891059943282974</v>
      </c>
      <c r="BJ234" s="22">
        <v>2.7346698186259197</v>
      </c>
      <c r="BK234" s="22">
        <v>43.532011161667874</v>
      </c>
      <c r="BL234" s="22">
        <v>8.7336679269428394</v>
      </c>
      <c r="BM234" s="22">
        <v>8.6196220914381581</v>
      </c>
    </row>
    <row r="235" spans="1:65" x14ac:dyDescent="0.35">
      <c r="A235" s="35">
        <v>4815180435</v>
      </c>
      <c r="B235" s="17" t="s">
        <v>395</v>
      </c>
      <c r="C235" s="17" t="s">
        <v>402</v>
      </c>
      <c r="D235" s="17" t="s">
        <v>403</v>
      </c>
      <c r="E235" s="22">
        <v>9.4333333333333336</v>
      </c>
      <c r="F235" s="22">
        <v>3.3633333333333333</v>
      </c>
      <c r="G235" s="22">
        <v>3.08</v>
      </c>
      <c r="H235" s="22">
        <v>0.97000000000000008</v>
      </c>
      <c r="I235" s="22">
        <v>0.92666666666666675</v>
      </c>
      <c r="J235" s="22">
        <v>1.67</v>
      </c>
      <c r="K235" s="22">
        <v>1.4733333333333334</v>
      </c>
      <c r="L235" s="22">
        <v>0.97333333333333327</v>
      </c>
      <c r="M235" s="22">
        <v>3.97</v>
      </c>
      <c r="N235" s="22">
        <v>2.06</v>
      </c>
      <c r="O235" s="22">
        <v>0.48</v>
      </c>
      <c r="P235" s="22">
        <v>0.98</v>
      </c>
      <c r="Q235" s="22">
        <v>2.686666666666667</v>
      </c>
      <c r="R235" s="22">
        <v>3.0533333333333332</v>
      </c>
      <c r="S235" s="22">
        <v>3.94</v>
      </c>
      <c r="T235" s="22">
        <v>1.97</v>
      </c>
      <c r="U235" s="22">
        <v>2.7133333333333334</v>
      </c>
      <c r="V235" s="22">
        <v>0.73666666666666669</v>
      </c>
      <c r="W235" s="22">
        <v>2.1733333333333333</v>
      </c>
      <c r="X235" s="22">
        <v>1.4799999999999998</v>
      </c>
      <c r="Y235" s="22">
        <v>5.97</v>
      </c>
      <c r="Z235" s="22">
        <v>4.28</v>
      </c>
      <c r="AA235" s="22">
        <v>1.9033333333333333</v>
      </c>
      <c r="AB235" s="22">
        <v>0.95000000000000007</v>
      </c>
      <c r="AC235" s="22">
        <v>2.4533333333333331</v>
      </c>
      <c r="AD235" s="22">
        <v>1.4500000000000002</v>
      </c>
      <c r="AE235" s="23">
        <v>680.58333333333337</v>
      </c>
      <c r="AF235" s="23">
        <v>211766.66666666666</v>
      </c>
      <c r="AG235" s="45">
        <v>4.6266666666666465</v>
      </c>
      <c r="AH235" s="23">
        <v>816.58720373686538</v>
      </c>
      <c r="AI235" s="22" t="s">
        <v>783</v>
      </c>
      <c r="AJ235" s="22">
        <v>110.5</v>
      </c>
      <c r="AK235" s="22">
        <v>50.04666666666666</v>
      </c>
      <c r="AL235" s="22">
        <v>160.54666666666665</v>
      </c>
      <c r="AM235" s="22">
        <v>179.86841666666666</v>
      </c>
      <c r="AN235" s="22">
        <v>36</v>
      </c>
      <c r="AO235" s="36">
        <v>2.2879999999999998</v>
      </c>
      <c r="AP235" s="22">
        <v>58</v>
      </c>
      <c r="AQ235" s="22">
        <v>95</v>
      </c>
      <c r="AR235" s="22">
        <v>79.5</v>
      </c>
      <c r="AS235" s="22">
        <v>7.97</v>
      </c>
      <c r="AT235" s="22">
        <v>453.3866666666666</v>
      </c>
      <c r="AU235" s="22">
        <v>4.05</v>
      </c>
      <c r="AV235" s="22">
        <v>9</v>
      </c>
      <c r="AW235" s="22">
        <v>2.99</v>
      </c>
      <c r="AX235" s="22">
        <v>6</v>
      </c>
      <c r="AY235" s="22">
        <v>17.78</v>
      </c>
      <c r="AZ235" s="22">
        <v>1.27</v>
      </c>
      <c r="BA235" s="22">
        <v>0.76666666666666661</v>
      </c>
      <c r="BB235" s="22">
        <v>9.456666666666667</v>
      </c>
      <c r="BC235" s="22">
        <v>11.443333333333333</v>
      </c>
      <c r="BD235" s="22">
        <v>9.9733333333333345</v>
      </c>
      <c r="BE235" s="22">
        <v>16.08666666666667</v>
      </c>
      <c r="BF235" s="22">
        <v>55</v>
      </c>
      <c r="BG235" s="22">
        <v>15.6</v>
      </c>
      <c r="BH235" s="22">
        <v>10.483333333333334</v>
      </c>
      <c r="BI235" s="22">
        <v>15</v>
      </c>
      <c r="BJ235" s="22">
        <v>1.7599999999999998</v>
      </c>
      <c r="BK235" s="22">
        <v>34</v>
      </c>
      <c r="BL235" s="22">
        <v>13.426666666666668</v>
      </c>
      <c r="BM235" s="22">
        <v>5.9066666666666663</v>
      </c>
    </row>
    <row r="236" spans="1:65" x14ac:dyDescent="0.35">
      <c r="A236" s="35">
        <v>4818580200</v>
      </c>
      <c r="B236" s="17" t="s">
        <v>395</v>
      </c>
      <c r="C236" s="17" t="s">
        <v>404</v>
      </c>
      <c r="D236" s="17" t="s">
        <v>405</v>
      </c>
      <c r="E236" s="22">
        <v>9.65</v>
      </c>
      <c r="F236" s="22">
        <v>4.3500000000000005</v>
      </c>
      <c r="G236" s="22">
        <v>3.34</v>
      </c>
      <c r="H236" s="22">
        <v>1.03</v>
      </c>
      <c r="I236" s="22">
        <v>0.96</v>
      </c>
      <c r="J236" s="22">
        <v>1.57</v>
      </c>
      <c r="K236" s="22">
        <v>1.8266666666666669</v>
      </c>
      <c r="L236" s="22">
        <v>0.96666666666666667</v>
      </c>
      <c r="M236" s="22">
        <v>4.0366666666666671</v>
      </c>
      <c r="N236" s="22">
        <v>2.16</v>
      </c>
      <c r="O236" s="22">
        <v>0.47</v>
      </c>
      <c r="P236" s="22">
        <v>0.98</v>
      </c>
      <c r="Q236" s="22">
        <v>2.9600000000000004</v>
      </c>
      <c r="R236" s="22">
        <v>3.2966666666666669</v>
      </c>
      <c r="S236" s="22">
        <v>3.9633333333333334</v>
      </c>
      <c r="T236" s="22">
        <v>2.0266666666666668</v>
      </c>
      <c r="U236" s="22">
        <v>2.74</v>
      </c>
      <c r="V236" s="22">
        <v>0.85333333333333339</v>
      </c>
      <c r="W236" s="22">
        <v>1.4633333333333332</v>
      </c>
      <c r="X236" s="22">
        <v>1.5133333333333334</v>
      </c>
      <c r="Y236" s="22">
        <v>5.97</v>
      </c>
      <c r="Z236" s="22">
        <v>4.2766666666666673</v>
      </c>
      <c r="AA236" s="22">
        <v>2.2433333333333336</v>
      </c>
      <c r="AB236" s="22">
        <v>0.97666666666666668</v>
      </c>
      <c r="AC236" s="22">
        <v>2.5966666666666662</v>
      </c>
      <c r="AD236" s="22">
        <v>1.51</v>
      </c>
      <c r="AE236" s="23">
        <v>1230.8333333333333</v>
      </c>
      <c r="AF236" s="23">
        <v>281440.66666666669</v>
      </c>
      <c r="AG236" s="45">
        <v>4.2935979825477482</v>
      </c>
      <c r="AH236" s="23">
        <v>1044.5174571436285</v>
      </c>
      <c r="AI236" s="22" t="s">
        <v>783</v>
      </c>
      <c r="AJ236" s="22">
        <v>178.74333333333334</v>
      </c>
      <c r="AK236" s="22">
        <v>100.10333333333334</v>
      </c>
      <c r="AL236" s="22">
        <v>278.84666666666669</v>
      </c>
      <c r="AM236" s="22">
        <v>177.86841666666666</v>
      </c>
      <c r="AN236" s="22">
        <v>55.653333333333336</v>
      </c>
      <c r="AO236" s="36">
        <v>2.2993333333333332</v>
      </c>
      <c r="AP236" s="22">
        <v>116.33333333333333</v>
      </c>
      <c r="AQ236" s="22">
        <v>88.233333333333334</v>
      </c>
      <c r="AR236" s="22">
        <v>69.776666666666657</v>
      </c>
      <c r="AS236" s="22">
        <v>7.9533333333333331</v>
      </c>
      <c r="AT236" s="22">
        <v>442.69666666666672</v>
      </c>
      <c r="AU236" s="22">
        <v>4.4333333333333336</v>
      </c>
      <c r="AV236" s="22">
        <v>11.156666666666666</v>
      </c>
      <c r="AW236" s="22">
        <v>4.2833333333333341</v>
      </c>
      <c r="AX236" s="22">
        <v>15.709999999999999</v>
      </c>
      <c r="AY236" s="22">
        <v>37.436666666666667</v>
      </c>
      <c r="AZ236" s="22">
        <v>1.9800000000000002</v>
      </c>
      <c r="BA236" s="22">
        <v>0.77999999999999992</v>
      </c>
      <c r="BB236" s="22">
        <v>12.393333333333333</v>
      </c>
      <c r="BC236" s="22">
        <v>30.91333333333333</v>
      </c>
      <c r="BD236" s="22">
        <v>23.959999999999997</v>
      </c>
      <c r="BE236" s="22">
        <v>35.376666666666665</v>
      </c>
      <c r="BF236" s="22">
        <v>70.513333333333335</v>
      </c>
      <c r="BG236" s="22">
        <v>18.03</v>
      </c>
      <c r="BH236" s="22">
        <v>7.7633333333333328</v>
      </c>
      <c r="BI236" s="22">
        <v>14.5</v>
      </c>
      <c r="BJ236" s="22">
        <v>2.3566666666666669</v>
      </c>
      <c r="BK236" s="22">
        <v>38.25</v>
      </c>
      <c r="BL236" s="22">
        <v>8.4733333333333345</v>
      </c>
      <c r="BM236" s="22">
        <v>6.5133333333333328</v>
      </c>
    </row>
    <row r="237" spans="1:65" x14ac:dyDescent="0.35">
      <c r="A237" s="35">
        <v>4819124124</v>
      </c>
      <c r="B237" s="17" t="s">
        <v>395</v>
      </c>
      <c r="C237" s="17" t="s">
        <v>758</v>
      </c>
      <c r="D237" s="17" t="s">
        <v>804</v>
      </c>
      <c r="E237" s="22">
        <v>10.15682287078814</v>
      </c>
      <c r="F237" s="22">
        <v>3.4228058674049584</v>
      </c>
      <c r="G237" s="22">
        <v>3.127940183466547</v>
      </c>
      <c r="H237" s="22">
        <v>0.91884612293988754</v>
      </c>
      <c r="I237" s="22">
        <v>0.90346323604576106</v>
      </c>
      <c r="J237" s="22">
        <v>1.6796099934854933</v>
      </c>
      <c r="K237" s="22">
        <v>2.0123200365012437</v>
      </c>
      <c r="L237" s="22">
        <v>1.0479649761303398</v>
      </c>
      <c r="M237" s="22">
        <v>3.9815204454702005</v>
      </c>
      <c r="N237" s="22">
        <v>2.6918250619175832</v>
      </c>
      <c r="O237" s="22">
        <v>0.50669390129791692</v>
      </c>
      <c r="P237" s="22">
        <v>1.0102933760985857</v>
      </c>
      <c r="Q237" s="22">
        <v>2.5548134870638135</v>
      </c>
      <c r="R237" s="22">
        <v>3.1435969512472846</v>
      </c>
      <c r="S237" s="22">
        <v>3.0778092829428907</v>
      </c>
      <c r="T237" s="22">
        <v>1.7774685814425208</v>
      </c>
      <c r="U237" s="22">
        <v>2.736631289197426</v>
      </c>
      <c r="V237" s="22">
        <v>1.0134581471146908</v>
      </c>
      <c r="W237" s="22">
        <v>1.4935010400578328</v>
      </c>
      <c r="X237" s="22">
        <v>1.862069393180553</v>
      </c>
      <c r="Y237" s="22">
        <v>6.5498848405453822</v>
      </c>
      <c r="Z237" s="22">
        <v>3.6137567575207972</v>
      </c>
      <c r="AA237" s="22">
        <v>2.3482868255137874</v>
      </c>
      <c r="AB237" s="22">
        <v>0.93638962987049223</v>
      </c>
      <c r="AC237" s="22">
        <v>2.6957206805331402</v>
      </c>
      <c r="AD237" s="22">
        <v>1.6260283744344779</v>
      </c>
      <c r="AE237" s="23">
        <v>1059.8397981056667</v>
      </c>
      <c r="AF237" s="23">
        <v>309650.03372311586</v>
      </c>
      <c r="AG237" s="45">
        <v>4.6576383614000534</v>
      </c>
      <c r="AH237" s="23">
        <v>1200.327156739394</v>
      </c>
      <c r="AI237" s="22" t="s">
        <v>783</v>
      </c>
      <c r="AJ237" s="22">
        <v>167.59035694888317</v>
      </c>
      <c r="AK237" s="22">
        <v>56.859404065743639</v>
      </c>
      <c r="AL237" s="22">
        <v>224.4497610146268</v>
      </c>
      <c r="AM237" s="22">
        <v>179.67614482591406</v>
      </c>
      <c r="AN237" s="22">
        <v>50.252191584913383</v>
      </c>
      <c r="AO237" s="36">
        <v>2.504089677298095</v>
      </c>
      <c r="AP237" s="22">
        <v>95.72391570554349</v>
      </c>
      <c r="AQ237" s="22">
        <v>95.505736580502074</v>
      </c>
      <c r="AR237" s="22">
        <v>92.858068941106254</v>
      </c>
      <c r="AS237" s="22">
        <v>8.4069480633938785</v>
      </c>
      <c r="AT237" s="22">
        <v>409.21856715880222</v>
      </c>
      <c r="AU237" s="22">
        <v>3.59067053658285</v>
      </c>
      <c r="AV237" s="22">
        <v>8.0172182955619018</v>
      </c>
      <c r="AW237" s="22">
        <v>1.9146802478390565</v>
      </c>
      <c r="AX237" s="22">
        <v>17.033824028458771</v>
      </c>
      <c r="AY237" s="22">
        <v>30.86079786144299</v>
      </c>
      <c r="AZ237" s="22">
        <v>1.2670870415015001</v>
      </c>
      <c r="BA237" s="22">
        <v>0.71393160000932687</v>
      </c>
      <c r="BB237" s="22">
        <v>8.3839155757634867</v>
      </c>
      <c r="BC237" s="22">
        <v>18.161185099428174</v>
      </c>
      <c r="BD237" s="22">
        <v>18.142296087164087</v>
      </c>
      <c r="BE237" s="22">
        <v>18.395643514630564</v>
      </c>
      <c r="BF237" s="22">
        <v>74.815034530555621</v>
      </c>
      <c r="BG237" s="22">
        <v>25.845873191019461</v>
      </c>
      <c r="BH237" s="22">
        <v>9.516761248632406</v>
      </c>
      <c r="BI237" s="22">
        <v>17.153570028758139</v>
      </c>
      <c r="BJ237" s="22">
        <v>2.1276368002772341</v>
      </c>
      <c r="BK237" s="22">
        <v>49.492755533813614</v>
      </c>
      <c r="BL237" s="22">
        <v>9.0308404652409386</v>
      </c>
      <c r="BM237" s="22">
        <v>6.6277357213805992</v>
      </c>
    </row>
    <row r="238" spans="1:65" x14ac:dyDescent="0.35">
      <c r="A238" s="35">
        <v>4819124240</v>
      </c>
      <c r="B238" s="17" t="s">
        <v>395</v>
      </c>
      <c r="C238" s="17" t="s">
        <v>758</v>
      </c>
      <c r="D238" s="17" t="s">
        <v>406</v>
      </c>
      <c r="E238" s="22">
        <v>10.82</v>
      </c>
      <c r="F238" s="22">
        <v>3.8700000000000006</v>
      </c>
      <c r="G238" s="22">
        <v>4.1399999999999997</v>
      </c>
      <c r="H238" s="22">
        <v>1.63</v>
      </c>
      <c r="I238" s="22">
        <v>1.0833333333333333</v>
      </c>
      <c r="J238" s="22">
        <v>2.6233333333333335</v>
      </c>
      <c r="K238" s="22">
        <v>1.8733333333333333</v>
      </c>
      <c r="L238" s="22">
        <v>1.1433333333333335</v>
      </c>
      <c r="M238" s="22">
        <v>5.0599999999999996</v>
      </c>
      <c r="N238" s="22">
        <v>3.5400000000000005</v>
      </c>
      <c r="O238" s="22">
        <v>0.5</v>
      </c>
      <c r="P238" s="22">
        <v>1.1933333333333334</v>
      </c>
      <c r="Q238" s="22">
        <v>3.7033333333333331</v>
      </c>
      <c r="R238" s="22">
        <v>3.7666666666666671</v>
      </c>
      <c r="S238" s="22">
        <v>5.29</v>
      </c>
      <c r="T238" s="22">
        <v>2.6566666666666667</v>
      </c>
      <c r="U238" s="22">
        <v>4.1166666666666663</v>
      </c>
      <c r="V238" s="22">
        <v>1.0666666666666667</v>
      </c>
      <c r="W238" s="22">
        <v>1.7966666666666669</v>
      </c>
      <c r="X238" s="22">
        <v>2.3166666666666664</v>
      </c>
      <c r="Y238" s="22">
        <v>6.56</v>
      </c>
      <c r="Z238" s="22">
        <v>5.0599999999999996</v>
      </c>
      <c r="AA238" s="22">
        <v>2.7600000000000002</v>
      </c>
      <c r="AB238" s="22">
        <v>1.2100000000000002</v>
      </c>
      <c r="AC238" s="22">
        <v>3.0133333333333336</v>
      </c>
      <c r="AD238" s="22">
        <v>1.6499999999999997</v>
      </c>
      <c r="AE238" s="23">
        <v>1440.3833333333332</v>
      </c>
      <c r="AF238" s="23">
        <v>327945.66666666669</v>
      </c>
      <c r="AG238" s="45">
        <v>4.6002118330850585</v>
      </c>
      <c r="AH238" s="23">
        <v>1260.9780547385924</v>
      </c>
      <c r="AI238" s="22" t="s">
        <v>783</v>
      </c>
      <c r="AJ238" s="22">
        <v>126.06666666666666</v>
      </c>
      <c r="AK238" s="22">
        <v>58.106666666666662</v>
      </c>
      <c r="AL238" s="22">
        <v>184.17333333333332</v>
      </c>
      <c r="AM238" s="22">
        <v>179.86841666666666</v>
      </c>
      <c r="AN238" s="22">
        <v>52.053333333333335</v>
      </c>
      <c r="AO238" s="36">
        <v>2.379</v>
      </c>
      <c r="AP238" s="22">
        <v>103.33</v>
      </c>
      <c r="AQ238" s="22">
        <v>110.27666666666666</v>
      </c>
      <c r="AR238" s="22">
        <v>101.77333333333335</v>
      </c>
      <c r="AS238" s="22">
        <v>11.416666666666666</v>
      </c>
      <c r="AT238" s="22">
        <v>455.55999999999995</v>
      </c>
      <c r="AU238" s="22">
        <v>4.07</v>
      </c>
      <c r="AV238" s="22">
        <v>8.86</v>
      </c>
      <c r="AW238" s="22">
        <v>3.9599999999999995</v>
      </c>
      <c r="AX238" s="22">
        <v>26.486666666666668</v>
      </c>
      <c r="AY238" s="22">
        <v>46.949999999999996</v>
      </c>
      <c r="AZ238" s="22">
        <v>2.7733333333333334</v>
      </c>
      <c r="BA238" s="22">
        <v>1.0399999999999998</v>
      </c>
      <c r="BB238" s="22">
        <v>11.719999999999999</v>
      </c>
      <c r="BC238" s="22">
        <v>36.693333333333335</v>
      </c>
      <c r="BD238" s="22">
        <v>25.52333333333333</v>
      </c>
      <c r="BE238" s="22">
        <v>39.383333333333333</v>
      </c>
      <c r="BF238" s="22">
        <v>66.25</v>
      </c>
      <c r="BG238" s="22">
        <v>31.959999999999997</v>
      </c>
      <c r="BH238" s="22">
        <v>11.356666666666667</v>
      </c>
      <c r="BI238" s="22">
        <v>19.963333333333335</v>
      </c>
      <c r="BJ238" s="22">
        <v>2.6733333333333333</v>
      </c>
      <c r="BK238" s="22">
        <v>64.033333333333331</v>
      </c>
      <c r="BL238" s="22">
        <v>8.51</v>
      </c>
      <c r="BM238" s="22">
        <v>8.1833333333333336</v>
      </c>
    </row>
    <row r="239" spans="1:65" x14ac:dyDescent="0.35">
      <c r="A239" s="35">
        <v>4819124770</v>
      </c>
      <c r="B239" s="17" t="s">
        <v>395</v>
      </c>
      <c r="C239" s="17" t="s">
        <v>758</v>
      </c>
      <c r="D239" s="17" t="s">
        <v>843</v>
      </c>
      <c r="E239" s="22">
        <v>10.876666666666667</v>
      </c>
      <c r="F239" s="22">
        <v>3.8499999999999996</v>
      </c>
      <c r="G239" s="22">
        <v>3.6366666666666667</v>
      </c>
      <c r="H239" s="22">
        <v>1.1266666666666667</v>
      </c>
      <c r="I239" s="22">
        <v>0.97333333333333327</v>
      </c>
      <c r="J239" s="22">
        <v>1.5533333333333335</v>
      </c>
      <c r="K239" s="22">
        <v>1.9033333333333333</v>
      </c>
      <c r="L239" s="22">
        <v>1.2733333333333334</v>
      </c>
      <c r="M239" s="22">
        <v>4.5266666666666673</v>
      </c>
      <c r="N239" s="22">
        <v>3.5566666666666666</v>
      </c>
      <c r="O239" s="22">
        <v>0.54333333333333333</v>
      </c>
      <c r="P239" s="22">
        <v>1.1299999999999999</v>
      </c>
      <c r="Q239" s="22">
        <v>3.4299999999999997</v>
      </c>
      <c r="R239" s="22">
        <v>3.5766666666666667</v>
      </c>
      <c r="S239" s="22">
        <v>4.4433333333333325</v>
      </c>
      <c r="T239" s="22">
        <v>2.2033333333333336</v>
      </c>
      <c r="U239" s="22">
        <v>3.78</v>
      </c>
      <c r="V239" s="22">
        <v>0.9966666666666667</v>
      </c>
      <c r="W239" s="22">
        <v>1.5866666666666667</v>
      </c>
      <c r="X239" s="22">
        <v>1.8133333333333332</v>
      </c>
      <c r="Y239" s="22">
        <v>6.3066666666666658</v>
      </c>
      <c r="Z239" s="22">
        <v>4.5466666666666669</v>
      </c>
      <c r="AA239" s="22">
        <v>2.75</v>
      </c>
      <c r="AB239" s="22">
        <v>1.08</v>
      </c>
      <c r="AC239" s="22">
        <v>2.9333333333333336</v>
      </c>
      <c r="AD239" s="22">
        <v>1.7066666666666668</v>
      </c>
      <c r="AE239" s="23">
        <v>1346</v>
      </c>
      <c r="AF239" s="23">
        <v>401087.66666666669</v>
      </c>
      <c r="AG239" s="45">
        <v>4.3875833333333141</v>
      </c>
      <c r="AH239" s="23">
        <v>1504.5991850468247</v>
      </c>
      <c r="AI239" s="22" t="s">
        <v>783</v>
      </c>
      <c r="AJ239" s="22">
        <v>115.58999999999999</v>
      </c>
      <c r="AK239" s="22">
        <v>61.266666666666673</v>
      </c>
      <c r="AL239" s="22">
        <v>176.85666666666665</v>
      </c>
      <c r="AM239" s="22">
        <v>179.86841666666666</v>
      </c>
      <c r="AN239" s="22">
        <v>52.26</v>
      </c>
      <c r="AO239" s="36">
        <v>2.4620000000000002</v>
      </c>
      <c r="AP239" s="22">
        <v>115</v>
      </c>
      <c r="AQ239" s="22">
        <v>78</v>
      </c>
      <c r="AR239" s="22">
        <v>84.333333333333329</v>
      </c>
      <c r="AS239" s="22">
        <v>11.033333333333333</v>
      </c>
      <c r="AT239" s="22">
        <v>432.62999999999994</v>
      </c>
      <c r="AU239" s="22">
        <v>4.29</v>
      </c>
      <c r="AV239" s="22">
        <v>8.7366666666666664</v>
      </c>
      <c r="AW239" s="22">
        <v>4.0466666666666669</v>
      </c>
      <c r="AX239" s="22">
        <v>15.323333333333332</v>
      </c>
      <c r="AY239" s="22">
        <v>44.963333333333338</v>
      </c>
      <c r="AZ239" s="22">
        <v>2.5099999999999998</v>
      </c>
      <c r="BA239" s="22">
        <v>1.1366666666666667</v>
      </c>
      <c r="BB239" s="22">
        <v>9.6933333333333334</v>
      </c>
      <c r="BC239" s="22">
        <v>26.863333333333333</v>
      </c>
      <c r="BD239" s="22">
        <v>28.659999999999997</v>
      </c>
      <c r="BE239" s="22">
        <v>28.053333333333331</v>
      </c>
      <c r="BF239" s="22">
        <v>51.69</v>
      </c>
      <c r="BG239" s="22">
        <v>29.319999999999997</v>
      </c>
      <c r="BH239" s="22">
        <v>10.663333333333334</v>
      </c>
      <c r="BI239" s="22">
        <v>17.833333333333332</v>
      </c>
      <c r="BJ239" s="22">
        <v>1.9599999999999997</v>
      </c>
      <c r="BK239" s="22">
        <v>84.243333333333339</v>
      </c>
      <c r="BL239" s="22">
        <v>8.8766666666666652</v>
      </c>
      <c r="BM239" s="22">
        <v>9.1266666666666669</v>
      </c>
    </row>
    <row r="240" spans="1:65" x14ac:dyDescent="0.35">
      <c r="A240" s="35">
        <v>4823104340</v>
      </c>
      <c r="B240" s="17" t="s">
        <v>395</v>
      </c>
      <c r="C240" s="17" t="s">
        <v>407</v>
      </c>
      <c r="D240" s="17" t="s">
        <v>408</v>
      </c>
      <c r="E240" s="22">
        <v>11.549999999999999</v>
      </c>
      <c r="F240" s="22">
        <v>3.4333333333333336</v>
      </c>
      <c r="G240" s="22">
        <v>3.47</v>
      </c>
      <c r="H240" s="22">
        <v>1.5</v>
      </c>
      <c r="I240" s="22">
        <v>0.90333333333333332</v>
      </c>
      <c r="J240" s="22">
        <v>1.5333333333333332</v>
      </c>
      <c r="K240" s="22">
        <v>1.29</v>
      </c>
      <c r="L240" s="22">
        <v>1.0233333333333334</v>
      </c>
      <c r="M240" s="22">
        <v>4.2166666666666668</v>
      </c>
      <c r="N240" s="22">
        <v>2.66</v>
      </c>
      <c r="O240" s="22">
        <v>0.5033333333333333</v>
      </c>
      <c r="P240" s="22">
        <v>1.1566666666666665</v>
      </c>
      <c r="Q240" s="22">
        <v>3.2866666666666666</v>
      </c>
      <c r="R240" s="22">
        <v>3.2699999999999996</v>
      </c>
      <c r="S240" s="22">
        <v>4.0666666666666664</v>
      </c>
      <c r="T240" s="22">
        <v>2.0699999999999998</v>
      </c>
      <c r="U240" s="22">
        <v>3.5666666666666664</v>
      </c>
      <c r="V240" s="22">
        <v>1.1100000000000001</v>
      </c>
      <c r="W240" s="22">
        <v>1.62</v>
      </c>
      <c r="X240" s="22">
        <v>1.8366666666666667</v>
      </c>
      <c r="Y240" s="22">
        <v>6.0633333333333335</v>
      </c>
      <c r="Z240" s="22">
        <v>4.3466666666666667</v>
      </c>
      <c r="AA240" s="22">
        <v>2.3666666666666667</v>
      </c>
      <c r="AB240" s="22">
        <v>1.2966666666666666</v>
      </c>
      <c r="AC240" s="22">
        <v>3.3733333333333335</v>
      </c>
      <c r="AD240" s="22">
        <v>1.8666666666666665</v>
      </c>
      <c r="AE240" s="23">
        <v>1242.9333333333334</v>
      </c>
      <c r="AF240" s="23">
        <v>275461.33333333331</v>
      </c>
      <c r="AG240" s="45">
        <v>4.4888229025606643</v>
      </c>
      <c r="AH240" s="23">
        <v>1045.6648131732277</v>
      </c>
      <c r="AI240" s="22" t="s">
        <v>783</v>
      </c>
      <c r="AJ240" s="22">
        <v>125.46333333333332</v>
      </c>
      <c r="AK240" s="22">
        <v>57.386666666666663</v>
      </c>
      <c r="AL240" s="22">
        <v>182.85</v>
      </c>
      <c r="AM240" s="22">
        <v>179.11841666666666</v>
      </c>
      <c r="AN240" s="22">
        <v>54.430000000000007</v>
      </c>
      <c r="AO240" s="36">
        <v>2.5139999999999998</v>
      </c>
      <c r="AP240" s="22">
        <v>97.683333333333337</v>
      </c>
      <c r="AQ240" s="22">
        <v>118.48333333333333</v>
      </c>
      <c r="AR240" s="22">
        <v>97.666666666666671</v>
      </c>
      <c r="AS240" s="22">
        <v>10.600000000000001</v>
      </c>
      <c r="AT240" s="22">
        <v>458.29333333333335</v>
      </c>
      <c r="AU240" s="22">
        <v>4.1033333333333335</v>
      </c>
      <c r="AV240" s="22">
        <v>9.3800000000000008</v>
      </c>
      <c r="AW240" s="22">
        <v>2.9033333333333329</v>
      </c>
      <c r="AX240" s="22">
        <v>23.2</v>
      </c>
      <c r="AY240" s="22">
        <v>54.216666666666669</v>
      </c>
      <c r="AZ240" s="22">
        <v>1.9500000000000002</v>
      </c>
      <c r="BA240" s="22">
        <v>0.89</v>
      </c>
      <c r="BB240" s="22">
        <v>10.233333333333334</v>
      </c>
      <c r="BC240" s="22">
        <v>47.166666666666664</v>
      </c>
      <c r="BD240" s="22">
        <v>31.8</v>
      </c>
      <c r="BE240" s="22">
        <v>48.633333333333333</v>
      </c>
      <c r="BF240" s="22">
        <v>71.393333333333331</v>
      </c>
      <c r="BG240" s="22">
        <v>20.700833333333335</v>
      </c>
      <c r="BH240" s="22">
        <v>10.083333333333334</v>
      </c>
      <c r="BI240" s="22">
        <v>19.066666666666666</v>
      </c>
      <c r="BJ240" s="22">
        <v>2.6666666666666665</v>
      </c>
      <c r="BK240" s="22">
        <v>45.76</v>
      </c>
      <c r="BL240" s="22">
        <v>9.24</v>
      </c>
      <c r="BM240" s="22">
        <v>7.4899999999999993</v>
      </c>
    </row>
    <row r="241" spans="1:65" x14ac:dyDescent="0.35">
      <c r="A241" s="35">
        <v>4826420133</v>
      </c>
      <c r="B241" s="17" t="s">
        <v>395</v>
      </c>
      <c r="C241" s="17" t="s">
        <v>759</v>
      </c>
      <c r="D241" s="17" t="s">
        <v>661</v>
      </c>
      <c r="E241" s="22">
        <v>9.8033333333333346</v>
      </c>
      <c r="F241" s="22">
        <v>3.7866666666666666</v>
      </c>
      <c r="G241" s="22">
        <v>3.1400000000000006</v>
      </c>
      <c r="H241" s="22">
        <v>1.0433333333333332</v>
      </c>
      <c r="I241" s="22">
        <v>0.92333333333333334</v>
      </c>
      <c r="J241" s="22">
        <v>1.2366666666666666</v>
      </c>
      <c r="K241" s="22">
        <v>1.4833333333333334</v>
      </c>
      <c r="L241" s="22">
        <v>0.91</v>
      </c>
      <c r="M241" s="22">
        <v>3.9566666666666666</v>
      </c>
      <c r="N241" s="22">
        <v>1.9833333333333334</v>
      </c>
      <c r="O241" s="22">
        <v>0.48666666666666664</v>
      </c>
      <c r="P241" s="22">
        <v>0.98</v>
      </c>
      <c r="Q241" s="22">
        <v>2.8633333333333333</v>
      </c>
      <c r="R241" s="22">
        <v>3.2900000000000005</v>
      </c>
      <c r="S241" s="22">
        <v>3.9166666666666665</v>
      </c>
      <c r="T241" s="22">
        <v>1.6900000000000002</v>
      </c>
      <c r="U241" s="22">
        <v>3.1466666666666665</v>
      </c>
      <c r="V241" s="22">
        <v>0.86</v>
      </c>
      <c r="W241" s="22">
        <v>1.2933333333333332</v>
      </c>
      <c r="X241" s="22">
        <v>1.6900000000000002</v>
      </c>
      <c r="Y241" s="22">
        <v>5.7399999999999993</v>
      </c>
      <c r="Z241" s="22">
        <v>4.3266666666666671</v>
      </c>
      <c r="AA241" s="22">
        <v>2.08</v>
      </c>
      <c r="AB241" s="22">
        <v>0.96666666666666667</v>
      </c>
      <c r="AC241" s="22">
        <v>2.8000000000000003</v>
      </c>
      <c r="AD241" s="22">
        <v>1.6966666666666665</v>
      </c>
      <c r="AE241" s="23">
        <v>1101.2333333333333</v>
      </c>
      <c r="AF241" s="23">
        <v>290549.33333333331</v>
      </c>
      <c r="AG241" s="45">
        <v>4.4393052148689724</v>
      </c>
      <c r="AH241" s="23">
        <v>1096.8619297307639</v>
      </c>
      <c r="AI241" s="22" t="s">
        <v>783</v>
      </c>
      <c r="AJ241" s="22">
        <v>97.063333333333333</v>
      </c>
      <c r="AK241" s="22">
        <v>40.050000000000004</v>
      </c>
      <c r="AL241" s="22">
        <v>137.11333333333334</v>
      </c>
      <c r="AM241" s="22">
        <v>176.86841666666666</v>
      </c>
      <c r="AN241" s="22">
        <v>50.183333333333337</v>
      </c>
      <c r="AO241" s="36">
        <v>2.3463333333333334</v>
      </c>
      <c r="AP241" s="22">
        <v>103.73333333333333</v>
      </c>
      <c r="AQ241" s="22">
        <v>102.81333333333333</v>
      </c>
      <c r="AR241" s="22">
        <v>99.856666666666669</v>
      </c>
      <c r="AS241" s="22">
        <v>8.1266666666666669</v>
      </c>
      <c r="AT241" s="22">
        <v>449.62000000000006</v>
      </c>
      <c r="AU241" s="22">
        <v>3.9466666666666668</v>
      </c>
      <c r="AV241" s="22">
        <v>9.99</v>
      </c>
      <c r="AW241" s="22">
        <v>3.186666666666667</v>
      </c>
      <c r="AX241" s="22">
        <v>15.6</v>
      </c>
      <c r="AY241" s="22">
        <v>34.613333333333337</v>
      </c>
      <c r="AZ241" s="22">
        <v>1.8666666666666669</v>
      </c>
      <c r="BA241" s="22">
        <v>0.77999999999999992</v>
      </c>
      <c r="BB241" s="22">
        <v>9.6499999999999986</v>
      </c>
      <c r="BC241" s="22">
        <v>38.28</v>
      </c>
      <c r="BD241" s="22">
        <v>31.216666666666665</v>
      </c>
      <c r="BE241" s="22">
        <v>37.663333333333334</v>
      </c>
      <c r="BF241" s="22">
        <v>75</v>
      </c>
      <c r="BG241" s="22">
        <v>18.777777777777782</v>
      </c>
      <c r="BH241" s="22">
        <v>8.1166666666666671</v>
      </c>
      <c r="BI241" s="22">
        <v>18.223333333333333</v>
      </c>
      <c r="BJ241" s="22">
        <v>2.3333333333333335</v>
      </c>
      <c r="BK241" s="22">
        <v>50.706666666666671</v>
      </c>
      <c r="BL241" s="22">
        <v>8.8333333333333339</v>
      </c>
      <c r="BM241" s="22">
        <v>7.043333333333333</v>
      </c>
    </row>
    <row r="242" spans="1:65" x14ac:dyDescent="0.35">
      <c r="A242" s="35">
        <v>4826420180</v>
      </c>
      <c r="B242" s="17" t="s">
        <v>395</v>
      </c>
      <c r="C242" s="17" t="s">
        <v>759</v>
      </c>
      <c r="D242" s="17" t="s">
        <v>409</v>
      </c>
      <c r="E242" s="22">
        <v>12.4</v>
      </c>
      <c r="F242" s="22">
        <v>3.8666666666666671</v>
      </c>
      <c r="G242" s="22">
        <v>3.81</v>
      </c>
      <c r="H242" s="22">
        <v>1.4133333333333333</v>
      </c>
      <c r="I242" s="22">
        <v>0.97666666666666657</v>
      </c>
      <c r="J242" s="22">
        <v>1.5133333333333334</v>
      </c>
      <c r="K242" s="22">
        <v>1.49</v>
      </c>
      <c r="L242" s="22">
        <v>0.92666666666666675</v>
      </c>
      <c r="M242" s="22">
        <v>3.9033333333333338</v>
      </c>
      <c r="N242" s="22">
        <v>2.1466666666666669</v>
      </c>
      <c r="O242" s="22">
        <v>0.48</v>
      </c>
      <c r="P242" s="22">
        <v>1.06</v>
      </c>
      <c r="Q242" s="22">
        <v>3.2966666666666669</v>
      </c>
      <c r="R242" s="22">
        <v>3.6066666666666669</v>
      </c>
      <c r="S242" s="22">
        <v>4.2433333333333332</v>
      </c>
      <c r="T242" s="22">
        <v>3.4766666666666666</v>
      </c>
      <c r="U242" s="22">
        <v>2.9433333333333329</v>
      </c>
      <c r="V242" s="22">
        <v>0.93666666666666665</v>
      </c>
      <c r="W242" s="22">
        <v>1.4366666666666665</v>
      </c>
      <c r="X242" s="22">
        <v>1.7633333333333334</v>
      </c>
      <c r="Y242" s="22">
        <v>6.4066666666666672</v>
      </c>
      <c r="Z242" s="22">
        <v>4.53</v>
      </c>
      <c r="AA242" s="22">
        <v>2.3400000000000003</v>
      </c>
      <c r="AB242" s="22">
        <v>0.98999999999999988</v>
      </c>
      <c r="AC242" s="22">
        <v>2.8466666666666662</v>
      </c>
      <c r="AD242" s="22">
        <v>1.7366666666666666</v>
      </c>
      <c r="AE242" s="23">
        <v>1197.6666666666667</v>
      </c>
      <c r="AF242" s="23">
        <v>298058.33333333331</v>
      </c>
      <c r="AG242" s="45">
        <v>4.2304394427836716</v>
      </c>
      <c r="AH242" s="23">
        <v>1098.0854110389148</v>
      </c>
      <c r="AI242" s="22" t="s">
        <v>783</v>
      </c>
      <c r="AJ242" s="22">
        <v>109.92999999999999</v>
      </c>
      <c r="AK242" s="22">
        <v>40.043333333333337</v>
      </c>
      <c r="AL242" s="22">
        <v>149.97333333333333</v>
      </c>
      <c r="AM242" s="22">
        <v>179.86841666666666</v>
      </c>
      <c r="AN242" s="22">
        <v>45.6</v>
      </c>
      <c r="AO242" s="36">
        <v>2.4043333333333332</v>
      </c>
      <c r="AP242" s="22">
        <v>95.823333333333338</v>
      </c>
      <c r="AQ242" s="22">
        <v>119.30666666666667</v>
      </c>
      <c r="AR242" s="22">
        <v>100.16666666666667</v>
      </c>
      <c r="AS242" s="22">
        <v>9.2366666666666664</v>
      </c>
      <c r="AT242" s="22">
        <v>448.7233333333333</v>
      </c>
      <c r="AU242" s="22">
        <v>4.2433333333333332</v>
      </c>
      <c r="AV242" s="22">
        <v>8.99</v>
      </c>
      <c r="AW242" s="22">
        <v>2.3733333333333335</v>
      </c>
      <c r="AX242" s="22">
        <v>20.400000000000002</v>
      </c>
      <c r="AY242" s="22">
        <v>40.883333333333333</v>
      </c>
      <c r="AZ242" s="22">
        <v>2.9499999999999997</v>
      </c>
      <c r="BA242" s="22">
        <v>0.84333333333333327</v>
      </c>
      <c r="BB242" s="22">
        <v>8.9</v>
      </c>
      <c r="BC242" s="22">
        <v>33.830000000000005</v>
      </c>
      <c r="BD242" s="22">
        <v>26.5</v>
      </c>
      <c r="BE242" s="22">
        <v>41.166666666666664</v>
      </c>
      <c r="BF242" s="22">
        <v>79.376666666666665</v>
      </c>
      <c r="BG242" s="22">
        <v>31.191666666666666</v>
      </c>
      <c r="BH242" s="22">
        <v>10.126666666666665</v>
      </c>
      <c r="BI242" s="22">
        <v>20</v>
      </c>
      <c r="BJ242" s="22">
        <v>2.16</v>
      </c>
      <c r="BK242" s="22">
        <v>45.933333333333337</v>
      </c>
      <c r="BL242" s="22">
        <v>8.8333333333333339</v>
      </c>
      <c r="BM242" s="22">
        <v>6.9433333333333325</v>
      </c>
    </row>
    <row r="243" spans="1:65" x14ac:dyDescent="0.35">
      <c r="A243" s="35">
        <v>4826420500</v>
      </c>
      <c r="B243" s="17" t="s">
        <v>395</v>
      </c>
      <c r="C243" s="17" t="s">
        <v>759</v>
      </c>
      <c r="D243" s="17" t="s">
        <v>410</v>
      </c>
      <c r="E243" s="22">
        <v>10.31</v>
      </c>
      <c r="F243" s="22">
        <v>3.6433333333333331</v>
      </c>
      <c r="G243" s="22">
        <v>3.3366666666666673</v>
      </c>
      <c r="H243" s="22">
        <v>1.1533333333333333</v>
      </c>
      <c r="I243" s="22">
        <v>0.95000000000000007</v>
      </c>
      <c r="J243" s="22">
        <v>1.18</v>
      </c>
      <c r="K243" s="22">
        <v>1.5766666666666664</v>
      </c>
      <c r="L243" s="22">
        <v>0.8666666666666667</v>
      </c>
      <c r="M243" s="22">
        <v>3.81</v>
      </c>
      <c r="N243" s="22">
        <v>2.1933333333333334</v>
      </c>
      <c r="O243" s="22">
        <v>0.48</v>
      </c>
      <c r="P243" s="22">
        <v>0.98</v>
      </c>
      <c r="Q243" s="22">
        <v>3.09</v>
      </c>
      <c r="R243" s="22">
        <v>3.293333333333333</v>
      </c>
      <c r="S243" s="22">
        <v>3.51</v>
      </c>
      <c r="T243" s="22">
        <v>1.6600000000000001</v>
      </c>
      <c r="U243" s="22">
        <v>3.01</v>
      </c>
      <c r="V243" s="22">
        <v>0.83333333333333337</v>
      </c>
      <c r="W243" s="22">
        <v>1.26</v>
      </c>
      <c r="X243" s="22">
        <v>1.6733333333333331</v>
      </c>
      <c r="Y243" s="22">
        <v>6.21</v>
      </c>
      <c r="Z243" s="22">
        <v>4.1833333333333336</v>
      </c>
      <c r="AA243" s="22">
        <v>2.3666666666666667</v>
      </c>
      <c r="AB243" s="22">
        <v>0.97000000000000008</v>
      </c>
      <c r="AC243" s="22">
        <v>2.8066666666666666</v>
      </c>
      <c r="AD243" s="22">
        <v>1.6833333333333333</v>
      </c>
      <c r="AE243" s="23">
        <v>1248.9166666666667</v>
      </c>
      <c r="AF243" s="23">
        <v>315436.33333333331</v>
      </c>
      <c r="AG243" s="45">
        <v>4.3748809707608851</v>
      </c>
      <c r="AH243" s="23">
        <v>1181.4844246372277</v>
      </c>
      <c r="AI243" s="22" t="s">
        <v>783</v>
      </c>
      <c r="AJ243" s="22">
        <v>157.46333333333334</v>
      </c>
      <c r="AK243" s="22">
        <v>40.043333333333337</v>
      </c>
      <c r="AL243" s="22">
        <v>197.50666666666666</v>
      </c>
      <c r="AM243" s="22">
        <v>178.36696666666668</v>
      </c>
      <c r="AN243" s="22">
        <v>52.183333333333337</v>
      </c>
      <c r="AO243" s="36">
        <v>2.3980000000000001</v>
      </c>
      <c r="AP243" s="22">
        <v>108.88666666666666</v>
      </c>
      <c r="AQ243" s="22">
        <v>84.61666666666666</v>
      </c>
      <c r="AR243" s="22">
        <v>97.839999999999989</v>
      </c>
      <c r="AS243" s="22">
        <v>8.1533333333333342</v>
      </c>
      <c r="AT243" s="22">
        <v>424.49</v>
      </c>
      <c r="AU243" s="22">
        <v>4.3400000000000007</v>
      </c>
      <c r="AV243" s="22">
        <v>9.2033333333333331</v>
      </c>
      <c r="AW243" s="22">
        <v>2.8933333333333331</v>
      </c>
      <c r="AX243" s="22">
        <v>19.47666666666667</v>
      </c>
      <c r="AY243" s="22">
        <v>52.699999999999996</v>
      </c>
      <c r="AZ243" s="22">
        <v>2.1599999999999997</v>
      </c>
      <c r="BA243" s="22">
        <v>0.77333333333333343</v>
      </c>
      <c r="BB243" s="22">
        <v>10.256666666666666</v>
      </c>
      <c r="BC243" s="22">
        <v>31.933333333333334</v>
      </c>
      <c r="BD243" s="22">
        <v>30.23</v>
      </c>
      <c r="BE243" s="22">
        <v>29.176666666666666</v>
      </c>
      <c r="BF243" s="22">
        <v>69.106666666666669</v>
      </c>
      <c r="BG243" s="22">
        <v>22.38</v>
      </c>
      <c r="BH243" s="22">
        <v>9.9366666666666674</v>
      </c>
      <c r="BI243" s="22">
        <v>18.566666666666666</v>
      </c>
      <c r="BJ243" s="22">
        <v>2.35</v>
      </c>
      <c r="BK243" s="22">
        <v>53.973333333333336</v>
      </c>
      <c r="BL243" s="22">
        <v>8.8066666666666666</v>
      </c>
      <c r="BM243" s="22">
        <v>7.043333333333333</v>
      </c>
    </row>
    <row r="244" spans="1:65" x14ac:dyDescent="0.35">
      <c r="A244" s="35">
        <v>4828660880</v>
      </c>
      <c r="B244" s="17" t="s">
        <v>395</v>
      </c>
      <c r="C244" s="17" t="s">
        <v>760</v>
      </c>
      <c r="D244" s="17" t="s">
        <v>67</v>
      </c>
      <c r="E244" s="22">
        <v>8.9733333333333345</v>
      </c>
      <c r="F244" s="22">
        <v>2.8433333333333333</v>
      </c>
      <c r="G244" s="22">
        <v>2.9499999999999997</v>
      </c>
      <c r="H244" s="22">
        <v>0.96</v>
      </c>
      <c r="I244" s="22">
        <v>0.91999999999999993</v>
      </c>
      <c r="J244" s="22">
        <v>1.1299999999999999</v>
      </c>
      <c r="K244" s="22">
        <v>1.45</v>
      </c>
      <c r="L244" s="22">
        <v>0.86333333333333329</v>
      </c>
      <c r="M244" s="22">
        <v>3.8699999999999997</v>
      </c>
      <c r="N244" s="22">
        <v>1.9766666666666666</v>
      </c>
      <c r="O244" s="22">
        <v>0.4366666666666667</v>
      </c>
      <c r="P244" s="22">
        <v>0.88</v>
      </c>
      <c r="Q244" s="22">
        <v>2.9733333333333332</v>
      </c>
      <c r="R244" s="22">
        <v>3.0433333333333334</v>
      </c>
      <c r="S244" s="22">
        <v>3.06</v>
      </c>
      <c r="T244" s="22">
        <v>1.4799999999999998</v>
      </c>
      <c r="U244" s="22">
        <v>2.6366666666666667</v>
      </c>
      <c r="V244" s="22">
        <v>0.79</v>
      </c>
      <c r="W244" s="22">
        <v>1.2366666666666666</v>
      </c>
      <c r="X244" s="22">
        <v>1.4533333333333331</v>
      </c>
      <c r="Y244" s="22">
        <v>5.9733333333333327</v>
      </c>
      <c r="Z244" s="22">
        <v>3.5666666666666664</v>
      </c>
      <c r="AA244" s="22">
        <v>2</v>
      </c>
      <c r="AB244" s="22">
        <v>0.85333333333333339</v>
      </c>
      <c r="AC244" s="22">
        <v>2.6933333333333334</v>
      </c>
      <c r="AD244" s="22">
        <v>1.4733333333333334</v>
      </c>
      <c r="AE244" s="23">
        <v>916.75999999999988</v>
      </c>
      <c r="AF244" s="23">
        <v>230724.33333333334</v>
      </c>
      <c r="AG244" s="45">
        <v>4.4324581711023265</v>
      </c>
      <c r="AH244" s="23">
        <v>869.88215968294116</v>
      </c>
      <c r="AI244" s="22" t="s">
        <v>783</v>
      </c>
      <c r="AJ244" s="22">
        <v>119.10666666666667</v>
      </c>
      <c r="AK244" s="22">
        <v>54.026666666666664</v>
      </c>
      <c r="AL244" s="22">
        <v>173.13333333333333</v>
      </c>
      <c r="AM244" s="22">
        <v>179.11841666666666</v>
      </c>
      <c r="AN244" s="22">
        <v>44.126666666666665</v>
      </c>
      <c r="AO244" s="36">
        <v>2.3116666666666661</v>
      </c>
      <c r="AP244" s="22">
        <v>92.916666666666671</v>
      </c>
      <c r="AQ244" s="22">
        <v>170.86</v>
      </c>
      <c r="AR244" s="22">
        <v>86.673333333333332</v>
      </c>
      <c r="AS244" s="22">
        <v>7.97</v>
      </c>
      <c r="AT244" s="22">
        <v>445.19</v>
      </c>
      <c r="AU244" s="22">
        <v>4.0666666666666664</v>
      </c>
      <c r="AV244" s="22">
        <v>9.99</v>
      </c>
      <c r="AW244" s="22">
        <v>3.5833333333333335</v>
      </c>
      <c r="AX244" s="22">
        <v>14.85</v>
      </c>
      <c r="AY244" s="22">
        <v>39.949999999999996</v>
      </c>
      <c r="AZ244" s="22">
        <v>1.79</v>
      </c>
      <c r="BA244" s="22">
        <v>0.77999999999999992</v>
      </c>
      <c r="BB244" s="22">
        <v>12.280000000000001</v>
      </c>
      <c r="BC244" s="22">
        <v>29.849999999999998</v>
      </c>
      <c r="BD244" s="22">
        <v>21.58666666666667</v>
      </c>
      <c r="BE244" s="22">
        <v>24.446666666666669</v>
      </c>
      <c r="BF244" s="22">
        <v>73.8</v>
      </c>
      <c r="BG244" s="22">
        <v>13.375</v>
      </c>
      <c r="BH244" s="22">
        <v>8.6300000000000008</v>
      </c>
      <c r="BI244" s="22">
        <v>13.556666666666667</v>
      </c>
      <c r="BJ244" s="22">
        <v>2.1966666666666668</v>
      </c>
      <c r="BK244" s="22">
        <v>45.656666666666666</v>
      </c>
      <c r="BL244" s="22">
        <v>9.1166666666666671</v>
      </c>
      <c r="BM244" s="22">
        <v>6.8266666666666671</v>
      </c>
    </row>
    <row r="245" spans="1:65" x14ac:dyDescent="0.35">
      <c r="A245" s="35">
        <v>4830980620</v>
      </c>
      <c r="B245" s="17" t="s">
        <v>395</v>
      </c>
      <c r="C245" s="17" t="s">
        <v>844</v>
      </c>
      <c r="D245" s="17" t="s">
        <v>845</v>
      </c>
      <c r="E245" s="22">
        <v>11.456666666666669</v>
      </c>
      <c r="F245" s="22">
        <v>3.2633333333333332</v>
      </c>
      <c r="G245" s="22">
        <v>3.4733333333333332</v>
      </c>
      <c r="H245" s="22">
        <v>1.05</v>
      </c>
      <c r="I245" s="22">
        <v>1.0066666666666666</v>
      </c>
      <c r="J245" s="22">
        <v>1.6266666666666667</v>
      </c>
      <c r="K245" s="22">
        <v>1.6766666666666667</v>
      </c>
      <c r="L245" s="22">
        <v>1.0133333333333334</v>
      </c>
      <c r="M245" s="22">
        <v>4.2566666666666668</v>
      </c>
      <c r="N245" s="22">
        <v>2.8533333333333335</v>
      </c>
      <c r="O245" s="22">
        <v>0.52333333333333332</v>
      </c>
      <c r="P245" s="22">
        <v>1.1766666666666665</v>
      </c>
      <c r="Q245" s="22">
        <v>3.2566666666666664</v>
      </c>
      <c r="R245" s="22">
        <v>3.35</v>
      </c>
      <c r="S245" s="22">
        <v>4.1533333333333333</v>
      </c>
      <c r="T245" s="22">
        <v>2.2033333333333336</v>
      </c>
      <c r="U245" s="22">
        <v>3.1999999999999997</v>
      </c>
      <c r="V245" s="22">
        <v>0.98999999999999988</v>
      </c>
      <c r="W245" s="22">
        <v>1.6500000000000001</v>
      </c>
      <c r="X245" s="22">
        <v>1.87</v>
      </c>
      <c r="Y245" s="22">
        <v>6.5333333333333341</v>
      </c>
      <c r="Z245" s="22">
        <v>4.72</v>
      </c>
      <c r="AA245" s="22">
        <v>2.3666666666666667</v>
      </c>
      <c r="AB245" s="22">
        <v>1.1366666666666667</v>
      </c>
      <c r="AC245" s="22">
        <v>2.7900000000000005</v>
      </c>
      <c r="AD245" s="22">
        <v>1.67</v>
      </c>
      <c r="AE245" s="23">
        <v>880.99333333333334</v>
      </c>
      <c r="AF245" s="23">
        <v>295304</v>
      </c>
      <c r="AG245" s="45">
        <v>4.6878963798751494</v>
      </c>
      <c r="AH245" s="23">
        <v>1147.1239802341934</v>
      </c>
      <c r="AI245" s="22">
        <v>128.84666666666666</v>
      </c>
      <c r="AJ245" s="22" t="s">
        <v>783</v>
      </c>
      <c r="AK245" s="22" t="s">
        <v>783</v>
      </c>
      <c r="AL245" s="22">
        <v>128.84666666666666</v>
      </c>
      <c r="AM245" s="22">
        <v>179.86841666666666</v>
      </c>
      <c r="AN245" s="22">
        <v>48.716666666666661</v>
      </c>
      <c r="AO245" s="36">
        <v>2.5163333333333333</v>
      </c>
      <c r="AP245" s="22">
        <v>110.84333333333335</v>
      </c>
      <c r="AQ245" s="22">
        <v>93.976666666666674</v>
      </c>
      <c r="AR245" s="22">
        <v>87.666666666666671</v>
      </c>
      <c r="AS245" s="22">
        <v>9.1766666666666676</v>
      </c>
      <c r="AT245" s="22">
        <v>433.04333333333335</v>
      </c>
      <c r="AU245" s="22">
        <v>4.123333333333334</v>
      </c>
      <c r="AV245" s="22">
        <v>9.19</v>
      </c>
      <c r="AW245" s="22">
        <v>3.69</v>
      </c>
      <c r="AX245" s="22">
        <v>14.450000000000001</v>
      </c>
      <c r="AY245" s="22">
        <v>36.78</v>
      </c>
      <c r="AZ245" s="22">
        <v>2.0699999999999998</v>
      </c>
      <c r="BA245" s="22">
        <v>0.94</v>
      </c>
      <c r="BB245" s="22">
        <v>11.323333333333332</v>
      </c>
      <c r="BC245" s="22">
        <v>37.300000000000004</v>
      </c>
      <c r="BD245" s="22">
        <v>23.319999999999997</v>
      </c>
      <c r="BE245" s="22">
        <v>26.673333333333332</v>
      </c>
      <c r="BF245" s="22">
        <v>64.599999999999994</v>
      </c>
      <c r="BG245" s="22">
        <v>16.583333333333332</v>
      </c>
      <c r="BH245" s="22">
        <v>10.126666666666667</v>
      </c>
      <c r="BI245" s="22">
        <v>17.916666666666668</v>
      </c>
      <c r="BJ245" s="22">
        <v>2.2200000000000002</v>
      </c>
      <c r="BK245" s="22">
        <v>65.393333333333331</v>
      </c>
      <c r="BL245" s="22">
        <v>9.3899999999999988</v>
      </c>
      <c r="BM245" s="22">
        <v>8.1366666666666685</v>
      </c>
    </row>
    <row r="246" spans="1:65" x14ac:dyDescent="0.35">
      <c r="A246" s="35">
        <v>4831180640</v>
      </c>
      <c r="B246" s="17" t="s">
        <v>395</v>
      </c>
      <c r="C246" s="17" t="s">
        <v>411</v>
      </c>
      <c r="D246" s="17" t="s">
        <v>412</v>
      </c>
      <c r="E246" s="22">
        <v>10.9</v>
      </c>
      <c r="F246" s="22">
        <v>3.6166666666666667</v>
      </c>
      <c r="G246" s="22">
        <v>3.6199999999999997</v>
      </c>
      <c r="H246" s="22">
        <v>1.1433333333333333</v>
      </c>
      <c r="I246" s="22">
        <v>1.0133333333333334</v>
      </c>
      <c r="J246" s="22">
        <v>1.8366666666666667</v>
      </c>
      <c r="K246" s="22">
        <v>2.2199999999999998</v>
      </c>
      <c r="L246" s="22">
        <v>1.1500000000000001</v>
      </c>
      <c r="M246" s="22">
        <v>4.1399999999999997</v>
      </c>
      <c r="N246" s="22">
        <v>3.4</v>
      </c>
      <c r="O246" s="22">
        <v>0.57999999999999996</v>
      </c>
      <c r="P246" s="22">
        <v>1.32</v>
      </c>
      <c r="Q246" s="22">
        <v>3.42</v>
      </c>
      <c r="R246" s="22">
        <v>3.49</v>
      </c>
      <c r="S246" s="22">
        <v>4.2866666666666662</v>
      </c>
      <c r="T246" s="22">
        <v>2.1966666666666668</v>
      </c>
      <c r="U246" s="22">
        <v>3.4866666666666668</v>
      </c>
      <c r="V246" s="22">
        <v>0.98333333333333339</v>
      </c>
      <c r="W246" s="22">
        <v>1.6666666666666667</v>
      </c>
      <c r="X246" s="22">
        <v>1.91</v>
      </c>
      <c r="Y246" s="22">
        <v>5.9866666666666672</v>
      </c>
      <c r="Z246" s="22">
        <v>4.3099999999999996</v>
      </c>
      <c r="AA246" s="22">
        <v>2.65</v>
      </c>
      <c r="AB246" s="22">
        <v>1.3933333333333333</v>
      </c>
      <c r="AC246" s="22">
        <v>3.2099999999999995</v>
      </c>
      <c r="AD246" s="22">
        <v>1.7933333333333332</v>
      </c>
      <c r="AE246" s="23">
        <v>842.01666666666677</v>
      </c>
      <c r="AF246" s="23">
        <v>310132.66666666669</v>
      </c>
      <c r="AG246" s="45">
        <v>4.5330833333333382</v>
      </c>
      <c r="AH246" s="23">
        <v>1184.2652679603727</v>
      </c>
      <c r="AI246" s="22" t="s">
        <v>783</v>
      </c>
      <c r="AJ246" s="22">
        <v>104.39</v>
      </c>
      <c r="AK246" s="22">
        <v>42.356666666666669</v>
      </c>
      <c r="AL246" s="22">
        <v>146.74666666666667</v>
      </c>
      <c r="AM246" s="22">
        <v>179.11841666666666</v>
      </c>
      <c r="AN246" s="22">
        <v>43.816666666666663</v>
      </c>
      <c r="AO246" s="36">
        <v>2.3490000000000002</v>
      </c>
      <c r="AP246" s="22">
        <v>103.08333333333333</v>
      </c>
      <c r="AQ246" s="22">
        <v>116.69666666666666</v>
      </c>
      <c r="AR246" s="22">
        <v>92.3</v>
      </c>
      <c r="AS246" s="22">
        <v>9.18</v>
      </c>
      <c r="AT246" s="22">
        <v>438.15666666666669</v>
      </c>
      <c r="AU246" s="22">
        <v>4.24</v>
      </c>
      <c r="AV246" s="22">
        <v>9</v>
      </c>
      <c r="AW246" s="22">
        <v>3.2533333333333334</v>
      </c>
      <c r="AX246" s="22">
        <v>14.233333333333334</v>
      </c>
      <c r="AY246" s="22">
        <v>39.6</v>
      </c>
      <c r="AZ246" s="22">
        <v>2.23</v>
      </c>
      <c r="BA246" s="22">
        <v>0.85333333333333339</v>
      </c>
      <c r="BB246" s="22">
        <v>12.51</v>
      </c>
      <c r="BC246" s="22">
        <v>38.593333333333334</v>
      </c>
      <c r="BD246" s="22">
        <v>26.189999999999998</v>
      </c>
      <c r="BE246" s="22">
        <v>31.006666666666671</v>
      </c>
      <c r="BF246" s="22">
        <v>62.870000000000005</v>
      </c>
      <c r="BG246" s="22">
        <v>24.121944444444441</v>
      </c>
      <c r="BH246" s="22">
        <v>9.67</v>
      </c>
      <c r="BI246" s="22">
        <v>16.89</v>
      </c>
      <c r="BJ246" s="22">
        <v>2.82</v>
      </c>
      <c r="BK246" s="22">
        <v>48.173333333333325</v>
      </c>
      <c r="BL246" s="22">
        <v>9.5</v>
      </c>
      <c r="BM246" s="22">
        <v>7.19</v>
      </c>
    </row>
    <row r="247" spans="1:65" x14ac:dyDescent="0.35">
      <c r="A247" s="35">
        <v>4832580670</v>
      </c>
      <c r="B247" s="17" t="s">
        <v>395</v>
      </c>
      <c r="C247" s="17" t="s">
        <v>72</v>
      </c>
      <c r="D247" s="17" t="s">
        <v>413</v>
      </c>
      <c r="E247" s="22">
        <v>9.0433333333333348</v>
      </c>
      <c r="F247" s="22">
        <v>3.36</v>
      </c>
      <c r="G247" s="22">
        <v>3.0399999999999996</v>
      </c>
      <c r="H247" s="22">
        <v>0.98</v>
      </c>
      <c r="I247" s="22">
        <v>0.9966666666666667</v>
      </c>
      <c r="J247" s="22">
        <v>1.39</v>
      </c>
      <c r="K247" s="22">
        <v>1.7633333333333334</v>
      </c>
      <c r="L247" s="22">
        <v>0.97000000000000008</v>
      </c>
      <c r="M247" s="22">
        <v>3.82</v>
      </c>
      <c r="N247" s="22">
        <v>2.1066666666666669</v>
      </c>
      <c r="O247" s="22">
        <v>0.48</v>
      </c>
      <c r="P247" s="22">
        <v>0.98</v>
      </c>
      <c r="Q247" s="22">
        <v>2.8766666666666669</v>
      </c>
      <c r="R247" s="22">
        <v>3.0533333333333332</v>
      </c>
      <c r="S247" s="22">
        <v>3.9133333333333336</v>
      </c>
      <c r="T247" s="22">
        <v>1.9733333333333334</v>
      </c>
      <c r="U247" s="22">
        <v>2.73</v>
      </c>
      <c r="V247" s="22">
        <v>0.84333333333333338</v>
      </c>
      <c r="W247" s="22">
        <v>1.4666666666666668</v>
      </c>
      <c r="X247" s="22">
        <v>1.5133333333333334</v>
      </c>
      <c r="Y247" s="22">
        <v>5.97</v>
      </c>
      <c r="Z247" s="22">
        <v>4.2633333333333328</v>
      </c>
      <c r="AA247" s="22">
        <v>2.063333333333333</v>
      </c>
      <c r="AB247" s="22">
        <v>0.91</v>
      </c>
      <c r="AC247" s="22">
        <v>2.74</v>
      </c>
      <c r="AD247" s="22">
        <v>1.4866666666666666</v>
      </c>
      <c r="AE247" s="23">
        <v>639.72333333333336</v>
      </c>
      <c r="AF247" s="23">
        <v>225685</v>
      </c>
      <c r="AG247" s="45">
        <v>4.3781555555555522</v>
      </c>
      <c r="AH247" s="23">
        <v>845.93822007390099</v>
      </c>
      <c r="AI247" s="22" t="s">
        <v>783</v>
      </c>
      <c r="AJ247" s="22">
        <v>123.82333333333332</v>
      </c>
      <c r="AK247" s="22">
        <v>48.66</v>
      </c>
      <c r="AL247" s="22">
        <v>172.48333333333332</v>
      </c>
      <c r="AM247" s="22">
        <v>179.86841666666666</v>
      </c>
      <c r="AN247" s="22">
        <v>39.333333333333336</v>
      </c>
      <c r="AO247" s="36">
        <v>2.418333333333333</v>
      </c>
      <c r="AP247" s="22">
        <v>91.11</v>
      </c>
      <c r="AQ247" s="22">
        <v>53.946666666666665</v>
      </c>
      <c r="AR247" s="22">
        <v>62.553333333333335</v>
      </c>
      <c r="AS247" s="22">
        <v>7.72</v>
      </c>
      <c r="AT247" s="22">
        <v>453.30333333333334</v>
      </c>
      <c r="AU247" s="22">
        <v>3.9499999999999997</v>
      </c>
      <c r="AV247" s="22">
        <v>7.9899999999999993</v>
      </c>
      <c r="AW247" s="22">
        <v>3.2233333333333332</v>
      </c>
      <c r="AX247" s="22">
        <v>8.6666666666666661</v>
      </c>
      <c r="AY247" s="22">
        <v>31.666666666666668</v>
      </c>
      <c r="AZ247" s="22">
        <v>1.6866666666666668</v>
      </c>
      <c r="BA247" s="22">
        <v>0.77999999999999992</v>
      </c>
      <c r="BB247" s="22">
        <v>6.830000000000001</v>
      </c>
      <c r="BC247" s="22">
        <v>17.489999999999998</v>
      </c>
      <c r="BD247" s="22">
        <v>15.449999999999998</v>
      </c>
      <c r="BE247" s="22">
        <v>23.323333333333334</v>
      </c>
      <c r="BF247" s="22">
        <v>49.666666666666664</v>
      </c>
      <c r="BG247" s="22">
        <v>13.28888888888889</v>
      </c>
      <c r="BH247" s="22">
        <v>10.35</v>
      </c>
      <c r="BI247" s="22">
        <v>15</v>
      </c>
      <c r="BJ247" s="22">
        <v>2.1966666666666668</v>
      </c>
      <c r="BK247" s="22">
        <v>41.886666666666663</v>
      </c>
      <c r="BL247" s="22">
        <v>8.5299999999999994</v>
      </c>
      <c r="BM247" s="22">
        <v>5.82</v>
      </c>
    </row>
    <row r="248" spans="1:65" x14ac:dyDescent="0.35">
      <c r="A248" s="35">
        <v>4833260700</v>
      </c>
      <c r="B248" s="17" t="s">
        <v>395</v>
      </c>
      <c r="C248" s="17" t="s">
        <v>414</v>
      </c>
      <c r="D248" s="17" t="s">
        <v>415</v>
      </c>
      <c r="E248" s="22">
        <v>10.703333333333333</v>
      </c>
      <c r="F248" s="22">
        <v>3.9600000000000004</v>
      </c>
      <c r="G248" s="22">
        <v>3.5133333333333336</v>
      </c>
      <c r="H248" s="22">
        <v>1.04</v>
      </c>
      <c r="I248" s="22">
        <v>0.99333333333333329</v>
      </c>
      <c r="J248" s="22">
        <v>1.5533333333333335</v>
      </c>
      <c r="K248" s="22">
        <v>1.7933333333333332</v>
      </c>
      <c r="L248" s="22">
        <v>1.0333333333333334</v>
      </c>
      <c r="M248" s="22">
        <v>3.9866666666666668</v>
      </c>
      <c r="N248" s="22">
        <v>2.3199999999999998</v>
      </c>
      <c r="O248" s="22">
        <v>0.51333333333333331</v>
      </c>
      <c r="P248" s="22">
        <v>1.06</v>
      </c>
      <c r="Q248" s="22">
        <v>3.0733333333333337</v>
      </c>
      <c r="R248" s="22">
        <v>3.3200000000000003</v>
      </c>
      <c r="S248" s="22">
        <v>4.2433333333333332</v>
      </c>
      <c r="T248" s="22">
        <v>1.9266666666666665</v>
      </c>
      <c r="U248" s="22">
        <v>3.1666666666666665</v>
      </c>
      <c r="V248" s="22">
        <v>0.97333333333333327</v>
      </c>
      <c r="W248" s="22">
        <v>2.0533333333333332</v>
      </c>
      <c r="X248" s="22">
        <v>1.7066666666666668</v>
      </c>
      <c r="Y248" s="22">
        <v>5.7566666666666668</v>
      </c>
      <c r="Z248" s="22">
        <v>4.2366666666666672</v>
      </c>
      <c r="AA248" s="22">
        <v>2.2200000000000002</v>
      </c>
      <c r="AB248" s="22">
        <v>0.99333333333333329</v>
      </c>
      <c r="AC248" s="22">
        <v>3.0266666666666668</v>
      </c>
      <c r="AD248" s="22">
        <v>1.5433333333333332</v>
      </c>
      <c r="AE248" s="23">
        <v>1026.6099999999999</v>
      </c>
      <c r="AF248" s="23">
        <v>269903.66666666669</v>
      </c>
      <c r="AG248" s="45">
        <v>4.4073111111110963</v>
      </c>
      <c r="AH248" s="23">
        <v>1015.9370003561702</v>
      </c>
      <c r="AI248" s="22" t="s">
        <v>783</v>
      </c>
      <c r="AJ248" s="22">
        <v>142.15</v>
      </c>
      <c r="AK248" s="22">
        <v>41.253333333333337</v>
      </c>
      <c r="AL248" s="22">
        <v>183.40333333333334</v>
      </c>
      <c r="AM248" s="22">
        <v>178.74341666666666</v>
      </c>
      <c r="AN248" s="22">
        <v>53.666666666666664</v>
      </c>
      <c r="AO248" s="36">
        <v>2.6470000000000002</v>
      </c>
      <c r="AP248" s="22">
        <v>102.58333333333333</v>
      </c>
      <c r="AQ248" s="22">
        <v>81.11</v>
      </c>
      <c r="AR248" s="22">
        <v>94.39</v>
      </c>
      <c r="AS248" s="22">
        <v>8.64</v>
      </c>
      <c r="AT248" s="22">
        <v>449.2</v>
      </c>
      <c r="AU248" s="22">
        <v>3.9233333333333333</v>
      </c>
      <c r="AV248" s="22">
        <v>10.656666666666666</v>
      </c>
      <c r="AW248" s="22">
        <v>5.3266666666666671</v>
      </c>
      <c r="AX248" s="22">
        <v>16.556666666666668</v>
      </c>
      <c r="AY248" s="22">
        <v>34.446666666666665</v>
      </c>
      <c r="AZ248" s="22">
        <v>2.14</v>
      </c>
      <c r="BA248" s="22">
        <v>0.82333333333333325</v>
      </c>
      <c r="BB248" s="22">
        <v>14.086666666666666</v>
      </c>
      <c r="BC248" s="22">
        <v>38.11</v>
      </c>
      <c r="BD248" s="22">
        <v>31</v>
      </c>
      <c r="BE248" s="22">
        <v>34.996666666666663</v>
      </c>
      <c r="BF248" s="22">
        <v>90.663333333333341</v>
      </c>
      <c r="BG248" s="22">
        <v>25.22</v>
      </c>
      <c r="BH248" s="22">
        <v>10.426666666666666</v>
      </c>
      <c r="BI248" s="22">
        <v>18.11</v>
      </c>
      <c r="BJ248" s="22">
        <v>2.3466666666666667</v>
      </c>
      <c r="BK248" s="22">
        <v>46.666666666666664</v>
      </c>
      <c r="BL248" s="22">
        <v>9.3899999999999988</v>
      </c>
      <c r="BM248" s="22">
        <v>8.3833333333333329</v>
      </c>
    </row>
    <row r="249" spans="1:65" x14ac:dyDescent="0.35">
      <c r="A249" s="35">
        <v>4834860710</v>
      </c>
      <c r="B249" s="17" t="s">
        <v>395</v>
      </c>
      <c r="C249" s="17" t="s">
        <v>662</v>
      </c>
      <c r="D249" s="17" t="s">
        <v>663</v>
      </c>
      <c r="E249" s="22">
        <v>9.706666666666667</v>
      </c>
      <c r="F249" s="22">
        <v>3.5566666666666666</v>
      </c>
      <c r="G249" s="22">
        <v>3.2666666666666671</v>
      </c>
      <c r="H249" s="22">
        <v>1.08</v>
      </c>
      <c r="I249" s="22">
        <v>0.95333333333333325</v>
      </c>
      <c r="J249" s="22">
        <v>1.58</v>
      </c>
      <c r="K249" s="22">
        <v>2.1233333333333335</v>
      </c>
      <c r="L249" s="22">
        <v>1.0366666666666668</v>
      </c>
      <c r="M249" s="22">
        <v>4.0333333333333332</v>
      </c>
      <c r="N249" s="22">
        <v>3.5233333333333334</v>
      </c>
      <c r="O249" s="22">
        <v>0.51666666666666672</v>
      </c>
      <c r="P249" s="22">
        <v>0.98</v>
      </c>
      <c r="Q249" s="22">
        <v>3.1233333333333331</v>
      </c>
      <c r="R249" s="22">
        <v>3.3266666666666667</v>
      </c>
      <c r="S249" s="22">
        <v>4.22</v>
      </c>
      <c r="T249" s="22">
        <v>1.9133333333333333</v>
      </c>
      <c r="U249" s="22">
        <v>3.0233333333333334</v>
      </c>
      <c r="V249" s="22">
        <v>0.94333333333333336</v>
      </c>
      <c r="W249" s="22">
        <v>1.5233333333333332</v>
      </c>
      <c r="X249" s="22">
        <v>1.6500000000000001</v>
      </c>
      <c r="Y249" s="22">
        <v>5.833333333333333</v>
      </c>
      <c r="Z249" s="22">
        <v>4.253333333333333</v>
      </c>
      <c r="AA249" s="22">
        <v>2.4499999999999997</v>
      </c>
      <c r="AB249" s="22">
        <v>0.89</v>
      </c>
      <c r="AC249" s="22">
        <v>2.6333333333333333</v>
      </c>
      <c r="AD249" s="22">
        <v>1.6900000000000002</v>
      </c>
      <c r="AE249" s="23">
        <v>827.21999999999991</v>
      </c>
      <c r="AF249" s="23">
        <v>271373.66666666669</v>
      </c>
      <c r="AG249" s="45">
        <v>4.7378298610662517</v>
      </c>
      <c r="AH249" s="23">
        <v>1060.2938470160573</v>
      </c>
      <c r="AI249" s="22" t="s">
        <v>783</v>
      </c>
      <c r="AJ249" s="22">
        <v>130.77333333333334</v>
      </c>
      <c r="AK249" s="22">
        <v>50.49666666666667</v>
      </c>
      <c r="AL249" s="22">
        <v>181.27</v>
      </c>
      <c r="AM249" s="22">
        <v>179.86841666666666</v>
      </c>
      <c r="AN249" s="22">
        <v>41.666666666666664</v>
      </c>
      <c r="AO249" s="36">
        <v>2.4133333333333331</v>
      </c>
      <c r="AP249" s="22">
        <v>103</v>
      </c>
      <c r="AQ249" s="22">
        <v>98.89</v>
      </c>
      <c r="AR249" s="22">
        <v>88.666666666666671</v>
      </c>
      <c r="AS249" s="22">
        <v>8.1533333333333342</v>
      </c>
      <c r="AT249" s="22">
        <v>461.17333333333335</v>
      </c>
      <c r="AU249" s="22">
        <v>3.9233333333333333</v>
      </c>
      <c r="AV249" s="22">
        <v>8.6666666666666661</v>
      </c>
      <c r="AW249" s="22">
        <v>5</v>
      </c>
      <c r="AX249" s="22">
        <v>14.446666666666667</v>
      </c>
      <c r="AY249" s="22">
        <v>36.166666666666664</v>
      </c>
      <c r="AZ249" s="22">
        <v>1.8766666666666667</v>
      </c>
      <c r="BA249" s="22">
        <v>0.78333333333333333</v>
      </c>
      <c r="BB249" s="22">
        <v>10.683333333333332</v>
      </c>
      <c r="BC249" s="22">
        <v>45.066666666666663</v>
      </c>
      <c r="BD249" s="22">
        <v>32.660000000000004</v>
      </c>
      <c r="BE249" s="22">
        <v>30.143333333333334</v>
      </c>
      <c r="BF249" s="22">
        <v>69.95</v>
      </c>
      <c r="BG249" s="22">
        <v>17.333333333333332</v>
      </c>
      <c r="BH249" s="22">
        <v>10.356666666666667</v>
      </c>
      <c r="BI249" s="22">
        <v>20</v>
      </c>
      <c r="BJ249" s="22">
        <v>2.0866666666666664</v>
      </c>
      <c r="BK249" s="22">
        <v>92.333333333333329</v>
      </c>
      <c r="BL249" s="22">
        <v>9.1133333333333315</v>
      </c>
      <c r="BM249" s="22">
        <v>7.88</v>
      </c>
    </row>
    <row r="250" spans="1:65" x14ac:dyDescent="0.35">
      <c r="A250" s="35">
        <v>4836220720</v>
      </c>
      <c r="B250" s="17" t="s">
        <v>395</v>
      </c>
      <c r="C250" s="17" t="s">
        <v>416</v>
      </c>
      <c r="D250" s="17" t="s">
        <v>417</v>
      </c>
      <c r="E250" s="22">
        <v>10.166666666666666</v>
      </c>
      <c r="F250" s="22">
        <v>3.5833333333333335</v>
      </c>
      <c r="G250" s="22">
        <v>3.4633333333333334</v>
      </c>
      <c r="H250" s="22">
        <v>1.23</v>
      </c>
      <c r="I250" s="22">
        <v>0.98666666666666669</v>
      </c>
      <c r="J250" s="22">
        <v>1.9533333333333334</v>
      </c>
      <c r="K250" s="22">
        <v>1.8266666666666664</v>
      </c>
      <c r="L250" s="22">
        <v>1.0333333333333334</v>
      </c>
      <c r="M250" s="22">
        <v>3.99</v>
      </c>
      <c r="N250" s="22">
        <v>2.1566666666666667</v>
      </c>
      <c r="O250" s="22">
        <v>0.51333333333333331</v>
      </c>
      <c r="P250" s="22">
        <v>1.1833333333333333</v>
      </c>
      <c r="Q250" s="22">
        <v>2.8000000000000003</v>
      </c>
      <c r="R250" s="22">
        <v>3.3366666666666664</v>
      </c>
      <c r="S250" s="22">
        <v>4.2700000000000005</v>
      </c>
      <c r="T250" s="22">
        <v>2.2666666666666671</v>
      </c>
      <c r="U250" s="22">
        <v>3.22</v>
      </c>
      <c r="V250" s="22">
        <v>1.03</v>
      </c>
      <c r="W250" s="22">
        <v>1.6233333333333331</v>
      </c>
      <c r="X250" s="22">
        <v>1.9133333333333333</v>
      </c>
      <c r="Y250" s="22">
        <v>5.8433333333333337</v>
      </c>
      <c r="Z250" s="22">
        <v>4.28</v>
      </c>
      <c r="AA250" s="22">
        <v>2.4233333333333333</v>
      </c>
      <c r="AB250" s="22">
        <v>1.1000000000000001</v>
      </c>
      <c r="AC250" s="22">
        <v>3.1166666666666671</v>
      </c>
      <c r="AD250" s="22">
        <v>1.6666666666666667</v>
      </c>
      <c r="AE250" s="23">
        <v>1121.6666666666667</v>
      </c>
      <c r="AF250" s="23">
        <v>305833.33333333331</v>
      </c>
      <c r="AG250" s="45">
        <v>4.443175874730902</v>
      </c>
      <c r="AH250" s="23">
        <v>1153.8230723215688</v>
      </c>
      <c r="AI250" s="22" t="s">
        <v>783</v>
      </c>
      <c r="AJ250" s="22">
        <v>116.97666666666667</v>
      </c>
      <c r="AK250" s="22">
        <v>41.253333333333337</v>
      </c>
      <c r="AL250" s="22">
        <v>158.23000000000002</v>
      </c>
      <c r="AM250" s="22">
        <v>179.11841666666666</v>
      </c>
      <c r="AN250" s="22">
        <v>48.75</v>
      </c>
      <c r="AO250" s="36">
        <v>2.6556666666666668</v>
      </c>
      <c r="AP250" s="22">
        <v>116.21999999999998</v>
      </c>
      <c r="AQ250" s="22">
        <v>127.5</v>
      </c>
      <c r="AR250" s="22">
        <v>85</v>
      </c>
      <c r="AS250" s="22">
        <v>8.64</v>
      </c>
      <c r="AT250" s="22">
        <v>472.74333333333334</v>
      </c>
      <c r="AU250" s="22">
        <v>4.29</v>
      </c>
      <c r="AV250" s="22">
        <v>10</v>
      </c>
      <c r="AW250" s="22">
        <v>4.1766666666666667</v>
      </c>
      <c r="AX250" s="22">
        <v>16.25</v>
      </c>
      <c r="AY250" s="22">
        <v>35.416666666666664</v>
      </c>
      <c r="AZ250" s="22">
        <v>2.1133333333333333</v>
      </c>
      <c r="BA250" s="22">
        <v>0.82666666666666666</v>
      </c>
      <c r="BB250" s="22">
        <v>11.836666666666666</v>
      </c>
      <c r="BC250" s="22">
        <v>28.689999999999998</v>
      </c>
      <c r="BD250" s="22">
        <v>19.816666666666666</v>
      </c>
      <c r="BE250" s="22">
        <v>31.196666666666669</v>
      </c>
      <c r="BF250" s="22">
        <v>75</v>
      </c>
      <c r="BG250" s="22">
        <v>14.299999999999999</v>
      </c>
      <c r="BH250" s="22">
        <v>10.966666666666667</v>
      </c>
      <c r="BI250" s="22">
        <v>8.33</v>
      </c>
      <c r="BJ250" s="22">
        <v>2.2666666666666666</v>
      </c>
      <c r="BK250" s="22">
        <v>44.056666666666672</v>
      </c>
      <c r="BL250" s="22">
        <v>9.6533333333333342</v>
      </c>
      <c r="BM250" s="22">
        <v>6.59</v>
      </c>
    </row>
    <row r="251" spans="1:65" x14ac:dyDescent="0.35">
      <c r="A251" s="35">
        <v>4841700810</v>
      </c>
      <c r="B251" s="17" t="s">
        <v>395</v>
      </c>
      <c r="C251" s="17" t="s">
        <v>761</v>
      </c>
      <c r="D251" s="17" t="s">
        <v>418</v>
      </c>
      <c r="E251" s="22">
        <v>11.225458871709884</v>
      </c>
      <c r="F251" s="22">
        <v>3.6047775101568811</v>
      </c>
      <c r="G251" s="22">
        <v>3.2238230038852809</v>
      </c>
      <c r="H251" s="22">
        <v>1.0296051991654349</v>
      </c>
      <c r="I251" s="22">
        <v>0.97455601832492811</v>
      </c>
      <c r="J251" s="22">
        <v>1.5125488593680514</v>
      </c>
      <c r="K251" s="22">
        <v>2.0113119524452028</v>
      </c>
      <c r="L251" s="22">
        <v>0.96037181592581078</v>
      </c>
      <c r="M251" s="22">
        <v>3.9973241814108627</v>
      </c>
      <c r="N251" s="22">
        <v>3.065101037096003</v>
      </c>
      <c r="O251" s="22">
        <v>0.46830711473065695</v>
      </c>
      <c r="P251" s="22">
        <v>0.86523081542663893</v>
      </c>
      <c r="Q251" s="22">
        <v>2.8166944806511238</v>
      </c>
      <c r="R251" s="22">
        <v>2.9887323871593492</v>
      </c>
      <c r="S251" s="22">
        <v>4.1216082156088429</v>
      </c>
      <c r="T251" s="22">
        <v>2.2519063223543143</v>
      </c>
      <c r="U251" s="22">
        <v>2.719706273212287</v>
      </c>
      <c r="V251" s="22">
        <v>0.94925699993438706</v>
      </c>
      <c r="W251" s="22">
        <v>1.6348076417923381</v>
      </c>
      <c r="X251" s="22">
        <v>1.5573285604862839</v>
      </c>
      <c r="Y251" s="22">
        <v>5.8823954249212607</v>
      </c>
      <c r="Z251" s="22">
        <v>4.181936509366615</v>
      </c>
      <c r="AA251" s="22">
        <v>2.5161369524188841</v>
      </c>
      <c r="AB251" s="22">
        <v>0.91751013224670352</v>
      </c>
      <c r="AC251" s="22">
        <v>2.485964333207944</v>
      </c>
      <c r="AD251" s="22">
        <v>1.5565658738342083</v>
      </c>
      <c r="AE251" s="23">
        <v>922.60331710919002</v>
      </c>
      <c r="AF251" s="23">
        <v>257175.32334750853</v>
      </c>
      <c r="AG251" s="45">
        <v>4.3403009404854442</v>
      </c>
      <c r="AH251" s="23">
        <v>958.65007099279489</v>
      </c>
      <c r="AI251" s="22" t="s">
        <v>783</v>
      </c>
      <c r="AJ251" s="22">
        <v>95.936686947241583</v>
      </c>
      <c r="AK251" s="22">
        <v>37.372862596890258</v>
      </c>
      <c r="AL251" s="22">
        <v>133.30954954413184</v>
      </c>
      <c r="AM251" s="22">
        <v>179.92638803495188</v>
      </c>
      <c r="AN251" s="22">
        <v>42.153307680809995</v>
      </c>
      <c r="AO251" s="36">
        <v>2.2533342225020419</v>
      </c>
      <c r="AP251" s="22">
        <v>84.425131403126898</v>
      </c>
      <c r="AQ251" s="22">
        <v>92.748293207571621</v>
      </c>
      <c r="AR251" s="22">
        <v>75.382371439473573</v>
      </c>
      <c r="AS251" s="22">
        <v>8.0124090516997857</v>
      </c>
      <c r="AT251" s="22">
        <v>426.67600016669053</v>
      </c>
      <c r="AU251" s="22">
        <v>3.7624968767127349</v>
      </c>
      <c r="AV251" s="22">
        <v>9.9833059806761657</v>
      </c>
      <c r="AW251" s="22">
        <v>3.2788919216577175</v>
      </c>
      <c r="AX251" s="22">
        <v>14.99012166653978</v>
      </c>
      <c r="AY251" s="22">
        <v>39.001255324943514</v>
      </c>
      <c r="AZ251" s="22">
        <v>2.2015774978506522</v>
      </c>
      <c r="BA251" s="22">
        <v>0.79761838218328263</v>
      </c>
      <c r="BB251" s="22">
        <v>12.365772282736719</v>
      </c>
      <c r="BC251" s="22">
        <v>21.87658312168335</v>
      </c>
      <c r="BD251" s="22">
        <v>27.168258012045797</v>
      </c>
      <c r="BE251" s="22">
        <v>30.472375494024188</v>
      </c>
      <c r="BF251" s="22">
        <v>73.770767011153168</v>
      </c>
      <c r="BG251" s="22">
        <v>26.021704150005718</v>
      </c>
      <c r="BH251" s="22">
        <v>10.864732405662465</v>
      </c>
      <c r="BI251" s="22">
        <v>17.320990168929224</v>
      </c>
      <c r="BJ251" s="22">
        <v>2.9551528954879012</v>
      </c>
      <c r="BK251" s="22">
        <v>51.016056206301577</v>
      </c>
      <c r="BL251" s="22">
        <v>8.6258542431263479</v>
      </c>
      <c r="BM251" s="22">
        <v>6.545303558798774</v>
      </c>
    </row>
    <row r="252" spans="1:65" x14ac:dyDescent="0.35">
      <c r="A252" s="35">
        <v>4841700850</v>
      </c>
      <c r="B252" s="17" t="s">
        <v>395</v>
      </c>
      <c r="C252" s="17" t="s">
        <v>761</v>
      </c>
      <c r="D252" s="17" t="s">
        <v>649</v>
      </c>
      <c r="E252" s="22">
        <v>11.652323378689525</v>
      </c>
      <c r="F252" s="22">
        <v>3.1771818358201052</v>
      </c>
      <c r="G252" s="22">
        <v>3.4774532534081768</v>
      </c>
      <c r="H252" s="22">
        <v>1.1689589905894999</v>
      </c>
      <c r="I252" s="22">
        <v>0.96036803930600012</v>
      </c>
      <c r="J252" s="22">
        <v>1.6832108527359761</v>
      </c>
      <c r="K252" s="22">
        <v>1.6811013258149854</v>
      </c>
      <c r="L252" s="22">
        <v>0.97501951825482103</v>
      </c>
      <c r="M252" s="22">
        <v>4.0167270071081784</v>
      </c>
      <c r="N252" s="22">
        <v>2.1964495228166423</v>
      </c>
      <c r="O252" s="22">
        <v>0.46071430644646333</v>
      </c>
      <c r="P252" s="22">
        <v>1.017182332655407</v>
      </c>
      <c r="Q252" s="22">
        <v>2.9877549467675646</v>
      </c>
      <c r="R252" s="22">
        <v>3.3509925443942596</v>
      </c>
      <c r="S252" s="22">
        <v>3.8383455302368019</v>
      </c>
      <c r="T252" s="22">
        <v>2.0616073702678723</v>
      </c>
      <c r="U252" s="22">
        <v>2.9177404777357778</v>
      </c>
      <c r="V252" s="22">
        <v>0.9558949916186269</v>
      </c>
      <c r="W252" s="22">
        <v>1.5322089556641052</v>
      </c>
      <c r="X252" s="22">
        <v>1.6046150055498682</v>
      </c>
      <c r="Y252" s="22">
        <v>5.9218569841636679</v>
      </c>
      <c r="Z252" s="22">
        <v>4.099270960783282</v>
      </c>
      <c r="AA252" s="22">
        <v>2.424125573096362</v>
      </c>
      <c r="AB252" s="22">
        <v>1.0374034040244737</v>
      </c>
      <c r="AC252" s="22">
        <v>2.6939220985886578</v>
      </c>
      <c r="AD252" s="22">
        <v>1.596498261060227</v>
      </c>
      <c r="AE252" s="23">
        <v>899.07182231582601</v>
      </c>
      <c r="AF252" s="23">
        <v>254506.84562785938</v>
      </c>
      <c r="AG252" s="45">
        <v>4.4836798196101535</v>
      </c>
      <c r="AH252" s="23">
        <v>966.13518397928499</v>
      </c>
      <c r="AI252" s="22">
        <v>155.74775613437274</v>
      </c>
      <c r="AJ252" s="22" t="s">
        <v>783</v>
      </c>
      <c r="AK252" s="22" t="s">
        <v>783</v>
      </c>
      <c r="AL252" s="22">
        <v>155.74775613437274</v>
      </c>
      <c r="AM252" s="22">
        <v>179.75940812309443</v>
      </c>
      <c r="AN252" s="22">
        <v>37.825658504623192</v>
      </c>
      <c r="AO252" s="36">
        <v>2.4249931049250484</v>
      </c>
      <c r="AP252" s="22">
        <v>100.5834496008199</v>
      </c>
      <c r="AQ252" s="22">
        <v>98.832092013855814</v>
      </c>
      <c r="AR252" s="22">
        <v>86.670314553194729</v>
      </c>
      <c r="AS252" s="22">
        <v>8.0078598145025648</v>
      </c>
      <c r="AT252" s="22">
        <v>430.11329690784447</v>
      </c>
      <c r="AU252" s="22">
        <v>4.1629445017119062</v>
      </c>
      <c r="AV252" s="22">
        <v>11.277113815018291</v>
      </c>
      <c r="AW252" s="22">
        <v>2.7845330739655529</v>
      </c>
      <c r="AX252" s="22">
        <v>14.008257755443291</v>
      </c>
      <c r="AY252" s="22">
        <v>26.3391109123653</v>
      </c>
      <c r="AZ252" s="22">
        <v>2.4134783503163209</v>
      </c>
      <c r="BA252" s="22">
        <v>0.81464526694738859</v>
      </c>
      <c r="BB252" s="22">
        <v>10.945406779342251</v>
      </c>
      <c r="BC252" s="22">
        <v>25.046858473804708</v>
      </c>
      <c r="BD252" s="22">
        <v>21.542050527402594</v>
      </c>
      <c r="BE252" s="22">
        <v>23.46683987750475</v>
      </c>
      <c r="BF252" s="22">
        <v>69.319793273557778</v>
      </c>
      <c r="BG252" s="22">
        <v>23.799939433808788</v>
      </c>
      <c r="BH252" s="22">
        <v>7.148709537210423</v>
      </c>
      <c r="BI252" s="22">
        <v>14.978829207901677</v>
      </c>
      <c r="BJ252" s="22">
        <v>3.3773556144447756</v>
      </c>
      <c r="BK252" s="22">
        <v>65.962100132685464</v>
      </c>
      <c r="BL252" s="22">
        <v>8.8352068709489515</v>
      </c>
      <c r="BM252" s="22">
        <v>8.5459249773580339</v>
      </c>
    </row>
    <row r="253" spans="1:65" x14ac:dyDescent="0.35">
      <c r="A253" s="35">
        <v>4843300860</v>
      </c>
      <c r="B253" s="17" t="s">
        <v>395</v>
      </c>
      <c r="C253" s="17" t="s">
        <v>678</v>
      </c>
      <c r="D253" s="17" t="s">
        <v>679</v>
      </c>
      <c r="E253" s="22">
        <v>11.64</v>
      </c>
      <c r="F253" s="22">
        <v>4.1733333333333329</v>
      </c>
      <c r="G253" s="22">
        <v>3.6300000000000003</v>
      </c>
      <c r="H253" s="22">
        <v>1.23</v>
      </c>
      <c r="I253" s="22">
        <v>0.96</v>
      </c>
      <c r="J253" s="22">
        <v>1.6966666666666665</v>
      </c>
      <c r="K253" s="22">
        <v>1.7866666666666664</v>
      </c>
      <c r="L253" s="22">
        <v>1</v>
      </c>
      <c r="M253" s="22">
        <v>4.4066666666666663</v>
      </c>
      <c r="N253" s="22">
        <v>3.0533333333333332</v>
      </c>
      <c r="O253" s="22">
        <v>0.51</v>
      </c>
      <c r="P253" s="22">
        <v>1.0933333333333333</v>
      </c>
      <c r="Q253" s="22">
        <v>3.03</v>
      </c>
      <c r="R253" s="22">
        <v>3.35</v>
      </c>
      <c r="S253" s="22">
        <v>4.0866666666666669</v>
      </c>
      <c r="T253" s="22">
        <v>1.96</v>
      </c>
      <c r="U253" s="22">
        <v>3.4366666666666661</v>
      </c>
      <c r="V253" s="22">
        <v>0.97333333333333327</v>
      </c>
      <c r="W253" s="22">
        <v>1.5766666666666664</v>
      </c>
      <c r="X253" s="22">
        <v>1.8099999999999998</v>
      </c>
      <c r="Y253" s="22">
        <v>6.0399999999999991</v>
      </c>
      <c r="Z253" s="22">
        <v>4.333333333333333</v>
      </c>
      <c r="AA253" s="22">
        <v>2.52</v>
      </c>
      <c r="AB253" s="22">
        <v>1.1200000000000001</v>
      </c>
      <c r="AC253" s="22">
        <v>3.22</v>
      </c>
      <c r="AD253" s="22">
        <v>1.7666666666666666</v>
      </c>
      <c r="AE253" s="23">
        <v>802.82</v>
      </c>
      <c r="AF253" s="23">
        <v>244051</v>
      </c>
      <c r="AG253" s="45">
        <v>4.6629616679794967</v>
      </c>
      <c r="AH253" s="23">
        <v>945.91267149742498</v>
      </c>
      <c r="AI253" s="22" t="s">
        <v>783</v>
      </c>
      <c r="AJ253" s="22">
        <v>104.66333333333334</v>
      </c>
      <c r="AK253" s="22">
        <v>61.98</v>
      </c>
      <c r="AL253" s="22">
        <v>166.64333333333335</v>
      </c>
      <c r="AM253" s="22">
        <v>179.86841666666666</v>
      </c>
      <c r="AN253" s="22">
        <v>42.963333333333331</v>
      </c>
      <c r="AO253" s="36">
        <v>2.3340000000000001</v>
      </c>
      <c r="AP253" s="22">
        <v>99.67</v>
      </c>
      <c r="AQ253" s="22">
        <v>103.85000000000001</v>
      </c>
      <c r="AR253" s="22">
        <v>84.726666666666674</v>
      </c>
      <c r="AS253" s="22">
        <v>9.6666666666666661</v>
      </c>
      <c r="AT253" s="22">
        <v>443.47333333333336</v>
      </c>
      <c r="AU253" s="22">
        <v>4.24</v>
      </c>
      <c r="AV253" s="22">
        <v>7.5233333333333334</v>
      </c>
      <c r="AW253" s="22">
        <v>2.6266666666666669</v>
      </c>
      <c r="AX253" s="22">
        <v>12.413333333333334</v>
      </c>
      <c r="AY253" s="22">
        <v>23.666666666666668</v>
      </c>
      <c r="AZ253" s="22">
        <v>1.92</v>
      </c>
      <c r="BA253" s="22">
        <v>0.89999999999999991</v>
      </c>
      <c r="BB253" s="22">
        <v>9.41</v>
      </c>
      <c r="BC253" s="22">
        <v>22.676666666666666</v>
      </c>
      <c r="BD253" s="22">
        <v>20.87</v>
      </c>
      <c r="BE253" s="22">
        <v>18.84</v>
      </c>
      <c r="BF253" s="22">
        <v>74.11333333333333</v>
      </c>
      <c r="BG253" s="22">
        <v>17.06111111111111</v>
      </c>
      <c r="BH253" s="22">
        <v>7.4733333333333336</v>
      </c>
      <c r="BI253" s="22">
        <v>12.166666666666666</v>
      </c>
      <c r="BJ253" s="22">
        <v>2.17</v>
      </c>
      <c r="BK253" s="22">
        <v>51.98</v>
      </c>
      <c r="BL253" s="22">
        <v>9.35</v>
      </c>
      <c r="BM253" s="22">
        <v>5.22</v>
      </c>
    </row>
    <row r="254" spans="1:65" x14ac:dyDescent="0.35">
      <c r="A254" s="35">
        <v>4845500900</v>
      </c>
      <c r="B254" s="17" t="s">
        <v>395</v>
      </c>
      <c r="C254" s="17" t="s">
        <v>762</v>
      </c>
      <c r="D254" s="17" t="s">
        <v>675</v>
      </c>
      <c r="E254" s="22">
        <v>10.31</v>
      </c>
      <c r="F254" s="22">
        <v>4.206666666666667</v>
      </c>
      <c r="G254" s="22">
        <v>3.5</v>
      </c>
      <c r="H254" s="22">
        <v>1.1033333333333333</v>
      </c>
      <c r="I254" s="22">
        <v>0.9966666666666667</v>
      </c>
      <c r="J254" s="22">
        <v>2.44</v>
      </c>
      <c r="K254" s="22">
        <v>1.3800000000000001</v>
      </c>
      <c r="L254" s="22">
        <v>1.0133333333333334</v>
      </c>
      <c r="M254" s="22">
        <v>4.42</v>
      </c>
      <c r="N254" s="22">
        <v>2.8466666666666671</v>
      </c>
      <c r="O254" s="22">
        <v>0.56999999999999995</v>
      </c>
      <c r="P254" s="22">
        <v>1.2999999999999998</v>
      </c>
      <c r="Q254" s="22">
        <v>3.2466666666666666</v>
      </c>
      <c r="R254" s="22">
        <v>2.9866666666666668</v>
      </c>
      <c r="S254" s="22">
        <v>3.9266666666666663</v>
      </c>
      <c r="T254" s="22">
        <v>2.1366666666666667</v>
      </c>
      <c r="U254" s="22">
        <v>3.56</v>
      </c>
      <c r="V254" s="22">
        <v>1.0533333333333335</v>
      </c>
      <c r="W254" s="22">
        <v>1.7466666666666668</v>
      </c>
      <c r="X254" s="22">
        <v>1.7066666666666668</v>
      </c>
      <c r="Y254" s="22">
        <v>5.6466666666666674</v>
      </c>
      <c r="Z254" s="22">
        <v>5.0099999999999989</v>
      </c>
      <c r="AA254" s="22">
        <v>2.5466666666666669</v>
      </c>
      <c r="AB254" s="22">
        <v>1.0200000000000002</v>
      </c>
      <c r="AC254" s="22">
        <v>3.0933333333333337</v>
      </c>
      <c r="AD254" s="22">
        <v>1.6900000000000002</v>
      </c>
      <c r="AE254" s="23">
        <v>698.89</v>
      </c>
      <c r="AF254" s="23">
        <v>259583.33333333334</v>
      </c>
      <c r="AG254" s="45">
        <v>4.437500000000024</v>
      </c>
      <c r="AH254" s="23">
        <v>978.66893587360539</v>
      </c>
      <c r="AI254" s="22" t="s">
        <v>783</v>
      </c>
      <c r="AJ254" s="22">
        <v>92.21</v>
      </c>
      <c r="AK254" s="22">
        <v>42.033333333333331</v>
      </c>
      <c r="AL254" s="22">
        <v>134.24333333333334</v>
      </c>
      <c r="AM254" s="22">
        <v>183.87161666666665</v>
      </c>
      <c r="AN254" s="22">
        <v>41.580000000000005</v>
      </c>
      <c r="AO254" s="36">
        <v>2.3466666666666662</v>
      </c>
      <c r="AP254" s="22">
        <v>63.916666666666664</v>
      </c>
      <c r="AQ254" s="22">
        <v>99.61</v>
      </c>
      <c r="AR254" s="22">
        <v>101.66666666666667</v>
      </c>
      <c r="AS254" s="22">
        <v>9.15</v>
      </c>
      <c r="AT254" s="22">
        <v>439.18333333333339</v>
      </c>
      <c r="AU254" s="22">
        <v>4.1900000000000004</v>
      </c>
      <c r="AV254" s="22">
        <v>9.89</v>
      </c>
      <c r="AW254" s="22">
        <v>2.5166666666666671</v>
      </c>
      <c r="AX254" s="22">
        <v>12.026666666666666</v>
      </c>
      <c r="AY254" s="22">
        <v>32.503333333333337</v>
      </c>
      <c r="AZ254" s="22">
        <v>2.0366666666666666</v>
      </c>
      <c r="BA254" s="22">
        <v>0.91666666666666663</v>
      </c>
      <c r="BB254" s="22">
        <v>11.413333333333334</v>
      </c>
      <c r="BC254" s="22">
        <v>34.273333333333333</v>
      </c>
      <c r="BD254" s="22">
        <v>29.25</v>
      </c>
      <c r="BE254" s="22">
        <v>35.81</v>
      </c>
      <c r="BF254" s="22">
        <v>73.89</v>
      </c>
      <c r="BG254" s="22">
        <v>25</v>
      </c>
      <c r="BH254" s="22">
        <v>7.6466666666666656</v>
      </c>
      <c r="BI254" s="22">
        <v>13.666666666666666</v>
      </c>
      <c r="BJ254" s="22">
        <v>2.1633333333333336</v>
      </c>
      <c r="BK254" s="22">
        <v>60.25</v>
      </c>
      <c r="BL254" s="22">
        <v>9.163333333333334</v>
      </c>
      <c r="BM254" s="22">
        <v>8.4</v>
      </c>
    </row>
    <row r="255" spans="1:65" x14ac:dyDescent="0.35">
      <c r="A255" s="35">
        <v>4846340940</v>
      </c>
      <c r="B255" s="17" t="s">
        <v>395</v>
      </c>
      <c r="C255" s="17" t="s">
        <v>419</v>
      </c>
      <c r="D255" s="17" t="s">
        <v>420</v>
      </c>
      <c r="E255" s="22">
        <v>10.200000000000001</v>
      </c>
      <c r="F255" s="22">
        <v>4.0266666666666664</v>
      </c>
      <c r="G255" s="22">
        <v>3.3266666666666667</v>
      </c>
      <c r="H255" s="22">
        <v>1.01</v>
      </c>
      <c r="I255" s="22">
        <v>1.0333333333333334</v>
      </c>
      <c r="J255" s="22">
        <v>1.6600000000000001</v>
      </c>
      <c r="K255" s="22">
        <v>1.24</v>
      </c>
      <c r="L255" s="22">
        <v>0.98</v>
      </c>
      <c r="M255" s="22">
        <v>4.18</v>
      </c>
      <c r="N255" s="22">
        <v>3.4933333333333336</v>
      </c>
      <c r="O255" s="22">
        <v>0.56333333333333335</v>
      </c>
      <c r="P255" s="22">
        <v>1.3499999999999999</v>
      </c>
      <c r="Q255" s="22">
        <v>3.3699999999999997</v>
      </c>
      <c r="R255" s="22">
        <v>3.2433333333333336</v>
      </c>
      <c r="S255" s="22">
        <v>3.69</v>
      </c>
      <c r="T255" s="22">
        <v>2.0933333333333333</v>
      </c>
      <c r="U255" s="22">
        <v>2.9833333333333329</v>
      </c>
      <c r="V255" s="22">
        <v>0.94333333333333336</v>
      </c>
      <c r="W255" s="22">
        <v>1.5599999999999998</v>
      </c>
      <c r="X255" s="22">
        <v>1.6633333333333333</v>
      </c>
      <c r="Y255" s="22">
        <v>5.5766666666666671</v>
      </c>
      <c r="Z255" s="22">
        <v>5.39</v>
      </c>
      <c r="AA255" s="22">
        <v>2.3066666666666666</v>
      </c>
      <c r="AB255" s="22">
        <v>1.0033333333333332</v>
      </c>
      <c r="AC255" s="22">
        <v>3.0433333333333334</v>
      </c>
      <c r="AD255" s="22">
        <v>1.6799999999999997</v>
      </c>
      <c r="AE255" s="23">
        <v>1116.0766666666668</v>
      </c>
      <c r="AF255" s="23">
        <v>233225</v>
      </c>
      <c r="AG255" s="45">
        <v>4.5165555911003636</v>
      </c>
      <c r="AH255" s="23">
        <v>888.09417735612305</v>
      </c>
      <c r="AI255" s="22" t="s">
        <v>783</v>
      </c>
      <c r="AJ255" s="22">
        <v>147.21666666666667</v>
      </c>
      <c r="AK255" s="22">
        <v>45.256666666666661</v>
      </c>
      <c r="AL255" s="22">
        <v>192.47333333333333</v>
      </c>
      <c r="AM255" s="22">
        <v>175.03101666666666</v>
      </c>
      <c r="AN255" s="22">
        <v>46.47</v>
      </c>
      <c r="AO255" s="36">
        <v>2.420666666666667</v>
      </c>
      <c r="AP255" s="22">
        <v>118.11333333333334</v>
      </c>
      <c r="AQ255" s="22">
        <v>91.763333333333321</v>
      </c>
      <c r="AR255" s="22">
        <v>91.333333333333329</v>
      </c>
      <c r="AS255" s="22">
        <v>8.68</v>
      </c>
      <c r="AT255" s="22">
        <v>462.15000000000003</v>
      </c>
      <c r="AU255" s="22">
        <v>4.1900000000000004</v>
      </c>
      <c r="AV255" s="22">
        <v>9.4866666666666664</v>
      </c>
      <c r="AW255" s="22">
        <v>3.7900000000000005</v>
      </c>
      <c r="AX255" s="22">
        <v>15.219999999999999</v>
      </c>
      <c r="AY255" s="22">
        <v>42.53</v>
      </c>
      <c r="AZ255" s="22">
        <v>1.9433333333333334</v>
      </c>
      <c r="BA255" s="22">
        <v>0.92</v>
      </c>
      <c r="BB255" s="22">
        <v>10.703333333333333</v>
      </c>
      <c r="BC255" s="22">
        <v>31.643333333333331</v>
      </c>
      <c r="BD255" s="22">
        <v>25.526666666666667</v>
      </c>
      <c r="BE255" s="22">
        <v>29.849999999999998</v>
      </c>
      <c r="BF255" s="22">
        <v>78.150000000000006</v>
      </c>
      <c r="BG255" s="22">
        <v>22.852500000000003</v>
      </c>
      <c r="BH255" s="22">
        <v>9.2799999999999994</v>
      </c>
      <c r="BI255" s="22">
        <v>14.67</v>
      </c>
      <c r="BJ255" s="22">
        <v>2.33</v>
      </c>
      <c r="BK255" s="22">
        <v>49.526666666666664</v>
      </c>
      <c r="BL255" s="22">
        <v>9.3633333333333351</v>
      </c>
      <c r="BM255" s="22">
        <v>6.8533333333333344</v>
      </c>
    </row>
    <row r="256" spans="1:65" x14ac:dyDescent="0.35">
      <c r="A256" s="35">
        <v>4847380970</v>
      </c>
      <c r="B256" s="17" t="s">
        <v>395</v>
      </c>
      <c r="C256" s="17" t="s">
        <v>68</v>
      </c>
      <c r="D256" s="17" t="s">
        <v>73</v>
      </c>
      <c r="E256" s="22">
        <v>9.2266666666666666</v>
      </c>
      <c r="F256" s="22">
        <v>2.9766666666666666</v>
      </c>
      <c r="G256" s="22">
        <v>3.1533333333333338</v>
      </c>
      <c r="H256" s="22">
        <v>1.02</v>
      </c>
      <c r="I256" s="22">
        <v>0.93</v>
      </c>
      <c r="J256" s="22">
        <v>1.2333333333333334</v>
      </c>
      <c r="K256" s="22">
        <v>1.0900000000000001</v>
      </c>
      <c r="L256" s="22">
        <v>0.87</v>
      </c>
      <c r="M256" s="22">
        <v>3.8866666666666667</v>
      </c>
      <c r="N256" s="22">
        <v>2.35</v>
      </c>
      <c r="O256" s="22">
        <v>0.42333333333333334</v>
      </c>
      <c r="P256" s="22">
        <v>0.87333333333333341</v>
      </c>
      <c r="Q256" s="22">
        <v>2.9499999999999997</v>
      </c>
      <c r="R256" s="22">
        <v>3.0766666666666667</v>
      </c>
      <c r="S256" s="22">
        <v>3.1633333333333336</v>
      </c>
      <c r="T256" s="22">
        <v>1.7066666666666668</v>
      </c>
      <c r="U256" s="22">
        <v>2.8733333333333331</v>
      </c>
      <c r="V256" s="22">
        <v>0.84666666666666668</v>
      </c>
      <c r="W256" s="22">
        <v>1.2466666666666668</v>
      </c>
      <c r="X256" s="22">
        <v>1.4666666666666668</v>
      </c>
      <c r="Y256" s="22">
        <v>5.97</v>
      </c>
      <c r="Z256" s="22">
        <v>3.7600000000000002</v>
      </c>
      <c r="AA256" s="22">
        <v>2.16</v>
      </c>
      <c r="AB256" s="22">
        <v>0.87666666666666659</v>
      </c>
      <c r="AC256" s="22">
        <v>2.7533333333333334</v>
      </c>
      <c r="AD256" s="22">
        <v>1.4733333333333334</v>
      </c>
      <c r="AE256" s="23">
        <v>1049.3999999999999</v>
      </c>
      <c r="AF256" s="23">
        <v>276209</v>
      </c>
      <c r="AG256" s="45">
        <v>4.584895443464359</v>
      </c>
      <c r="AH256" s="23">
        <v>1060.3721861618751</v>
      </c>
      <c r="AI256" s="22" t="s">
        <v>783</v>
      </c>
      <c r="AJ256" s="22">
        <v>115.38333333333333</v>
      </c>
      <c r="AK256" s="22">
        <v>53.736666666666672</v>
      </c>
      <c r="AL256" s="22">
        <v>169.12</v>
      </c>
      <c r="AM256" s="22">
        <v>179.11841666666666</v>
      </c>
      <c r="AN256" s="22">
        <v>53.360000000000007</v>
      </c>
      <c r="AO256" s="36">
        <v>2.3130000000000002</v>
      </c>
      <c r="AP256" s="22">
        <v>93.89</v>
      </c>
      <c r="AQ256" s="22">
        <v>97.856666666666669</v>
      </c>
      <c r="AR256" s="22">
        <v>100.53333333333335</v>
      </c>
      <c r="AS256" s="22">
        <v>7.97</v>
      </c>
      <c r="AT256" s="22">
        <v>426.38333333333338</v>
      </c>
      <c r="AU256" s="22">
        <v>3.8866666666666667</v>
      </c>
      <c r="AV256" s="22">
        <v>10.263333333333334</v>
      </c>
      <c r="AW256" s="22">
        <v>3.1833333333333336</v>
      </c>
      <c r="AX256" s="22">
        <v>15.523333333333333</v>
      </c>
      <c r="AY256" s="22">
        <v>40.256666666666668</v>
      </c>
      <c r="AZ256" s="22">
        <v>1.6533333333333333</v>
      </c>
      <c r="BA256" s="22">
        <v>0.76666666666666661</v>
      </c>
      <c r="BB256" s="22">
        <v>11.363333333333335</v>
      </c>
      <c r="BC256" s="22">
        <v>38.966666666666669</v>
      </c>
      <c r="BD256" s="22">
        <v>27.136666666666667</v>
      </c>
      <c r="BE256" s="22">
        <v>36.770000000000003</v>
      </c>
      <c r="BF256" s="22">
        <v>74.990000000000009</v>
      </c>
      <c r="BG256" s="22">
        <v>17.468055555555555</v>
      </c>
      <c r="BH256" s="22">
        <v>8.3533333333333335</v>
      </c>
      <c r="BI256" s="22">
        <v>14.223333333333334</v>
      </c>
      <c r="BJ256" s="22">
        <v>2.436666666666667</v>
      </c>
      <c r="BK256" s="22">
        <v>48.666666666666664</v>
      </c>
      <c r="BL256" s="22">
        <v>8.1133333333333333</v>
      </c>
      <c r="BM256" s="22">
        <v>6.29</v>
      </c>
    </row>
    <row r="257" spans="1:65" x14ac:dyDescent="0.35">
      <c r="A257" s="35">
        <v>4848660990</v>
      </c>
      <c r="B257" s="17" t="s">
        <v>395</v>
      </c>
      <c r="C257" s="17" t="s">
        <v>650</v>
      </c>
      <c r="D257" s="17" t="s">
        <v>651</v>
      </c>
      <c r="E257" s="22">
        <v>9.31</v>
      </c>
      <c r="F257" s="22">
        <v>2.2866666666666666</v>
      </c>
      <c r="G257" s="22">
        <v>3.2533333333333334</v>
      </c>
      <c r="H257" s="22">
        <v>1.2933333333333332</v>
      </c>
      <c r="I257" s="22">
        <v>1</v>
      </c>
      <c r="J257" s="22">
        <v>2.21</v>
      </c>
      <c r="K257" s="22">
        <v>1.5099999999999998</v>
      </c>
      <c r="L257" s="22">
        <v>1.4866666666666666</v>
      </c>
      <c r="M257" s="22">
        <v>3.97</v>
      </c>
      <c r="N257" s="22">
        <v>2.97</v>
      </c>
      <c r="O257" s="22">
        <v>0.47666666666666674</v>
      </c>
      <c r="P257" s="22">
        <v>1.3133333333333335</v>
      </c>
      <c r="Q257" s="22">
        <v>3.23</v>
      </c>
      <c r="R257" s="22">
        <v>3.06</v>
      </c>
      <c r="S257" s="22">
        <v>3.9666666666666668</v>
      </c>
      <c r="T257" s="22">
        <v>1.9799999999999998</v>
      </c>
      <c r="U257" s="22">
        <v>2.8466666666666662</v>
      </c>
      <c r="V257" s="22">
        <v>0.84</v>
      </c>
      <c r="W257" s="22">
        <v>1.6066666666666667</v>
      </c>
      <c r="X257" s="22">
        <v>1.4799999999999998</v>
      </c>
      <c r="Y257" s="22">
        <v>5.97</v>
      </c>
      <c r="Z257" s="22">
        <v>4.4000000000000004</v>
      </c>
      <c r="AA257" s="22">
        <v>2</v>
      </c>
      <c r="AB257" s="22">
        <v>1.2933333333333332</v>
      </c>
      <c r="AC257" s="22">
        <v>2.8200000000000003</v>
      </c>
      <c r="AD257" s="22">
        <v>1</v>
      </c>
      <c r="AE257" s="23">
        <v>665.61</v>
      </c>
      <c r="AF257" s="23">
        <v>258159</v>
      </c>
      <c r="AG257" s="45">
        <v>4.053262509393023</v>
      </c>
      <c r="AH257" s="23">
        <v>929.92376641712929</v>
      </c>
      <c r="AI257" s="22" t="s">
        <v>783</v>
      </c>
      <c r="AJ257" s="22">
        <v>111.66333333333334</v>
      </c>
      <c r="AK257" s="22">
        <v>65.75</v>
      </c>
      <c r="AL257" s="22">
        <v>177.41333333333336</v>
      </c>
      <c r="AM257" s="22">
        <v>179.86841666666666</v>
      </c>
      <c r="AN257" s="22">
        <v>37.333333333333336</v>
      </c>
      <c r="AO257" s="36">
        <v>2.3076666666666665</v>
      </c>
      <c r="AP257" s="22">
        <v>110.44333333333333</v>
      </c>
      <c r="AQ257" s="22">
        <v>75</v>
      </c>
      <c r="AR257" s="22">
        <v>83.723333333333343</v>
      </c>
      <c r="AS257" s="22">
        <v>7.97</v>
      </c>
      <c r="AT257" s="22">
        <v>440.33</v>
      </c>
      <c r="AU257" s="22">
        <v>4.13</v>
      </c>
      <c r="AV257" s="22">
        <v>9.19</v>
      </c>
      <c r="AW257" s="22">
        <v>3.8933333333333331</v>
      </c>
      <c r="AX257" s="22">
        <v>13.160000000000002</v>
      </c>
      <c r="AY257" s="22">
        <v>22.25</v>
      </c>
      <c r="AZ257" s="22">
        <v>2.0566666666666666</v>
      </c>
      <c r="BA257" s="22">
        <v>0.75</v>
      </c>
      <c r="BB257" s="22">
        <v>9.99</v>
      </c>
      <c r="BC257" s="22">
        <v>13.979999999999999</v>
      </c>
      <c r="BD257" s="22">
        <v>21.31</v>
      </c>
      <c r="BE257" s="22">
        <v>26.833333333333332</v>
      </c>
      <c r="BF257" s="22">
        <v>75</v>
      </c>
      <c r="BG257" s="22">
        <v>19.989999999999998</v>
      </c>
      <c r="BH257" s="22">
        <v>10.200000000000001</v>
      </c>
      <c r="BI257" s="22">
        <v>13.5</v>
      </c>
      <c r="BJ257" s="22">
        <v>1.92</v>
      </c>
      <c r="BK257" s="22">
        <v>41.666666666666664</v>
      </c>
      <c r="BL257" s="22">
        <v>8.0566666666666666</v>
      </c>
      <c r="BM257" s="22">
        <v>5.7833333333333323</v>
      </c>
    </row>
    <row r="258" spans="1:65" x14ac:dyDescent="0.35">
      <c r="A258" s="35">
        <v>4916260300</v>
      </c>
      <c r="B258" s="17" t="s">
        <v>421</v>
      </c>
      <c r="C258" s="17" t="s">
        <v>422</v>
      </c>
      <c r="D258" s="17" t="s">
        <v>423</v>
      </c>
      <c r="E258" s="22">
        <v>11.756666666666668</v>
      </c>
      <c r="F258" s="22">
        <v>4.0066666666666668</v>
      </c>
      <c r="G258" s="22">
        <v>3.99</v>
      </c>
      <c r="H258" s="22">
        <v>1.5899999999999999</v>
      </c>
      <c r="I258" s="22">
        <v>1.0900000000000001</v>
      </c>
      <c r="J258" s="22">
        <v>1.6066666666666667</v>
      </c>
      <c r="K258" s="22">
        <v>1.5566666666666666</v>
      </c>
      <c r="L258" s="22">
        <v>0.94</v>
      </c>
      <c r="M258" s="22">
        <v>4.2233333333333336</v>
      </c>
      <c r="N258" s="22">
        <v>2.5566666666666666</v>
      </c>
      <c r="O258" s="22">
        <v>0.58333333333333337</v>
      </c>
      <c r="P258" s="22">
        <v>1.2233333333333334</v>
      </c>
      <c r="Q258" s="22">
        <v>1.99</v>
      </c>
      <c r="R258" s="22">
        <v>2.813333333333333</v>
      </c>
      <c r="S258" s="22">
        <v>4.9066666666666672</v>
      </c>
      <c r="T258" s="22">
        <v>2.09</v>
      </c>
      <c r="U258" s="22">
        <v>3.7566666666666664</v>
      </c>
      <c r="V258" s="22">
        <v>1.0633333333333335</v>
      </c>
      <c r="W258" s="22">
        <v>1.7733333333333334</v>
      </c>
      <c r="X258" s="22">
        <v>1.9566666666666668</v>
      </c>
      <c r="Y258" s="22">
        <v>6.7899999999999991</v>
      </c>
      <c r="Z258" s="22">
        <v>5.1733333333333329</v>
      </c>
      <c r="AA258" s="22">
        <v>2.3233333333333337</v>
      </c>
      <c r="AB258" s="22">
        <v>1.0666666666666667</v>
      </c>
      <c r="AC258" s="22">
        <v>2.58</v>
      </c>
      <c r="AD258" s="22">
        <v>1.4366666666666668</v>
      </c>
      <c r="AE258" s="23">
        <v>697.91666666666663</v>
      </c>
      <c r="AF258" s="23">
        <v>268965</v>
      </c>
      <c r="AG258" s="45">
        <v>4.6125366001143755</v>
      </c>
      <c r="AH258" s="23">
        <v>1037.0775660427967</v>
      </c>
      <c r="AI258" s="22" t="s">
        <v>783</v>
      </c>
      <c r="AJ258" s="22">
        <v>128.52666666666667</v>
      </c>
      <c r="AK258" s="22">
        <v>36.6</v>
      </c>
      <c r="AL258" s="22">
        <v>165.12666666666667</v>
      </c>
      <c r="AM258" s="22">
        <v>178.99901666666668</v>
      </c>
      <c r="AN258" s="22">
        <v>45.473333333333336</v>
      </c>
      <c r="AO258" s="36">
        <v>2.8520000000000003</v>
      </c>
      <c r="AP258" s="22">
        <v>94.166666666666671</v>
      </c>
      <c r="AQ258" s="22">
        <v>96.886666666666656</v>
      </c>
      <c r="AR258" s="22">
        <v>71.416666666666671</v>
      </c>
      <c r="AS258" s="22">
        <v>6.94</v>
      </c>
      <c r="AT258" s="22">
        <v>442.90000000000003</v>
      </c>
      <c r="AU258" s="22">
        <v>4.1100000000000003</v>
      </c>
      <c r="AV258" s="22">
        <v>10.660000000000002</v>
      </c>
      <c r="AW258" s="22">
        <v>3.89</v>
      </c>
      <c r="AX258" s="22">
        <v>14.166666666666666</v>
      </c>
      <c r="AY258" s="22">
        <v>22.22</v>
      </c>
      <c r="AZ258" s="22">
        <v>1.5766666666666664</v>
      </c>
      <c r="BA258" s="22">
        <v>0.85666666666666658</v>
      </c>
      <c r="BB258" s="22">
        <v>10.38</v>
      </c>
      <c r="BC258" s="22">
        <v>28.213333333333335</v>
      </c>
      <c r="BD258" s="22">
        <v>20.156666666666666</v>
      </c>
      <c r="BE258" s="22">
        <v>21.656666666666666</v>
      </c>
      <c r="BF258" s="22">
        <v>60</v>
      </c>
      <c r="BG258" s="22">
        <v>22.5</v>
      </c>
      <c r="BH258" s="22">
        <v>9</v>
      </c>
      <c r="BI258" s="22">
        <v>12</v>
      </c>
      <c r="BJ258" s="22">
        <v>2.7566666666666664</v>
      </c>
      <c r="BK258" s="22">
        <v>51.063333333333333</v>
      </c>
      <c r="BL258" s="22">
        <v>8.49</v>
      </c>
      <c r="BM258" s="22">
        <v>9.49</v>
      </c>
    </row>
    <row r="259" spans="1:65" x14ac:dyDescent="0.35">
      <c r="A259" s="35">
        <v>4936260500</v>
      </c>
      <c r="B259" s="17" t="s">
        <v>421</v>
      </c>
      <c r="C259" s="17" t="s">
        <v>846</v>
      </c>
      <c r="D259" s="17" t="s">
        <v>847</v>
      </c>
      <c r="E259" s="22">
        <v>10.966666666666669</v>
      </c>
      <c r="F259" s="22">
        <v>4.1733333333333329</v>
      </c>
      <c r="G259" s="22">
        <v>3.8933333333333331</v>
      </c>
      <c r="H259" s="22">
        <v>1.74</v>
      </c>
      <c r="I259" s="22">
        <v>0.99333333333333329</v>
      </c>
      <c r="J259" s="22">
        <v>1.6133333333333333</v>
      </c>
      <c r="K259" s="22">
        <v>2.3966666666666665</v>
      </c>
      <c r="L259" s="22">
        <v>0.89333333333333342</v>
      </c>
      <c r="M259" s="22">
        <v>3.9666666666666668</v>
      </c>
      <c r="N259" s="22">
        <v>2.7066666666666666</v>
      </c>
      <c r="O259" s="22">
        <v>0.57333333333333325</v>
      </c>
      <c r="P259" s="22">
        <v>1.1399999999999999</v>
      </c>
      <c r="Q259" s="22">
        <v>3.08</v>
      </c>
      <c r="R259" s="22">
        <v>3.5866666666666664</v>
      </c>
      <c r="S259" s="22">
        <v>4.333333333333333</v>
      </c>
      <c r="T259" s="22">
        <v>2.7133333333333334</v>
      </c>
      <c r="U259" s="22">
        <v>3.2433333333333336</v>
      </c>
      <c r="V259" s="22">
        <v>0.95666666666666667</v>
      </c>
      <c r="W259" s="22">
        <v>1.5200000000000002</v>
      </c>
      <c r="X259" s="22">
        <v>1.76</v>
      </c>
      <c r="Y259" s="22">
        <v>6.2899999999999991</v>
      </c>
      <c r="Z259" s="22">
        <v>4.2533333333333339</v>
      </c>
      <c r="AA259" s="22">
        <v>2.5300000000000002</v>
      </c>
      <c r="AB259" s="22">
        <v>1.4933333333333332</v>
      </c>
      <c r="AC259" s="22">
        <v>3.2566666666666664</v>
      </c>
      <c r="AD259" s="22">
        <v>1.6333333333333335</v>
      </c>
      <c r="AE259" s="23">
        <v>961.61</v>
      </c>
      <c r="AF259" s="23">
        <v>392491.33333333331</v>
      </c>
      <c r="AG259" s="45">
        <v>4.2903960684298976</v>
      </c>
      <c r="AH259" s="23">
        <v>1455.6194818504021</v>
      </c>
      <c r="AI259" s="22" t="s">
        <v>783</v>
      </c>
      <c r="AJ259" s="22">
        <v>69.203333333333333</v>
      </c>
      <c r="AK259" s="22">
        <v>64.966666666666669</v>
      </c>
      <c r="AL259" s="22">
        <v>134.17000000000002</v>
      </c>
      <c r="AM259" s="22">
        <v>180.22856666666667</v>
      </c>
      <c r="AN259" s="22">
        <v>45.669999999999995</v>
      </c>
      <c r="AO259" s="36">
        <v>2.7873333333333332</v>
      </c>
      <c r="AP259" s="22">
        <v>106.99000000000001</v>
      </c>
      <c r="AQ259" s="22">
        <v>106.43</v>
      </c>
      <c r="AR259" s="22">
        <v>115.16666666666667</v>
      </c>
      <c r="AS259" s="22">
        <v>9.16</v>
      </c>
      <c r="AT259" s="22">
        <v>439.33333333333331</v>
      </c>
      <c r="AU259" s="22">
        <v>4.1433333333333335</v>
      </c>
      <c r="AV259" s="22">
        <v>10.130000000000001</v>
      </c>
      <c r="AW259" s="22">
        <v>4.6766666666666667</v>
      </c>
      <c r="AX259" s="22">
        <v>17.333333333333332</v>
      </c>
      <c r="AY259" s="22">
        <v>30.533333333333331</v>
      </c>
      <c r="AZ259" s="22">
        <v>2.3666666666666667</v>
      </c>
      <c r="BA259" s="22">
        <v>0.83333333333333337</v>
      </c>
      <c r="BB259" s="22">
        <v>16.436666666666667</v>
      </c>
      <c r="BC259" s="22">
        <v>24.973333333333333</v>
      </c>
      <c r="BD259" s="22">
        <v>18.363333333333333</v>
      </c>
      <c r="BE259" s="22">
        <v>25.24666666666667</v>
      </c>
      <c r="BF259" s="22">
        <v>65.569999999999993</v>
      </c>
      <c r="BG259" s="22">
        <v>33.33</v>
      </c>
      <c r="BH259" s="22">
        <v>9.9433333333333334</v>
      </c>
      <c r="BI259" s="22">
        <v>18.766666666666666</v>
      </c>
      <c r="BJ259" s="22">
        <v>2.4333333333333331</v>
      </c>
      <c r="BK259" s="22">
        <v>54.873333333333335</v>
      </c>
      <c r="BL259" s="22">
        <v>7.7033333333333331</v>
      </c>
      <c r="BM259" s="22">
        <v>14.326666666666668</v>
      </c>
    </row>
    <row r="260" spans="1:65" x14ac:dyDescent="0.35">
      <c r="A260" s="35">
        <v>4939340800</v>
      </c>
      <c r="B260" s="17" t="s">
        <v>421</v>
      </c>
      <c r="C260" s="17" t="s">
        <v>848</v>
      </c>
      <c r="D260" s="17" t="s">
        <v>849</v>
      </c>
      <c r="E260" s="22">
        <v>11.083333333333334</v>
      </c>
      <c r="F260" s="22">
        <v>3.6166666666666671</v>
      </c>
      <c r="G260" s="22">
        <v>4.1933333333333325</v>
      </c>
      <c r="H260" s="22">
        <v>1.4933333333333334</v>
      </c>
      <c r="I260" s="22">
        <v>0.97000000000000008</v>
      </c>
      <c r="J260" s="22">
        <v>1.5166666666666666</v>
      </c>
      <c r="K260" s="22">
        <v>1.3066666666666666</v>
      </c>
      <c r="L260" s="22">
        <v>0.93</v>
      </c>
      <c r="M260" s="22">
        <v>4.2</v>
      </c>
      <c r="N260" s="22">
        <v>3.5466666666666669</v>
      </c>
      <c r="O260" s="22">
        <v>0.55333333333333334</v>
      </c>
      <c r="P260" s="22">
        <v>1.1233333333333333</v>
      </c>
      <c r="Q260" s="22">
        <v>2.9333333333333336</v>
      </c>
      <c r="R260" s="22">
        <v>3.706666666666667</v>
      </c>
      <c r="S260" s="22">
        <v>4.38</v>
      </c>
      <c r="T260" s="22">
        <v>1.9233333333333331</v>
      </c>
      <c r="U260" s="22">
        <v>3.6500000000000004</v>
      </c>
      <c r="V260" s="22">
        <v>0.89333333333333342</v>
      </c>
      <c r="W260" s="22">
        <v>1.66</v>
      </c>
      <c r="X260" s="22">
        <v>1.8100000000000003</v>
      </c>
      <c r="Y260" s="22">
        <v>5.9066666666666663</v>
      </c>
      <c r="Z260" s="22">
        <v>4.5533333333333337</v>
      </c>
      <c r="AA260" s="22">
        <v>2.2899999999999996</v>
      </c>
      <c r="AB260" s="22">
        <v>1.0133333333333334</v>
      </c>
      <c r="AC260" s="22">
        <v>3.0633333333333339</v>
      </c>
      <c r="AD260" s="22">
        <v>1.5600000000000003</v>
      </c>
      <c r="AE260" s="23">
        <v>1077.9000000000001</v>
      </c>
      <c r="AF260" s="23">
        <v>353314</v>
      </c>
      <c r="AG260" s="45">
        <v>4.3423900217739009</v>
      </c>
      <c r="AH260" s="23">
        <v>1317.9240542937664</v>
      </c>
      <c r="AI260" s="22" t="s">
        <v>783</v>
      </c>
      <c r="AJ260" s="22">
        <v>68.453333333333333</v>
      </c>
      <c r="AK260" s="22">
        <v>59.483333333333341</v>
      </c>
      <c r="AL260" s="22">
        <v>127.93666666666667</v>
      </c>
      <c r="AM260" s="22">
        <v>179.93576666666664</v>
      </c>
      <c r="AN260" s="22">
        <v>51.1</v>
      </c>
      <c r="AO260" s="36">
        <v>2.7733333333333334</v>
      </c>
      <c r="AP260" s="22">
        <v>89.326666666666668</v>
      </c>
      <c r="AQ260" s="22">
        <v>106.15000000000002</v>
      </c>
      <c r="AR260" s="22">
        <v>109.25</v>
      </c>
      <c r="AS260" s="22">
        <v>9.8666666666666671</v>
      </c>
      <c r="AT260" s="22">
        <v>410.34</v>
      </c>
      <c r="AU260" s="22">
        <v>4.2700000000000005</v>
      </c>
      <c r="AV260" s="22">
        <v>10.476666666666667</v>
      </c>
      <c r="AW260" s="22">
        <v>4.4066666666666672</v>
      </c>
      <c r="AX260" s="22">
        <v>17.816666666666666</v>
      </c>
      <c r="AY260" s="22">
        <v>34.049999999999997</v>
      </c>
      <c r="AZ260" s="22">
        <v>2.0566666666666666</v>
      </c>
      <c r="BA260" s="22">
        <v>0.86</v>
      </c>
      <c r="BB260" s="22">
        <v>16.373333333333331</v>
      </c>
      <c r="BC260" s="22">
        <v>24.106666666666669</v>
      </c>
      <c r="BD260" s="22">
        <v>16.32</v>
      </c>
      <c r="BE260" s="22">
        <v>23.08666666666667</v>
      </c>
      <c r="BF260" s="22">
        <v>74.030000000000015</v>
      </c>
      <c r="BG260" s="22">
        <v>33.33</v>
      </c>
      <c r="BH260" s="22">
        <v>9.85</v>
      </c>
      <c r="BI260" s="22">
        <v>17.423333333333336</v>
      </c>
      <c r="BJ260" s="22">
        <v>2.6333333333333333</v>
      </c>
      <c r="BK260" s="22">
        <v>48.84</v>
      </c>
      <c r="BL260" s="22">
        <v>7.8233333333333333</v>
      </c>
      <c r="BM260" s="22">
        <v>14.793333333333335</v>
      </c>
    </row>
    <row r="261" spans="1:65" x14ac:dyDescent="0.35">
      <c r="A261" s="35">
        <v>4941100850</v>
      </c>
      <c r="B261" s="17" t="s">
        <v>421</v>
      </c>
      <c r="C261" s="17" t="s">
        <v>424</v>
      </c>
      <c r="D261" s="17" t="s">
        <v>425</v>
      </c>
      <c r="E261" s="22">
        <v>12.799999999999999</v>
      </c>
      <c r="F261" s="22">
        <v>4.3566666666666665</v>
      </c>
      <c r="G261" s="22">
        <v>4.3999999999999995</v>
      </c>
      <c r="H261" s="22">
        <v>1.8133333333333335</v>
      </c>
      <c r="I261" s="22">
        <v>1.6833333333333336</v>
      </c>
      <c r="J261" s="22">
        <v>1.6033333333333335</v>
      </c>
      <c r="K261" s="22">
        <v>1.3466666666666667</v>
      </c>
      <c r="L261" s="22">
        <v>1.0933333333333333</v>
      </c>
      <c r="M261" s="22">
        <v>5.2333333333333334</v>
      </c>
      <c r="N261" s="22">
        <v>4.3133333333333335</v>
      </c>
      <c r="O261" s="22">
        <v>0.62666666666666659</v>
      </c>
      <c r="P261" s="22">
        <v>1.1566666666666665</v>
      </c>
      <c r="Q261" s="22">
        <v>3.4166666666666665</v>
      </c>
      <c r="R261" s="22">
        <v>4.18</v>
      </c>
      <c r="S261" s="22">
        <v>5.1133333333333333</v>
      </c>
      <c r="T261" s="22">
        <v>2.2233333333333332</v>
      </c>
      <c r="U261" s="22">
        <v>3.9233333333333333</v>
      </c>
      <c r="V261" s="22">
        <v>1.1233333333333333</v>
      </c>
      <c r="W261" s="22">
        <v>1.57</v>
      </c>
      <c r="X261" s="22">
        <v>2.1933333333333334</v>
      </c>
      <c r="Y261" s="22">
        <v>6.3466666666666667</v>
      </c>
      <c r="Z261" s="22">
        <v>6.0266666666666664</v>
      </c>
      <c r="AA261" s="22">
        <v>2.5466666666666664</v>
      </c>
      <c r="AB261" s="22">
        <v>1.1633333333333333</v>
      </c>
      <c r="AC261" s="22">
        <v>3.4599999999999995</v>
      </c>
      <c r="AD261" s="22">
        <v>1.7633333333333336</v>
      </c>
      <c r="AE261" s="23">
        <v>975.16666666666663</v>
      </c>
      <c r="AF261" s="23">
        <v>335655.66666666669</v>
      </c>
      <c r="AG261" s="45">
        <v>4.4985849304860492</v>
      </c>
      <c r="AH261" s="23">
        <v>1275.3124602250552</v>
      </c>
      <c r="AI261" s="22" t="s">
        <v>783</v>
      </c>
      <c r="AJ261" s="22">
        <v>135.76666666666665</v>
      </c>
      <c r="AK261" s="22">
        <v>36.6</v>
      </c>
      <c r="AL261" s="22">
        <v>172.36666666666665</v>
      </c>
      <c r="AM261" s="22">
        <v>181.10016666666669</v>
      </c>
      <c r="AN261" s="22">
        <v>38.873333333333328</v>
      </c>
      <c r="AO261" s="36">
        <v>2.7866666666666666</v>
      </c>
      <c r="AP261" s="22">
        <v>119.77666666666666</v>
      </c>
      <c r="AQ261" s="22">
        <v>100.77</v>
      </c>
      <c r="AR261" s="22">
        <v>73.92</v>
      </c>
      <c r="AS261" s="22">
        <v>10.056666666666667</v>
      </c>
      <c r="AT261" s="22">
        <v>442.95333333333332</v>
      </c>
      <c r="AU261" s="22">
        <v>4.2566666666666668</v>
      </c>
      <c r="AV261" s="22">
        <v>10.663333333333334</v>
      </c>
      <c r="AW261" s="22">
        <v>3.4533333333333331</v>
      </c>
      <c r="AX261" s="22">
        <v>14.11</v>
      </c>
      <c r="AY261" s="22">
        <v>21.443333333333332</v>
      </c>
      <c r="AZ261" s="22">
        <v>2.4133333333333336</v>
      </c>
      <c r="BA261" s="22">
        <v>0.91333333333333344</v>
      </c>
      <c r="BB261" s="22">
        <v>15.263333333333334</v>
      </c>
      <c r="BC261" s="22">
        <v>29.976666666666663</v>
      </c>
      <c r="BD261" s="22">
        <v>27.66</v>
      </c>
      <c r="BE261" s="22">
        <v>33.703333333333326</v>
      </c>
      <c r="BF261" s="22">
        <v>78.28</v>
      </c>
      <c r="BG261" s="22">
        <v>20.666666666666668</v>
      </c>
      <c r="BH261" s="22">
        <v>9</v>
      </c>
      <c r="BI261" s="22">
        <v>14.276666666666666</v>
      </c>
      <c r="BJ261" s="22">
        <v>3.9000000000000004</v>
      </c>
      <c r="BK261" s="22">
        <v>51.113333333333337</v>
      </c>
      <c r="BL261" s="22">
        <v>8.99</v>
      </c>
      <c r="BM261" s="22">
        <v>9.7233333333333345</v>
      </c>
    </row>
    <row r="262" spans="1:65" x14ac:dyDescent="0.35">
      <c r="A262" s="35">
        <v>4941620900</v>
      </c>
      <c r="B262" s="17" t="s">
        <v>421</v>
      </c>
      <c r="C262" s="17" t="s">
        <v>426</v>
      </c>
      <c r="D262" s="17" t="s">
        <v>427</v>
      </c>
      <c r="E262" s="22">
        <v>11.549999999999999</v>
      </c>
      <c r="F262" s="22">
        <v>4.0766666666666671</v>
      </c>
      <c r="G262" s="22">
        <v>4.29</v>
      </c>
      <c r="H262" s="22">
        <v>2.3466666666666667</v>
      </c>
      <c r="I262" s="22">
        <v>1.2</v>
      </c>
      <c r="J262" s="22">
        <v>1.7</v>
      </c>
      <c r="K262" s="22">
        <v>2.4966666666666666</v>
      </c>
      <c r="L262" s="22">
        <v>1.0933333333333335</v>
      </c>
      <c r="M262" s="22">
        <v>4.59</v>
      </c>
      <c r="N262" s="22">
        <v>2.9833333333333329</v>
      </c>
      <c r="O262" s="22">
        <v>0.57999999999999996</v>
      </c>
      <c r="P262" s="22">
        <v>1.2033333333333334</v>
      </c>
      <c r="Q262" s="22">
        <v>3.8433333333333337</v>
      </c>
      <c r="R262" s="22">
        <v>3.8766666666666669</v>
      </c>
      <c r="S262" s="22">
        <v>4.63</v>
      </c>
      <c r="T262" s="22">
        <v>2.8900000000000006</v>
      </c>
      <c r="U262" s="22">
        <v>3.6266666666666665</v>
      </c>
      <c r="V262" s="22">
        <v>1.2333333333333334</v>
      </c>
      <c r="W262" s="22">
        <v>1.5833333333333333</v>
      </c>
      <c r="X262" s="22">
        <v>2.2533333333333334</v>
      </c>
      <c r="Y262" s="22">
        <v>6.166666666666667</v>
      </c>
      <c r="Z262" s="22">
        <v>5.830000000000001</v>
      </c>
      <c r="AA262" s="22">
        <v>2.65</v>
      </c>
      <c r="AB262" s="22">
        <v>1.64</v>
      </c>
      <c r="AC262" s="22">
        <v>3.65</v>
      </c>
      <c r="AD262" s="22">
        <v>1.843333333333333</v>
      </c>
      <c r="AE262" s="23">
        <v>1109.1600000000001</v>
      </c>
      <c r="AF262" s="23">
        <v>361743</v>
      </c>
      <c r="AG262" s="45">
        <v>4.2903118238020035</v>
      </c>
      <c r="AH262" s="23">
        <v>1341.9650542749084</v>
      </c>
      <c r="AI262" s="22" t="s">
        <v>783</v>
      </c>
      <c r="AJ262" s="22">
        <v>75.100000000000009</v>
      </c>
      <c r="AK262" s="22">
        <v>60.853333333333332</v>
      </c>
      <c r="AL262" s="22">
        <v>135.95333333333335</v>
      </c>
      <c r="AM262" s="22">
        <v>179.93576666666664</v>
      </c>
      <c r="AN262" s="22">
        <v>49.543333333333329</v>
      </c>
      <c r="AO262" s="36">
        <v>2.7260000000000004</v>
      </c>
      <c r="AP262" s="22">
        <v>86.986666666666665</v>
      </c>
      <c r="AQ262" s="22">
        <v>106.87</v>
      </c>
      <c r="AR262" s="22">
        <v>92.916666666666671</v>
      </c>
      <c r="AS262" s="22">
        <v>10.17</v>
      </c>
      <c r="AT262" s="22">
        <v>465.37333333333328</v>
      </c>
      <c r="AU262" s="22">
        <v>4.4133333333333331</v>
      </c>
      <c r="AV262" s="22">
        <v>10.719999999999999</v>
      </c>
      <c r="AW262" s="22">
        <v>4.1333333333333337</v>
      </c>
      <c r="AX262" s="22">
        <v>14.6</v>
      </c>
      <c r="AY262" s="22">
        <v>35.596666666666671</v>
      </c>
      <c r="AZ262" s="22">
        <v>2.8066666666666666</v>
      </c>
      <c r="BA262" s="22">
        <v>0.85</v>
      </c>
      <c r="BB262" s="22">
        <v>15.030000000000001</v>
      </c>
      <c r="BC262" s="22">
        <v>24.033333333333335</v>
      </c>
      <c r="BD262" s="22">
        <v>18.349999999999998</v>
      </c>
      <c r="BE262" s="22">
        <v>25.99</v>
      </c>
      <c r="BF262" s="22">
        <v>76.353333333333339</v>
      </c>
      <c r="BG262" s="22">
        <v>33.33</v>
      </c>
      <c r="BH262" s="22">
        <v>9.24</v>
      </c>
      <c r="BI262" s="22">
        <v>19.569999999999997</v>
      </c>
      <c r="BJ262" s="22">
        <v>3.0866666666666664</v>
      </c>
      <c r="BK262" s="22">
        <v>53.916666666666664</v>
      </c>
      <c r="BL262" s="22">
        <v>8.1166666666666671</v>
      </c>
      <c r="BM262" s="22">
        <v>15.283333333333333</v>
      </c>
    </row>
    <row r="263" spans="1:65" x14ac:dyDescent="0.35">
      <c r="A263" s="35">
        <v>5015540200</v>
      </c>
      <c r="B263" s="17" t="s">
        <v>428</v>
      </c>
      <c r="C263" s="17" t="s">
        <v>429</v>
      </c>
      <c r="D263" s="17" t="s">
        <v>776</v>
      </c>
      <c r="E263" s="22">
        <v>12.88</v>
      </c>
      <c r="F263" s="22">
        <v>4.0566666666666675</v>
      </c>
      <c r="G263" s="22">
        <v>4.66</v>
      </c>
      <c r="H263" s="22">
        <v>1.68</v>
      </c>
      <c r="I263" s="22">
        <v>1.25</v>
      </c>
      <c r="J263" s="22">
        <v>2.6</v>
      </c>
      <c r="K263" s="22">
        <v>2.2333333333333329</v>
      </c>
      <c r="L263" s="22">
        <v>1.25</v>
      </c>
      <c r="M263" s="22">
        <v>4.4133333333333331</v>
      </c>
      <c r="N263" s="22">
        <v>3.3800000000000003</v>
      </c>
      <c r="O263" s="22">
        <v>0.57999999999999996</v>
      </c>
      <c r="P263" s="22">
        <v>1.9233333333333331</v>
      </c>
      <c r="Q263" s="22">
        <v>3.8800000000000003</v>
      </c>
      <c r="R263" s="22">
        <v>3.39</v>
      </c>
      <c r="S263" s="22">
        <v>4.1133333333333333</v>
      </c>
      <c r="T263" s="22">
        <v>2.563333333333333</v>
      </c>
      <c r="U263" s="22">
        <v>4.1499999999999995</v>
      </c>
      <c r="V263" s="22">
        <v>1.2866666666666668</v>
      </c>
      <c r="W263" s="22">
        <v>2.0333333333333332</v>
      </c>
      <c r="X263" s="22">
        <v>1.9733333333333334</v>
      </c>
      <c r="Y263" s="22">
        <v>5.9633333333333338</v>
      </c>
      <c r="Z263" s="22">
        <v>5.2266666666666666</v>
      </c>
      <c r="AA263" s="22">
        <v>2.6066666666666669</v>
      </c>
      <c r="AB263" s="22">
        <v>1.1666666666666665</v>
      </c>
      <c r="AC263" s="22">
        <v>3.2233333333333332</v>
      </c>
      <c r="AD263" s="22">
        <v>1.7033333333333334</v>
      </c>
      <c r="AE263" s="23">
        <v>1500.4166666666667</v>
      </c>
      <c r="AF263" s="23">
        <v>508690.66666666669</v>
      </c>
      <c r="AG263" s="45">
        <v>4.4824560591046447</v>
      </c>
      <c r="AH263" s="23">
        <v>1929.5545638249271</v>
      </c>
      <c r="AI263" s="22" t="s">
        <v>783</v>
      </c>
      <c r="AJ263" s="22">
        <v>104.03666666666668</v>
      </c>
      <c r="AK263" s="22">
        <v>119.35666666666667</v>
      </c>
      <c r="AL263" s="22">
        <v>223.39333333333335</v>
      </c>
      <c r="AM263" s="22">
        <v>174.62406666666666</v>
      </c>
      <c r="AN263" s="22">
        <v>60</v>
      </c>
      <c r="AO263" s="36">
        <v>2.6503333333333332</v>
      </c>
      <c r="AP263" s="22">
        <v>130</v>
      </c>
      <c r="AQ263" s="22">
        <v>113</v>
      </c>
      <c r="AR263" s="22">
        <v>94</v>
      </c>
      <c r="AS263" s="22">
        <v>9.4333333333333336</v>
      </c>
      <c r="AT263" s="22">
        <v>455.74333333333334</v>
      </c>
      <c r="AU263" s="22">
        <v>4.29</v>
      </c>
      <c r="AV263" s="22">
        <v>10.99</v>
      </c>
      <c r="AW263" s="22">
        <v>3.92</v>
      </c>
      <c r="AX263" s="22">
        <v>23</v>
      </c>
      <c r="AY263" s="22">
        <v>49</v>
      </c>
      <c r="AZ263" s="22">
        <v>2.1233333333333335</v>
      </c>
      <c r="BA263" s="22">
        <v>1.22</v>
      </c>
      <c r="BB263" s="22">
        <v>17.989999999999998</v>
      </c>
      <c r="BC263" s="22">
        <v>29</v>
      </c>
      <c r="BD263" s="22">
        <v>32.99</v>
      </c>
      <c r="BE263" s="22">
        <v>37.99</v>
      </c>
      <c r="BF263" s="22">
        <v>65</v>
      </c>
      <c r="BG263" s="22">
        <v>13</v>
      </c>
      <c r="BH263" s="22">
        <v>9.75</v>
      </c>
      <c r="BI263" s="22">
        <v>13.5</v>
      </c>
      <c r="BJ263" s="22">
        <v>3.6</v>
      </c>
      <c r="BK263" s="22">
        <v>53</v>
      </c>
      <c r="BL263" s="22">
        <v>9.2666666666666675</v>
      </c>
      <c r="BM263" s="22">
        <v>8.4866666666666664</v>
      </c>
    </row>
    <row r="264" spans="1:65" x14ac:dyDescent="0.35">
      <c r="A264" s="35">
        <v>5116820175</v>
      </c>
      <c r="B264" s="17" t="s">
        <v>430</v>
      </c>
      <c r="C264" s="17" t="s">
        <v>431</v>
      </c>
      <c r="D264" s="17" t="s">
        <v>432</v>
      </c>
      <c r="E264" s="22">
        <v>10.162624626522529</v>
      </c>
      <c r="F264" s="22">
        <v>3.7327027936542989</v>
      </c>
      <c r="G264" s="22">
        <v>4.2402368927876353</v>
      </c>
      <c r="H264" s="22">
        <v>1.3491083478808514</v>
      </c>
      <c r="I264" s="22">
        <v>1.0543366488186037</v>
      </c>
      <c r="J264" s="22">
        <v>1.7353420537912871</v>
      </c>
      <c r="K264" s="22">
        <v>1.2979299657568881</v>
      </c>
      <c r="L264" s="22">
        <v>1.1327469718886036</v>
      </c>
      <c r="M264" s="22">
        <v>4.1301903771325073</v>
      </c>
      <c r="N264" s="22">
        <v>2.2502499783015395</v>
      </c>
      <c r="O264" s="22">
        <v>0.5043444026584174</v>
      </c>
      <c r="P264" s="22">
        <v>1.0590449209977695</v>
      </c>
      <c r="Q264" s="22">
        <v>3.9117306594605932</v>
      </c>
      <c r="R264" s="22">
        <v>3.5103940194681691</v>
      </c>
      <c r="S264" s="22">
        <v>4.3005148486809892</v>
      </c>
      <c r="T264" s="22">
        <v>1.7831117526936271</v>
      </c>
      <c r="U264" s="22">
        <v>3.5986007555614599</v>
      </c>
      <c r="V264" s="22">
        <v>1.2049112893168987</v>
      </c>
      <c r="W264" s="22">
        <v>1.6599204470458726</v>
      </c>
      <c r="X264" s="22">
        <v>1.9962893297280582</v>
      </c>
      <c r="Y264" s="22">
        <v>5.9523654539291186</v>
      </c>
      <c r="Z264" s="22">
        <v>3.9550013640513306</v>
      </c>
      <c r="AA264" s="22">
        <v>2.9532143968176343</v>
      </c>
      <c r="AB264" s="22">
        <v>1.0544060930813155</v>
      </c>
      <c r="AC264" s="22">
        <v>3.8260616751428955</v>
      </c>
      <c r="AD264" s="22">
        <v>1.874323060209236</v>
      </c>
      <c r="AE264" s="23">
        <v>1184.4629631573184</v>
      </c>
      <c r="AF264" s="23">
        <v>355612.68587146216</v>
      </c>
      <c r="AG264" s="45">
        <v>4.4728903205312731</v>
      </c>
      <c r="AH264" s="23">
        <v>1346.5432848917055</v>
      </c>
      <c r="AI264" s="22">
        <v>164.90664806568404</v>
      </c>
      <c r="AJ264" s="22" t="s">
        <v>783</v>
      </c>
      <c r="AK264" s="22" t="s">
        <v>783</v>
      </c>
      <c r="AL264" s="22">
        <v>164.90664806568404</v>
      </c>
      <c r="AM264" s="22">
        <v>172.50605054501554</v>
      </c>
      <c r="AN264" s="22">
        <v>32.908607372731808</v>
      </c>
      <c r="AO264" s="36">
        <v>2.4061295087668562</v>
      </c>
      <c r="AP264" s="22">
        <v>96.438548700338785</v>
      </c>
      <c r="AQ264" s="22">
        <v>111.58336880436697</v>
      </c>
      <c r="AR264" s="22">
        <v>121.614500550917</v>
      </c>
      <c r="AS264" s="22">
        <v>7.9127544623867863</v>
      </c>
      <c r="AT264" s="22">
        <v>408.80538175323562</v>
      </c>
      <c r="AU264" s="22">
        <v>3.9284234052307325</v>
      </c>
      <c r="AV264" s="22">
        <v>7.9682907212417478</v>
      </c>
      <c r="AW264" s="22">
        <v>5.0156304363947406</v>
      </c>
      <c r="AX264" s="22">
        <v>17.976150890578605</v>
      </c>
      <c r="AY264" s="22">
        <v>37.668697731583599</v>
      </c>
      <c r="AZ264" s="22">
        <v>2.0632649319353287</v>
      </c>
      <c r="BA264" s="22">
        <v>0.83860440396055991</v>
      </c>
      <c r="BB264" s="22">
        <v>11.778301291848734</v>
      </c>
      <c r="BC264" s="22">
        <v>57.940439846072699</v>
      </c>
      <c r="BD264" s="22">
        <v>36.535317343291524</v>
      </c>
      <c r="BE264" s="22">
        <v>37.267079965275819</v>
      </c>
      <c r="BF264" s="22">
        <v>77.749699409605213</v>
      </c>
      <c r="BG264" s="22">
        <v>17.978740428092443</v>
      </c>
      <c r="BH264" s="22">
        <v>12.038371673227042</v>
      </c>
      <c r="BI264" s="22">
        <v>15.478892864011078</v>
      </c>
      <c r="BJ264" s="22">
        <v>1.9661677163113362</v>
      </c>
      <c r="BK264" s="22">
        <v>63.370896138570735</v>
      </c>
      <c r="BL264" s="22">
        <v>9.4399212558869632</v>
      </c>
      <c r="BM264" s="22">
        <v>11.579191757515767</v>
      </c>
    </row>
    <row r="265" spans="1:65" x14ac:dyDescent="0.35">
      <c r="A265" s="35">
        <v>5119260225</v>
      </c>
      <c r="B265" s="17" t="s">
        <v>430</v>
      </c>
      <c r="C265" s="17" t="s">
        <v>763</v>
      </c>
      <c r="D265" s="17" t="s">
        <v>674</v>
      </c>
      <c r="E265" s="22">
        <v>9.73</v>
      </c>
      <c r="F265" s="22">
        <v>4.0366666666666662</v>
      </c>
      <c r="G265" s="22">
        <v>4.253333333333333</v>
      </c>
      <c r="H265" s="22">
        <v>1.0166666666666666</v>
      </c>
      <c r="I265" s="22">
        <v>1.1433333333333333</v>
      </c>
      <c r="J265" s="22">
        <v>1.5633333333333335</v>
      </c>
      <c r="K265" s="22">
        <v>1.0666666666666667</v>
      </c>
      <c r="L265" s="22">
        <v>1.1199999999999999</v>
      </c>
      <c r="M265" s="22">
        <v>3.8633333333333333</v>
      </c>
      <c r="N265" s="22">
        <v>2.6999999999999997</v>
      </c>
      <c r="O265" s="22">
        <v>0.47333333333333333</v>
      </c>
      <c r="P265" s="22">
        <v>0.98999999999999988</v>
      </c>
      <c r="Q265" s="22">
        <v>3.48</v>
      </c>
      <c r="R265" s="22">
        <v>3.4133333333333336</v>
      </c>
      <c r="S265" s="22">
        <v>3.66</v>
      </c>
      <c r="T265" s="22">
        <v>2.5266666666666668</v>
      </c>
      <c r="U265" s="22">
        <v>2.7600000000000002</v>
      </c>
      <c r="V265" s="22">
        <v>1.1399999999999999</v>
      </c>
      <c r="W265" s="22">
        <v>1.5</v>
      </c>
      <c r="X265" s="22">
        <v>1.7166666666666666</v>
      </c>
      <c r="Y265" s="22">
        <v>5.62</v>
      </c>
      <c r="Z265" s="22">
        <v>3.35</v>
      </c>
      <c r="AA265" s="22">
        <v>2.39</v>
      </c>
      <c r="AB265" s="22">
        <v>1.1933333333333334</v>
      </c>
      <c r="AC265" s="22">
        <v>3.36</v>
      </c>
      <c r="AD265" s="22">
        <v>1.7133333333333332</v>
      </c>
      <c r="AE265" s="23">
        <v>1108.3333333333333</v>
      </c>
      <c r="AF265" s="23">
        <v>255754.66666666666</v>
      </c>
      <c r="AG265" s="45">
        <v>4.4170307938820512</v>
      </c>
      <c r="AH265" s="23">
        <v>962.45597080325081</v>
      </c>
      <c r="AI265" s="22" t="s">
        <v>783</v>
      </c>
      <c r="AJ265" s="22">
        <v>118.23666666666668</v>
      </c>
      <c r="AK265" s="22">
        <v>62.693333333333335</v>
      </c>
      <c r="AL265" s="22">
        <v>180.93</v>
      </c>
      <c r="AM265" s="22">
        <v>172.36406666666667</v>
      </c>
      <c r="AN265" s="22">
        <v>30.333333333333332</v>
      </c>
      <c r="AO265" s="36">
        <v>2.4026666666666663</v>
      </c>
      <c r="AP265" s="22">
        <v>99.833333333333329</v>
      </c>
      <c r="AQ265" s="22">
        <v>95</v>
      </c>
      <c r="AR265" s="22">
        <v>95.666666666666671</v>
      </c>
      <c r="AS265" s="22">
        <v>8.56</v>
      </c>
      <c r="AT265" s="22">
        <v>436.34999999999997</v>
      </c>
      <c r="AU265" s="22">
        <v>4.003333333333333</v>
      </c>
      <c r="AV265" s="22">
        <v>10.116666666666667</v>
      </c>
      <c r="AW265" s="22">
        <v>2.1</v>
      </c>
      <c r="AX265" s="22">
        <v>12.833333333333334</v>
      </c>
      <c r="AY265" s="22">
        <v>22.443333333333332</v>
      </c>
      <c r="AZ265" s="22">
        <v>2.3466666666666671</v>
      </c>
      <c r="BA265" s="22">
        <v>0.98333333333333339</v>
      </c>
      <c r="BB265" s="22">
        <v>8.5500000000000007</v>
      </c>
      <c r="BC265" s="22">
        <v>18.579999999999998</v>
      </c>
      <c r="BD265" s="22">
        <v>14.176666666666668</v>
      </c>
      <c r="BE265" s="22">
        <v>21.936666666666667</v>
      </c>
      <c r="BF265" s="22">
        <v>82.5</v>
      </c>
      <c r="BG265" s="22">
        <v>13.64</v>
      </c>
      <c r="BH265" s="22">
        <v>10.166666666666666</v>
      </c>
      <c r="BI265" s="22">
        <v>12.5</v>
      </c>
      <c r="BJ265" s="22">
        <v>2.1733333333333333</v>
      </c>
      <c r="BK265" s="22">
        <v>42</v>
      </c>
      <c r="BL265" s="22">
        <v>9.5200000000000014</v>
      </c>
      <c r="BM265" s="22">
        <v>5.956666666666667</v>
      </c>
    </row>
    <row r="266" spans="1:65" x14ac:dyDescent="0.35">
      <c r="A266" s="35">
        <v>5125500425</v>
      </c>
      <c r="B266" s="17" t="s">
        <v>430</v>
      </c>
      <c r="C266" s="17" t="s">
        <v>433</v>
      </c>
      <c r="D266" s="17" t="s">
        <v>434</v>
      </c>
      <c r="E266" s="22">
        <v>11.003407170715363</v>
      </c>
      <c r="F266" s="22">
        <v>4.5994693022415847</v>
      </c>
      <c r="G266" s="22">
        <v>4.230927156120952</v>
      </c>
      <c r="H266" s="22">
        <v>1.331332221512018</v>
      </c>
      <c r="I266" s="22">
        <v>1.0304792008185786</v>
      </c>
      <c r="J266" s="22">
        <v>1.9578535307848615</v>
      </c>
      <c r="K266" s="22">
        <v>1.5474307947751444</v>
      </c>
      <c r="L266" s="22">
        <v>1.0509660251160033</v>
      </c>
      <c r="M266" s="22">
        <v>4.1688808206218848</v>
      </c>
      <c r="N266" s="22">
        <v>2.5498126660158906</v>
      </c>
      <c r="O266" s="22">
        <v>0.55461096924346009</v>
      </c>
      <c r="P266" s="22">
        <v>1.1705831626113459</v>
      </c>
      <c r="Q266" s="22">
        <v>3.361421234194049</v>
      </c>
      <c r="R266" s="22">
        <v>3.8081804088093372</v>
      </c>
      <c r="S266" s="22">
        <v>3.8644681929732538</v>
      </c>
      <c r="T266" s="22">
        <v>1.9876514536791359</v>
      </c>
      <c r="U266" s="22">
        <v>3.3443802338711905</v>
      </c>
      <c r="V266" s="22">
        <v>1.0603877796465067</v>
      </c>
      <c r="W266" s="22">
        <v>1.4666984767585405</v>
      </c>
      <c r="X266" s="22">
        <v>1.7320983856868561</v>
      </c>
      <c r="Y266" s="22">
        <v>5.8618846994104521</v>
      </c>
      <c r="Z266" s="22">
        <v>3.9862702278337232</v>
      </c>
      <c r="AA266" s="22">
        <v>2.6595398645235395</v>
      </c>
      <c r="AB266" s="22">
        <v>1.1756045626112712</v>
      </c>
      <c r="AC266" s="22">
        <v>3.1265971415612057</v>
      </c>
      <c r="AD266" s="22">
        <v>1.5865832144743603</v>
      </c>
      <c r="AE266" s="23">
        <v>927.0905568633242</v>
      </c>
      <c r="AF266" s="23">
        <v>336421.37540303951</v>
      </c>
      <c r="AG266" s="45">
        <v>4.6937018832963124</v>
      </c>
      <c r="AH266" s="23">
        <v>1307.1816061772129</v>
      </c>
      <c r="AI266" s="22" t="s">
        <v>783</v>
      </c>
      <c r="AJ266" s="22">
        <v>85.853156787365563</v>
      </c>
      <c r="AK266" s="22">
        <v>86.211623257675015</v>
      </c>
      <c r="AL266" s="22">
        <v>172.06478004504058</v>
      </c>
      <c r="AM266" s="22">
        <v>172.44099578214869</v>
      </c>
      <c r="AN266" s="22">
        <v>34.949056249167604</v>
      </c>
      <c r="AO266" s="36">
        <v>2.4448785253015282</v>
      </c>
      <c r="AP266" s="22">
        <v>106.53087419740716</v>
      </c>
      <c r="AQ266" s="22">
        <v>136.4868302508803</v>
      </c>
      <c r="AR266" s="22">
        <v>89.450762034979846</v>
      </c>
      <c r="AS266" s="22">
        <v>8.6858410411470146</v>
      </c>
      <c r="AT266" s="22">
        <v>469.3085235940955</v>
      </c>
      <c r="AU266" s="22">
        <v>4.6742820214530658</v>
      </c>
      <c r="AV266" s="22">
        <v>9.9764709522652879</v>
      </c>
      <c r="AW266" s="22">
        <v>4.9702935906920453</v>
      </c>
      <c r="AX266" s="22">
        <v>9.8912782789814582</v>
      </c>
      <c r="AY266" s="22">
        <v>31.045732656682432</v>
      </c>
      <c r="AZ266" s="22">
        <v>1.9217703453020476</v>
      </c>
      <c r="BA266" s="22">
        <v>0.99386414479378526</v>
      </c>
      <c r="BB266" s="22">
        <v>11.542047403188311</v>
      </c>
      <c r="BC266" s="22">
        <v>33.823169414237697</v>
      </c>
      <c r="BD266" s="22">
        <v>29.743039015669382</v>
      </c>
      <c r="BE266" s="22">
        <v>34.90759681583593</v>
      </c>
      <c r="BF266" s="22">
        <v>90.90244684656858</v>
      </c>
      <c r="BG266" s="22">
        <v>35.343609642986927</v>
      </c>
      <c r="BH266" s="22">
        <v>13.644234654382002</v>
      </c>
      <c r="BI266" s="22">
        <v>16.06876688352078</v>
      </c>
      <c r="BJ266" s="22">
        <v>2.4423506464511813</v>
      </c>
      <c r="BK266" s="22">
        <v>47.889917139988277</v>
      </c>
      <c r="BL266" s="22">
        <v>10.162342456659735</v>
      </c>
      <c r="BM266" s="22">
        <v>9.2051038695114471</v>
      </c>
    </row>
    <row r="267" spans="1:65" x14ac:dyDescent="0.35">
      <c r="A267" s="35">
        <v>5131340450</v>
      </c>
      <c r="B267" s="17" t="s">
        <v>430</v>
      </c>
      <c r="C267" s="17" t="s">
        <v>652</v>
      </c>
      <c r="D267" s="17" t="s">
        <v>653</v>
      </c>
      <c r="E267" s="22">
        <v>9.6333333333333329</v>
      </c>
      <c r="F267" s="22">
        <v>3.7033333333333331</v>
      </c>
      <c r="G267" s="22">
        <v>3.7466666666666661</v>
      </c>
      <c r="H267" s="22">
        <v>0.98</v>
      </c>
      <c r="I267" s="22">
        <v>0.99333333333333329</v>
      </c>
      <c r="J267" s="22">
        <v>1.7066666666666668</v>
      </c>
      <c r="K267" s="22">
        <v>1.1533333333333333</v>
      </c>
      <c r="L267" s="22">
        <v>0.98</v>
      </c>
      <c r="M267" s="22">
        <v>3.8066666666666666</v>
      </c>
      <c r="N267" s="22">
        <v>2.3800000000000003</v>
      </c>
      <c r="O267" s="22">
        <v>0.52</v>
      </c>
      <c r="P267" s="22">
        <v>0.98</v>
      </c>
      <c r="Q267" s="22">
        <v>2.7266666666666666</v>
      </c>
      <c r="R267" s="22">
        <v>3.026666666666666</v>
      </c>
      <c r="S267" s="22">
        <v>3.4166666666666665</v>
      </c>
      <c r="T267" s="22">
        <v>1.5733333333333335</v>
      </c>
      <c r="U267" s="22">
        <v>2.97</v>
      </c>
      <c r="V267" s="22">
        <v>0.95333333333333348</v>
      </c>
      <c r="W267" s="22">
        <v>1.4666666666666668</v>
      </c>
      <c r="X267" s="22">
        <v>1.5066666666666666</v>
      </c>
      <c r="Y267" s="22">
        <v>5.66</v>
      </c>
      <c r="Z267" s="22">
        <v>3.34</v>
      </c>
      <c r="AA267" s="22">
        <v>2.2233333333333332</v>
      </c>
      <c r="AB267" s="22">
        <v>0.95333333333333325</v>
      </c>
      <c r="AC267" s="22">
        <v>3.0266666666666668</v>
      </c>
      <c r="AD267" s="22">
        <v>1.5666666666666664</v>
      </c>
      <c r="AE267" s="23">
        <v>857</v>
      </c>
      <c r="AF267" s="23">
        <v>263861</v>
      </c>
      <c r="AG267" s="45">
        <v>4.4562499999999758</v>
      </c>
      <c r="AH267" s="23">
        <v>997.14570257783089</v>
      </c>
      <c r="AI267" s="22" t="s">
        <v>783</v>
      </c>
      <c r="AJ267" s="22">
        <v>94.876666666666665</v>
      </c>
      <c r="AK267" s="22">
        <v>86.536666666666676</v>
      </c>
      <c r="AL267" s="22">
        <v>181.41333333333336</v>
      </c>
      <c r="AM267" s="22">
        <v>172.36406666666667</v>
      </c>
      <c r="AN267" s="22">
        <v>35.49</v>
      </c>
      <c r="AO267" s="36">
        <v>2.347666666666667</v>
      </c>
      <c r="AP267" s="22">
        <v>110.21333333333332</v>
      </c>
      <c r="AQ267" s="22">
        <v>105.21</v>
      </c>
      <c r="AR267" s="22">
        <v>85.626666666666665</v>
      </c>
      <c r="AS267" s="22">
        <v>8.7799999999999994</v>
      </c>
      <c r="AT267" s="22">
        <v>426.56333333333333</v>
      </c>
      <c r="AU267" s="22">
        <v>4.18</v>
      </c>
      <c r="AV267" s="22">
        <v>9.9700000000000006</v>
      </c>
      <c r="AW267" s="22">
        <v>3.973333333333334</v>
      </c>
      <c r="AX267" s="22">
        <v>11.733333333333334</v>
      </c>
      <c r="AY267" s="22">
        <v>30.400000000000002</v>
      </c>
      <c r="AZ267" s="22">
        <v>1.7266666666666666</v>
      </c>
      <c r="BA267" s="22">
        <v>0.79333333333333333</v>
      </c>
      <c r="BB267" s="22">
        <v>9.8133333333333326</v>
      </c>
      <c r="BC267" s="22">
        <v>20.116666666666664</v>
      </c>
      <c r="BD267" s="22">
        <v>20.246666666666666</v>
      </c>
      <c r="BE267" s="22">
        <v>23.38</v>
      </c>
      <c r="BF267" s="22">
        <v>74.8</v>
      </c>
      <c r="BG267" s="22">
        <v>22.172222222222221</v>
      </c>
      <c r="BH267" s="22">
        <v>13.26</v>
      </c>
      <c r="BI267" s="22">
        <v>12.583333333333334</v>
      </c>
      <c r="BJ267" s="22">
        <v>2.2999999999999998</v>
      </c>
      <c r="BK267" s="22">
        <v>46</v>
      </c>
      <c r="BL267" s="22">
        <v>9.5166666666666675</v>
      </c>
      <c r="BM267" s="22">
        <v>9.2033333333333331</v>
      </c>
    </row>
    <row r="268" spans="1:65" x14ac:dyDescent="0.35">
      <c r="A268" s="35">
        <v>5132300500</v>
      </c>
      <c r="B268" s="17" t="s">
        <v>430</v>
      </c>
      <c r="C268" s="17" t="s">
        <v>580</v>
      </c>
      <c r="D268" s="17" t="s">
        <v>636</v>
      </c>
      <c r="E268" s="22">
        <v>10.596666666666666</v>
      </c>
      <c r="F268" s="22">
        <v>3.7566666666666664</v>
      </c>
      <c r="G268" s="22">
        <v>3.7866666666666666</v>
      </c>
      <c r="H268" s="22">
        <v>1.1566666666666667</v>
      </c>
      <c r="I268" s="22">
        <v>1.06</v>
      </c>
      <c r="J268" s="22">
        <v>1.7133333333333332</v>
      </c>
      <c r="K268" s="22">
        <v>1.1466666666666667</v>
      </c>
      <c r="L268" s="22">
        <v>0.98</v>
      </c>
      <c r="M268" s="22">
        <v>3.9833333333333329</v>
      </c>
      <c r="N268" s="22">
        <v>2.4499999999999997</v>
      </c>
      <c r="O268" s="22">
        <v>0.52</v>
      </c>
      <c r="P268" s="22">
        <v>0.93</v>
      </c>
      <c r="Q268" s="22">
        <v>3.0399999999999996</v>
      </c>
      <c r="R268" s="22">
        <v>3.0933333333333333</v>
      </c>
      <c r="S268" s="22">
        <v>4.0766666666666671</v>
      </c>
      <c r="T268" s="22">
        <v>2.333333333333333</v>
      </c>
      <c r="U268" s="22">
        <v>3.543333333333333</v>
      </c>
      <c r="V268" s="22">
        <v>0.99333333333333329</v>
      </c>
      <c r="W268" s="22">
        <v>1.4633333333333332</v>
      </c>
      <c r="X268" s="22">
        <v>1.6533333333333333</v>
      </c>
      <c r="Y268" s="22">
        <v>6.1866666666666674</v>
      </c>
      <c r="Z268" s="22">
        <v>3.76</v>
      </c>
      <c r="AA268" s="22">
        <v>2.1466666666666669</v>
      </c>
      <c r="AB268" s="22">
        <v>0.95000000000000007</v>
      </c>
      <c r="AC268" s="22">
        <v>3.0466666666666669</v>
      </c>
      <c r="AD268" s="22">
        <v>1.5200000000000002</v>
      </c>
      <c r="AE268" s="23">
        <v>544.71999999999991</v>
      </c>
      <c r="AF268" s="23">
        <v>265250</v>
      </c>
      <c r="AG268" s="45">
        <v>4.5243992526453374</v>
      </c>
      <c r="AH268" s="23">
        <v>1011.5300557382247</v>
      </c>
      <c r="AI268" s="22" t="s">
        <v>783</v>
      </c>
      <c r="AJ268" s="22">
        <v>94.876666666666665</v>
      </c>
      <c r="AK268" s="22">
        <v>50.543333333333329</v>
      </c>
      <c r="AL268" s="22">
        <v>145.41999999999999</v>
      </c>
      <c r="AM268" s="22">
        <v>172.36406666666667</v>
      </c>
      <c r="AN268" s="22">
        <v>35.556666666666665</v>
      </c>
      <c r="AO268" s="36">
        <v>2.3816666666666668</v>
      </c>
      <c r="AP268" s="22">
        <v>108.66666666666667</v>
      </c>
      <c r="AQ268" s="22">
        <v>88.61</v>
      </c>
      <c r="AR268" s="22">
        <v>74</v>
      </c>
      <c r="AS268" s="22">
        <v>9.58</v>
      </c>
      <c r="AT268" s="22">
        <v>448.46999999999997</v>
      </c>
      <c r="AU268" s="22">
        <v>4.123333333333334</v>
      </c>
      <c r="AV268" s="22">
        <v>11.99</v>
      </c>
      <c r="AW268" s="22">
        <v>4.1633333333333331</v>
      </c>
      <c r="AX268" s="22">
        <v>14.113333333333335</v>
      </c>
      <c r="AY268" s="22">
        <v>24</v>
      </c>
      <c r="AZ268" s="22">
        <v>1.79</v>
      </c>
      <c r="BA268" s="22">
        <v>0.84</v>
      </c>
      <c r="BB268" s="22">
        <v>9.9</v>
      </c>
      <c r="BC268" s="22">
        <v>18.47</v>
      </c>
      <c r="BD268" s="22">
        <v>21.636666666666667</v>
      </c>
      <c r="BE268" s="22">
        <v>22.37</v>
      </c>
      <c r="BF268" s="22">
        <v>60</v>
      </c>
      <c r="BG268" s="22">
        <v>12.255555555555555</v>
      </c>
      <c r="BH268" s="22">
        <v>7.666666666666667</v>
      </c>
      <c r="BI268" s="22">
        <v>11.666666666666666</v>
      </c>
      <c r="BJ268" s="22">
        <v>2.4</v>
      </c>
      <c r="BK268" s="22">
        <v>49.166666666666664</v>
      </c>
      <c r="BL268" s="22">
        <v>10.146666666666667</v>
      </c>
      <c r="BM268" s="22">
        <v>8.1766666666666659</v>
      </c>
    </row>
    <row r="269" spans="1:65" x14ac:dyDescent="0.35">
      <c r="A269" s="35">
        <v>5140060800</v>
      </c>
      <c r="B269" s="17" t="s">
        <v>430</v>
      </c>
      <c r="C269" s="17" t="s">
        <v>435</v>
      </c>
      <c r="D269" s="17" t="s">
        <v>436</v>
      </c>
      <c r="E269" s="22">
        <v>10.426666666666668</v>
      </c>
      <c r="F269" s="22">
        <v>3.2333333333333329</v>
      </c>
      <c r="G269" s="22">
        <v>3.706666666666667</v>
      </c>
      <c r="H269" s="22">
        <v>1.0366666666666668</v>
      </c>
      <c r="I269" s="22">
        <v>1.03</v>
      </c>
      <c r="J269" s="22">
        <v>1.42</v>
      </c>
      <c r="K269" s="22">
        <v>0.97000000000000008</v>
      </c>
      <c r="L269" s="22">
        <v>1</v>
      </c>
      <c r="M269" s="22">
        <v>3.5399999999999996</v>
      </c>
      <c r="N269" s="22">
        <v>2.92</v>
      </c>
      <c r="O269" s="22">
        <v>0.42666666666666669</v>
      </c>
      <c r="P269" s="22">
        <v>1.0233333333333334</v>
      </c>
      <c r="Q269" s="22">
        <v>3.2600000000000002</v>
      </c>
      <c r="R269" s="22">
        <v>3.11</v>
      </c>
      <c r="S269" s="22">
        <v>3.5733333333333328</v>
      </c>
      <c r="T269" s="22">
        <v>1.6866666666666665</v>
      </c>
      <c r="U269" s="22">
        <v>3.7100000000000004</v>
      </c>
      <c r="V269" s="22">
        <v>1.0733333333333335</v>
      </c>
      <c r="W269" s="22">
        <v>1.4633333333333332</v>
      </c>
      <c r="X269" s="22">
        <v>1.6966666666666665</v>
      </c>
      <c r="Y269" s="22">
        <v>5.3</v>
      </c>
      <c r="Z269" s="22">
        <v>3.3000000000000003</v>
      </c>
      <c r="AA269" s="22">
        <v>2.0866666666666664</v>
      </c>
      <c r="AB269" s="22">
        <v>0.93</v>
      </c>
      <c r="AC269" s="22">
        <v>3.3233333333333337</v>
      </c>
      <c r="AD269" s="22">
        <v>1.7066666666666668</v>
      </c>
      <c r="AE269" s="23">
        <v>1010.44</v>
      </c>
      <c r="AF269" s="23">
        <v>300306.33333333331</v>
      </c>
      <c r="AG269" s="45">
        <v>4.4948350275979196</v>
      </c>
      <c r="AH269" s="23">
        <v>1140.6918480932593</v>
      </c>
      <c r="AI269" s="22" t="s">
        <v>783</v>
      </c>
      <c r="AJ269" s="22">
        <v>88.143333333333331</v>
      </c>
      <c r="AK269" s="22">
        <v>73.540000000000006</v>
      </c>
      <c r="AL269" s="22">
        <v>161.68333333333334</v>
      </c>
      <c r="AM269" s="22">
        <v>172.36406666666667</v>
      </c>
      <c r="AN269" s="22">
        <v>43.49</v>
      </c>
      <c r="AO269" s="36">
        <v>2.4263333333333335</v>
      </c>
      <c r="AP269" s="22">
        <v>113.5</v>
      </c>
      <c r="AQ269" s="22">
        <v>127.68333333333334</v>
      </c>
      <c r="AR269" s="22">
        <v>122.39666666666666</v>
      </c>
      <c r="AS269" s="22">
        <v>9.2566666666666677</v>
      </c>
      <c r="AT269" s="22">
        <v>442.10999999999996</v>
      </c>
      <c r="AU269" s="22">
        <v>4.2833333333333332</v>
      </c>
      <c r="AV269" s="22">
        <v>10.18</v>
      </c>
      <c r="AW269" s="22">
        <v>4.3666666666666663</v>
      </c>
      <c r="AX269" s="22">
        <v>19.706666666666663</v>
      </c>
      <c r="AY269" s="22">
        <v>44.330000000000005</v>
      </c>
      <c r="AZ269" s="22">
        <v>1.88</v>
      </c>
      <c r="BA269" s="22">
        <v>0.79</v>
      </c>
      <c r="BB269" s="22">
        <v>11.443333333333333</v>
      </c>
      <c r="BC269" s="22">
        <v>32.58</v>
      </c>
      <c r="BD269" s="22">
        <v>23.643333333333334</v>
      </c>
      <c r="BE269" s="22">
        <v>28.123333333333331</v>
      </c>
      <c r="BF269" s="22">
        <v>74.260000000000005</v>
      </c>
      <c r="BG269" s="22">
        <v>20.260000000000002</v>
      </c>
      <c r="BH269" s="22">
        <v>11.51</v>
      </c>
      <c r="BI269" s="22">
        <v>17.5</v>
      </c>
      <c r="BJ269" s="22">
        <v>2.48</v>
      </c>
      <c r="BK269" s="22">
        <v>50.4</v>
      </c>
      <c r="BL269" s="22">
        <v>9.9166666666666661</v>
      </c>
      <c r="BM269" s="22">
        <v>7.5100000000000007</v>
      </c>
    </row>
    <row r="270" spans="1:65" x14ac:dyDescent="0.35">
      <c r="A270" s="35">
        <v>5140220830</v>
      </c>
      <c r="B270" s="17" t="s">
        <v>430</v>
      </c>
      <c r="C270" s="17" t="s">
        <v>437</v>
      </c>
      <c r="D270" s="17" t="s">
        <v>438</v>
      </c>
      <c r="E270" s="22">
        <v>9.7366666666666664</v>
      </c>
      <c r="F270" s="22">
        <v>3.4133333333333336</v>
      </c>
      <c r="G270" s="22">
        <v>3.793333333333333</v>
      </c>
      <c r="H270" s="22">
        <v>1.0566666666666666</v>
      </c>
      <c r="I270" s="22">
        <v>1.0333333333333334</v>
      </c>
      <c r="J270" s="22">
        <v>1.7700000000000002</v>
      </c>
      <c r="K270" s="22">
        <v>1.1533333333333333</v>
      </c>
      <c r="L270" s="22">
        <v>1.0533333333333332</v>
      </c>
      <c r="M270" s="22">
        <v>3.9833333333333329</v>
      </c>
      <c r="N270" s="22">
        <v>2.3966666666666665</v>
      </c>
      <c r="O270" s="22">
        <v>0.51</v>
      </c>
      <c r="P270" s="22">
        <v>0.9966666666666667</v>
      </c>
      <c r="Q270" s="22">
        <v>2.8166666666666664</v>
      </c>
      <c r="R270" s="22">
        <v>3.22</v>
      </c>
      <c r="S270" s="22">
        <v>3.3866666666666667</v>
      </c>
      <c r="T270" s="22">
        <v>1.64</v>
      </c>
      <c r="U270" s="22">
        <v>2.94</v>
      </c>
      <c r="V270" s="22">
        <v>0.98333333333333339</v>
      </c>
      <c r="W270" s="22">
        <v>1.4266666666666667</v>
      </c>
      <c r="X270" s="22">
        <v>1.66</v>
      </c>
      <c r="Y270" s="22">
        <v>6.1700000000000008</v>
      </c>
      <c r="Z270" s="22">
        <v>3.5833333333333335</v>
      </c>
      <c r="AA270" s="22">
        <v>2.33</v>
      </c>
      <c r="AB270" s="22">
        <v>0.94333333333333336</v>
      </c>
      <c r="AC270" s="22">
        <v>2.9633333333333334</v>
      </c>
      <c r="AD270" s="22">
        <v>1.5666666666666664</v>
      </c>
      <c r="AE270" s="23">
        <v>815.99666666666656</v>
      </c>
      <c r="AF270" s="23">
        <v>280915.33333333331</v>
      </c>
      <c r="AG270" s="45">
        <v>4.4472080038454571</v>
      </c>
      <c r="AH270" s="23">
        <v>1061.0913559237586</v>
      </c>
      <c r="AI270" s="22">
        <v>177.04</v>
      </c>
      <c r="AJ270" s="22" t="s">
        <v>783</v>
      </c>
      <c r="AK270" s="22" t="s">
        <v>783</v>
      </c>
      <c r="AL270" s="22">
        <v>177.04</v>
      </c>
      <c r="AM270" s="22">
        <v>172.36406666666667</v>
      </c>
      <c r="AN270" s="22">
        <v>39.706666666666663</v>
      </c>
      <c r="AO270" s="36">
        <v>2.3353333333333333</v>
      </c>
      <c r="AP270" s="22">
        <v>91.7</v>
      </c>
      <c r="AQ270" s="22">
        <v>98.416666666666671</v>
      </c>
      <c r="AR270" s="22">
        <v>112.71666666666665</v>
      </c>
      <c r="AS270" s="22">
        <v>8.7433333333333323</v>
      </c>
      <c r="AT270" s="22">
        <v>440.55666666666667</v>
      </c>
      <c r="AU270" s="22">
        <v>3.93</v>
      </c>
      <c r="AV270" s="22">
        <v>10.456666666666665</v>
      </c>
      <c r="AW270" s="22">
        <v>4.4066666666666663</v>
      </c>
      <c r="AX270" s="22">
        <v>13.4</v>
      </c>
      <c r="AY270" s="22">
        <v>30.790000000000003</v>
      </c>
      <c r="AZ270" s="22">
        <v>1.5999999999999999</v>
      </c>
      <c r="BA270" s="22">
        <v>0.84333333333333327</v>
      </c>
      <c r="BB270" s="22">
        <v>10.450000000000001</v>
      </c>
      <c r="BC270" s="22">
        <v>17.336666666666666</v>
      </c>
      <c r="BD270" s="22">
        <v>17.579999999999998</v>
      </c>
      <c r="BE270" s="22">
        <v>26.409999999999997</v>
      </c>
      <c r="BF270" s="22">
        <v>74.266666666666666</v>
      </c>
      <c r="BG270" s="22">
        <v>16.900000000000002</v>
      </c>
      <c r="BH270" s="22">
        <v>10.039999999999999</v>
      </c>
      <c r="BI270" s="22">
        <v>15.033333333333333</v>
      </c>
      <c r="BJ270" s="22">
        <v>2.0033333333333334</v>
      </c>
      <c r="BK270" s="22">
        <v>53.336666666666673</v>
      </c>
      <c r="BL270" s="22">
        <v>9.66</v>
      </c>
      <c r="BM270" s="22">
        <v>7.496666666666667</v>
      </c>
    </row>
    <row r="271" spans="1:65" x14ac:dyDescent="0.35">
      <c r="A271" s="35">
        <v>5144420900</v>
      </c>
      <c r="B271" s="19" t="s">
        <v>430</v>
      </c>
      <c r="C271" s="17" t="s">
        <v>764</v>
      </c>
      <c r="D271" s="17" t="s">
        <v>8</v>
      </c>
      <c r="E271" s="22">
        <v>11.317463872057226</v>
      </c>
      <c r="F271" s="22">
        <v>4.2762363972490665</v>
      </c>
      <c r="G271" s="22">
        <v>4.0319497095223928</v>
      </c>
      <c r="H271" s="22">
        <v>1.3282838075585532</v>
      </c>
      <c r="I271" s="22">
        <v>1.0403661658674992</v>
      </c>
      <c r="J271" s="22">
        <v>1.8012550059980406</v>
      </c>
      <c r="K271" s="22">
        <v>1.4473867925612984</v>
      </c>
      <c r="L271" s="22">
        <v>1.0175745219709285</v>
      </c>
      <c r="M271" s="22">
        <v>4.1021275118028093</v>
      </c>
      <c r="N271" s="22">
        <v>3.0592406823482476</v>
      </c>
      <c r="O271" s="22">
        <v>0.52086594222767491</v>
      </c>
      <c r="P271" s="22">
        <v>1.1831271936118071</v>
      </c>
      <c r="Q271" s="22">
        <v>3.6914374305951205</v>
      </c>
      <c r="R271" s="22">
        <v>3.2892836119953919</v>
      </c>
      <c r="S271" s="22">
        <v>3.9745280512313603</v>
      </c>
      <c r="T271" s="22">
        <v>1.7807149044908568</v>
      </c>
      <c r="U271" s="22">
        <v>3.5932132398500727</v>
      </c>
      <c r="V271" s="22">
        <v>1.0447613806868172</v>
      </c>
      <c r="W271" s="22">
        <v>1.5577974174522822</v>
      </c>
      <c r="X271" s="22">
        <v>1.8087650523535228</v>
      </c>
      <c r="Y271" s="22">
        <v>5.7386063850641662</v>
      </c>
      <c r="Z271" s="22">
        <v>3.7960510566023515</v>
      </c>
      <c r="AA271" s="22">
        <v>2.2281979118337651</v>
      </c>
      <c r="AB271" s="22">
        <v>1.0200804098774312</v>
      </c>
      <c r="AC271" s="22">
        <v>3.5739098863071099</v>
      </c>
      <c r="AD271" s="22">
        <v>1.8260738799860665</v>
      </c>
      <c r="AE271" s="23">
        <v>949.50938701207087</v>
      </c>
      <c r="AF271" s="23">
        <v>321428.69753031194</v>
      </c>
      <c r="AG271" s="45">
        <v>4.6984681308911975</v>
      </c>
      <c r="AH271" s="23">
        <v>1250.0937597401251</v>
      </c>
      <c r="AI271" s="22" t="s">
        <v>783</v>
      </c>
      <c r="AJ271" s="22">
        <v>88.654424756511844</v>
      </c>
      <c r="AK271" s="22">
        <v>86.211623257675015</v>
      </c>
      <c r="AL271" s="22">
        <v>174.86604801418684</v>
      </c>
      <c r="AM271" s="22">
        <v>172.44099578214869</v>
      </c>
      <c r="AN271" s="22">
        <v>35.951088095042003</v>
      </c>
      <c r="AO271" s="36">
        <v>2.4557375206930954</v>
      </c>
      <c r="AP271" s="22">
        <v>119.86979551657195</v>
      </c>
      <c r="AQ271" s="22">
        <v>99.108822348980837</v>
      </c>
      <c r="AR271" s="22">
        <v>79.694381068130227</v>
      </c>
      <c r="AS271" s="22">
        <v>9.0496220710473079</v>
      </c>
      <c r="AT271" s="22">
        <v>460.2001063088901</v>
      </c>
      <c r="AU271" s="22">
        <v>4.3086207691923866</v>
      </c>
      <c r="AV271" s="22">
        <v>9.9764709522652879</v>
      </c>
      <c r="AW271" s="22">
        <v>5.1673099383746122</v>
      </c>
      <c r="AX271" s="22">
        <v>15.51959001536472</v>
      </c>
      <c r="AY271" s="22">
        <v>35.053910019135579</v>
      </c>
      <c r="AZ271" s="22">
        <v>1.7750533847347547</v>
      </c>
      <c r="BA271" s="22">
        <v>0.89948815686040717</v>
      </c>
      <c r="BB271" s="22">
        <v>10.502964601241901</v>
      </c>
      <c r="BC271" s="22">
        <v>33.979675092423321</v>
      </c>
      <c r="BD271" s="22">
        <v>25.001329054387003</v>
      </c>
      <c r="BE271" s="22">
        <v>23.320375761586387</v>
      </c>
      <c r="BF271" s="22">
        <v>71.599519553161585</v>
      </c>
      <c r="BG271" s="22">
        <v>35.343609642986927</v>
      </c>
      <c r="BH271" s="22">
        <v>10.149947408254027</v>
      </c>
      <c r="BI271" s="22">
        <v>9.1975263437239736</v>
      </c>
      <c r="BJ271" s="22">
        <v>2.901758934002284</v>
      </c>
      <c r="BK271" s="22">
        <v>49.987093202643372</v>
      </c>
      <c r="BL271" s="22">
        <v>10.132335539956999</v>
      </c>
      <c r="BM271" s="22">
        <v>7.9679162580617771</v>
      </c>
    </row>
    <row r="272" spans="1:65" x14ac:dyDescent="0.35">
      <c r="A272" s="35">
        <v>5147260400</v>
      </c>
      <c r="B272" s="17" t="s">
        <v>430</v>
      </c>
      <c r="C272" s="17" t="s">
        <v>439</v>
      </c>
      <c r="D272" s="17" t="s">
        <v>440</v>
      </c>
      <c r="E272" s="22">
        <v>10.126666666666667</v>
      </c>
      <c r="F272" s="22">
        <v>3.5100000000000002</v>
      </c>
      <c r="G272" s="22">
        <v>4.2166666666666668</v>
      </c>
      <c r="H272" s="22">
        <v>1.2666666666666666</v>
      </c>
      <c r="I272" s="22">
        <v>1.05</v>
      </c>
      <c r="J272" s="22">
        <v>1.9633333333333332</v>
      </c>
      <c r="K272" s="22">
        <v>1.1300000000000001</v>
      </c>
      <c r="L272" s="22">
        <v>1.1833333333333333</v>
      </c>
      <c r="M272" s="22">
        <v>4.3099999999999996</v>
      </c>
      <c r="N272" s="22">
        <v>2.8666666666666667</v>
      </c>
      <c r="O272" s="22">
        <v>0.50666666666666671</v>
      </c>
      <c r="P272" s="22">
        <v>1.0733333333333335</v>
      </c>
      <c r="Q272" s="22">
        <v>3.39</v>
      </c>
      <c r="R272" s="22">
        <v>3.543333333333333</v>
      </c>
      <c r="S272" s="22">
        <v>4.07</v>
      </c>
      <c r="T272" s="22">
        <v>2.1166666666666667</v>
      </c>
      <c r="U272" s="22">
        <v>3.6733333333333338</v>
      </c>
      <c r="V272" s="22">
        <v>1.1733333333333331</v>
      </c>
      <c r="W272" s="22">
        <v>1.6433333333333333</v>
      </c>
      <c r="X272" s="22">
        <v>1.7533333333333332</v>
      </c>
      <c r="Y272" s="22">
        <v>5.18</v>
      </c>
      <c r="Z272" s="22">
        <v>3.6533333333333338</v>
      </c>
      <c r="AA272" s="22">
        <v>2.6166666666666667</v>
      </c>
      <c r="AB272" s="22">
        <v>1.3733333333333333</v>
      </c>
      <c r="AC272" s="22">
        <v>3.6466666666666669</v>
      </c>
      <c r="AD272" s="22">
        <v>1.79</v>
      </c>
      <c r="AE272" s="23">
        <v>1125.4733333333334</v>
      </c>
      <c r="AF272" s="23">
        <v>306794</v>
      </c>
      <c r="AG272" s="45">
        <v>4.4614814473575297</v>
      </c>
      <c r="AH272" s="23">
        <v>1159.1854129530484</v>
      </c>
      <c r="AI272" s="22" t="s">
        <v>783</v>
      </c>
      <c r="AJ272" s="22">
        <v>90.686666666666667</v>
      </c>
      <c r="AK272" s="22">
        <v>69.73</v>
      </c>
      <c r="AL272" s="22">
        <v>160.41666666666669</v>
      </c>
      <c r="AM272" s="22">
        <v>172.36406666666667</v>
      </c>
      <c r="AN272" s="22">
        <v>42.160000000000004</v>
      </c>
      <c r="AO272" s="36">
        <v>2.4163333333333332</v>
      </c>
      <c r="AP272" s="22">
        <v>96.660000000000011</v>
      </c>
      <c r="AQ272" s="22">
        <v>98.126666666666665</v>
      </c>
      <c r="AR272" s="22">
        <v>94.433333333333337</v>
      </c>
      <c r="AS272" s="22">
        <v>9.3466666666666658</v>
      </c>
      <c r="AT272" s="22">
        <v>450.91</v>
      </c>
      <c r="AU272" s="22">
        <v>4.25</v>
      </c>
      <c r="AV272" s="22">
        <v>9.9</v>
      </c>
      <c r="AW272" s="22">
        <v>4.01</v>
      </c>
      <c r="AX272" s="22">
        <v>14.943333333333333</v>
      </c>
      <c r="AY272" s="22">
        <v>32.199999999999996</v>
      </c>
      <c r="AZ272" s="22">
        <v>2.4300000000000002</v>
      </c>
      <c r="BA272" s="22">
        <v>1.0033333333333332</v>
      </c>
      <c r="BB272" s="22">
        <v>13.226666666666667</v>
      </c>
      <c r="BC272" s="22">
        <v>42.493333333333332</v>
      </c>
      <c r="BD272" s="22">
        <v>22.463333333333335</v>
      </c>
      <c r="BE272" s="22">
        <v>37.866666666666667</v>
      </c>
      <c r="BF272" s="22">
        <v>84.096666666666678</v>
      </c>
      <c r="BG272" s="22">
        <v>12.444444444444443</v>
      </c>
      <c r="BH272" s="22">
        <v>9.83</v>
      </c>
      <c r="BI272" s="22">
        <v>18.556666666666668</v>
      </c>
      <c r="BJ272" s="22">
        <v>2.0566666666666666</v>
      </c>
      <c r="BK272" s="22">
        <v>48.99</v>
      </c>
      <c r="BL272" s="22">
        <v>9.74</v>
      </c>
      <c r="BM272" s="22">
        <v>9.5366666666666671</v>
      </c>
    </row>
    <row r="273" spans="1:65" x14ac:dyDescent="0.35">
      <c r="A273" s="35">
        <v>5147894170</v>
      </c>
      <c r="B273" s="17" t="s">
        <v>430</v>
      </c>
      <c r="C273" s="17" t="s">
        <v>208</v>
      </c>
      <c r="D273" s="17" t="s">
        <v>818</v>
      </c>
      <c r="E273" s="22">
        <v>10.519006393736634</v>
      </c>
      <c r="F273" s="22">
        <v>4.9382832114054409</v>
      </c>
      <c r="G273" s="22">
        <v>4.7471795670409405</v>
      </c>
      <c r="H273" s="22">
        <v>2.4304410757946213</v>
      </c>
      <c r="I273" s="22">
        <v>1.3419290692200831</v>
      </c>
      <c r="J273" s="22">
        <v>2.4637634586203649</v>
      </c>
      <c r="K273" s="22">
        <v>2.070239789185008</v>
      </c>
      <c r="L273" s="22">
        <v>1.0802587745282854</v>
      </c>
      <c r="M273" s="22">
        <v>4.6673719834393399</v>
      </c>
      <c r="N273" s="22">
        <v>3.9759757953777446</v>
      </c>
      <c r="O273" s="22">
        <v>0.47758213175007064</v>
      </c>
      <c r="P273" s="22">
        <v>1.7189713386200955</v>
      </c>
      <c r="Q273" s="22">
        <v>4.3336771117957014</v>
      </c>
      <c r="R273" s="22">
        <v>3.0062735027485297</v>
      </c>
      <c r="S273" s="22">
        <v>5.941070202789688</v>
      </c>
      <c r="T273" s="22">
        <v>2.0769265943790778</v>
      </c>
      <c r="U273" s="22">
        <v>3.6899655497129693</v>
      </c>
      <c r="V273" s="22">
        <v>1.4154262365591401</v>
      </c>
      <c r="W273" s="22">
        <v>2.2106482346181102</v>
      </c>
      <c r="X273" s="22">
        <v>1.1897470148632863</v>
      </c>
      <c r="Y273" s="22">
        <v>6.7189314365336772</v>
      </c>
      <c r="Z273" s="22">
        <v>5.0069037272353158</v>
      </c>
      <c r="AA273" s="22">
        <v>3.5327405501900491</v>
      </c>
      <c r="AB273" s="22">
        <v>2.3644554769777613</v>
      </c>
      <c r="AC273" s="22">
        <v>3.5084749075354202</v>
      </c>
      <c r="AD273" s="22">
        <v>2.0080466418352683</v>
      </c>
      <c r="AE273" s="23">
        <v>2349</v>
      </c>
      <c r="AF273" s="23">
        <v>851725.66666666663</v>
      </c>
      <c r="AG273" s="45">
        <v>4.5719504540579248</v>
      </c>
      <c r="AH273" s="23">
        <v>3264.6758432109759</v>
      </c>
      <c r="AI273" s="22" t="s">
        <v>783</v>
      </c>
      <c r="AJ273" s="22">
        <v>80.093333333333334</v>
      </c>
      <c r="AK273" s="22">
        <v>70.176666666666677</v>
      </c>
      <c r="AL273" s="22">
        <v>150.27000000000001</v>
      </c>
      <c r="AM273" s="22">
        <v>172.36406666666667</v>
      </c>
      <c r="AN273" s="22">
        <v>51.971268577961929</v>
      </c>
      <c r="AO273" s="36">
        <v>2.563333333333333</v>
      </c>
      <c r="AP273" s="22">
        <v>99.176478393385082</v>
      </c>
      <c r="AQ273" s="22">
        <v>125.71509288228408</v>
      </c>
      <c r="AR273" s="22">
        <v>99.265556432498329</v>
      </c>
      <c r="AS273" s="22">
        <v>9.2808907239148439</v>
      </c>
      <c r="AT273" s="22">
        <v>454.00993148817815</v>
      </c>
      <c r="AU273" s="22">
        <v>3.8225274846325021</v>
      </c>
      <c r="AV273" s="22">
        <v>11.372509230986012</v>
      </c>
      <c r="AW273" s="22">
        <v>3.6407073392058353</v>
      </c>
      <c r="AX273" s="22">
        <v>19.831599323009737</v>
      </c>
      <c r="AY273" s="22">
        <v>57.164493081398483</v>
      </c>
      <c r="AZ273" s="22">
        <v>3.6046201791458863</v>
      </c>
      <c r="BA273" s="22">
        <v>1.0126724442956976</v>
      </c>
      <c r="BB273" s="22">
        <v>12.688203713894945</v>
      </c>
      <c r="BC273" s="22">
        <v>29.397226425370832</v>
      </c>
      <c r="BD273" s="22">
        <v>19.410609817093061</v>
      </c>
      <c r="BE273" s="22">
        <v>32.074521235332625</v>
      </c>
      <c r="BF273" s="22">
        <v>64.61344449210057</v>
      </c>
      <c r="BG273" s="22">
        <v>43.323333333333331</v>
      </c>
      <c r="BH273" s="22">
        <v>12.260427030921429</v>
      </c>
      <c r="BI273" s="22">
        <v>17.912479073577895</v>
      </c>
      <c r="BJ273" s="22">
        <v>2.9672378542019957</v>
      </c>
      <c r="BK273" s="22">
        <v>65.473666278390354</v>
      </c>
      <c r="BL273" s="22">
        <v>9.9427016232104606</v>
      </c>
      <c r="BM273" s="22">
        <v>11.70240945403007</v>
      </c>
    </row>
    <row r="274" spans="1:65" x14ac:dyDescent="0.35">
      <c r="A274" s="35">
        <v>5147894173</v>
      </c>
      <c r="B274" s="17" t="s">
        <v>430</v>
      </c>
      <c r="C274" s="17" t="s">
        <v>208</v>
      </c>
      <c r="D274" s="17" t="s">
        <v>819</v>
      </c>
      <c r="E274" s="22">
        <v>13.463333333333333</v>
      </c>
      <c r="F274" s="22">
        <v>4.206666666666667</v>
      </c>
      <c r="G274" s="22">
        <v>4.7300000000000004</v>
      </c>
      <c r="H274" s="22">
        <v>1.36</v>
      </c>
      <c r="I274" s="22">
        <v>1.6066666666666667</v>
      </c>
      <c r="J274" s="22">
        <v>2.4933333333333336</v>
      </c>
      <c r="K274" s="22">
        <v>2.4166666666666665</v>
      </c>
      <c r="L274" s="22">
        <v>1.2833333333333332</v>
      </c>
      <c r="M274" s="22">
        <v>5.3033333333333337</v>
      </c>
      <c r="N274" s="22">
        <v>4.2666666666666666</v>
      </c>
      <c r="O274" s="22">
        <v>0.55666666666666664</v>
      </c>
      <c r="P274" s="22">
        <v>1.9166666666666667</v>
      </c>
      <c r="Q274" s="22">
        <v>4.5066666666666668</v>
      </c>
      <c r="R274" s="22">
        <v>4.3666666666666663</v>
      </c>
      <c r="S274" s="22">
        <v>5.3833333333333329</v>
      </c>
      <c r="T274" s="22">
        <v>3.1533333333333338</v>
      </c>
      <c r="U274" s="22">
        <v>4.37</v>
      </c>
      <c r="V274" s="22">
        <v>1.61</v>
      </c>
      <c r="W274" s="22">
        <v>2.3233333333333337</v>
      </c>
      <c r="X274" s="22">
        <v>2.5900000000000003</v>
      </c>
      <c r="Y274" s="22">
        <v>6.8266666666666671</v>
      </c>
      <c r="Z274" s="22">
        <v>6.56</v>
      </c>
      <c r="AA274" s="22">
        <v>3.3033333333333332</v>
      </c>
      <c r="AB274" s="22">
        <v>1.59</v>
      </c>
      <c r="AC274" s="22">
        <v>3.9433333333333329</v>
      </c>
      <c r="AD274" s="22">
        <v>2.1266666666666665</v>
      </c>
      <c r="AE274" s="23">
        <v>2633.1566666666668</v>
      </c>
      <c r="AF274" s="23">
        <v>871527</v>
      </c>
      <c r="AG274" s="45">
        <v>4.5896951621250048</v>
      </c>
      <c r="AH274" s="23">
        <v>3349.3352041114445</v>
      </c>
      <c r="AI274" s="22" t="s">
        <v>783</v>
      </c>
      <c r="AJ274" s="22">
        <v>80.093333333333334</v>
      </c>
      <c r="AK274" s="22">
        <v>69.266666666666666</v>
      </c>
      <c r="AL274" s="22">
        <v>149.36000000000001</v>
      </c>
      <c r="AM274" s="22">
        <v>172.36406666666667</v>
      </c>
      <c r="AN274" s="22">
        <v>52.127286281235314</v>
      </c>
      <c r="AO274" s="36">
        <v>2.4913333333333334</v>
      </c>
      <c r="AP274" s="22">
        <v>85.692417463176824</v>
      </c>
      <c r="AQ274" s="22">
        <v>104.66479372901894</v>
      </c>
      <c r="AR274" s="22">
        <v>99.927876820790217</v>
      </c>
      <c r="AS274" s="22">
        <v>9.5734150720319402</v>
      </c>
      <c r="AT274" s="22">
        <v>443.29199606566777</v>
      </c>
      <c r="AU274" s="22">
        <v>3.9955096292540468</v>
      </c>
      <c r="AV274" s="22">
        <v>10.793010600437563</v>
      </c>
      <c r="AW274" s="22">
        <v>3.5881752580453958</v>
      </c>
      <c r="AX274" s="22">
        <v>21.340821679682364</v>
      </c>
      <c r="AY274" s="22">
        <v>57.805069293066481</v>
      </c>
      <c r="AZ274" s="22">
        <v>3.5980384838651536</v>
      </c>
      <c r="BA274" s="22">
        <v>1.117829930118436</v>
      </c>
      <c r="BB274" s="22">
        <v>13.974309113496554</v>
      </c>
      <c r="BC274" s="22">
        <v>39.20291308877848</v>
      </c>
      <c r="BD274" s="22">
        <v>29.402368204411342</v>
      </c>
      <c r="BE274" s="22">
        <v>40.394021624019587</v>
      </c>
      <c r="BF274" s="22">
        <v>78.844927597358776</v>
      </c>
      <c r="BG274" s="22">
        <v>43.460833333333333</v>
      </c>
      <c r="BH274" s="22">
        <v>13.669748809644773</v>
      </c>
      <c r="BI274" s="22">
        <v>22.888167705127312</v>
      </c>
      <c r="BJ274" s="22">
        <v>3.2462400686907738</v>
      </c>
      <c r="BK274" s="22">
        <v>81.34153906867364</v>
      </c>
      <c r="BL274" s="22">
        <v>10.579441633826294</v>
      </c>
      <c r="BM274" s="22">
        <v>9.2642544777972784</v>
      </c>
    </row>
    <row r="275" spans="1:65" x14ac:dyDescent="0.35">
      <c r="A275" s="35">
        <v>5149020950</v>
      </c>
      <c r="B275" s="17" t="s">
        <v>430</v>
      </c>
      <c r="C275" s="17" t="s">
        <v>624</v>
      </c>
      <c r="D275" s="17" t="s">
        <v>625</v>
      </c>
      <c r="E275" s="22">
        <v>10.716666666666669</v>
      </c>
      <c r="F275" s="22">
        <v>3.91</v>
      </c>
      <c r="G275" s="22">
        <v>4.49</v>
      </c>
      <c r="H275" s="22">
        <v>1.5566666666666666</v>
      </c>
      <c r="I275" s="22">
        <v>1.0466666666666666</v>
      </c>
      <c r="J275" s="22">
        <v>1.8733333333333333</v>
      </c>
      <c r="K275" s="22">
        <v>1.7833333333333332</v>
      </c>
      <c r="L275" s="22">
        <v>0.99333333333333329</v>
      </c>
      <c r="M275" s="22">
        <v>4.53</v>
      </c>
      <c r="N275" s="22">
        <v>3.0766666666666667</v>
      </c>
      <c r="O275" s="22">
        <v>0.48666666666666664</v>
      </c>
      <c r="P275" s="22">
        <v>1.61</v>
      </c>
      <c r="Q275" s="22">
        <v>3.73</v>
      </c>
      <c r="R275" s="22">
        <v>3.3033333333333332</v>
      </c>
      <c r="S275" s="22">
        <v>3.64</v>
      </c>
      <c r="T275" s="22">
        <v>2.186666666666667</v>
      </c>
      <c r="U275" s="22">
        <v>3.31</v>
      </c>
      <c r="V275" s="22">
        <v>1.0866666666666667</v>
      </c>
      <c r="W275" s="22">
        <v>1.6233333333333333</v>
      </c>
      <c r="X275" s="22">
        <v>1.6633333333333333</v>
      </c>
      <c r="Y275" s="22">
        <v>5.24</v>
      </c>
      <c r="Z275" s="22">
        <v>4.3</v>
      </c>
      <c r="AA275" s="22">
        <v>2.5066666666666664</v>
      </c>
      <c r="AB275" s="22">
        <v>0.89666666666666661</v>
      </c>
      <c r="AC275" s="22">
        <v>3.1999999999999997</v>
      </c>
      <c r="AD275" s="22">
        <v>1.92</v>
      </c>
      <c r="AE275" s="23">
        <v>998.33333333333337</v>
      </c>
      <c r="AF275" s="23">
        <v>342426.33333333331</v>
      </c>
      <c r="AG275" s="45">
        <v>4.5444451989238184</v>
      </c>
      <c r="AH275" s="23">
        <v>1307.9236817130063</v>
      </c>
      <c r="AI275" s="22" t="s">
        <v>783</v>
      </c>
      <c r="AJ275" s="22">
        <v>94.116666666666674</v>
      </c>
      <c r="AK275" s="22">
        <v>63.643333333333338</v>
      </c>
      <c r="AL275" s="22">
        <v>157.76000000000002</v>
      </c>
      <c r="AM275" s="22">
        <v>170.86406666666667</v>
      </c>
      <c r="AN275" s="22">
        <v>36.25</v>
      </c>
      <c r="AO275" s="36">
        <v>2.4900000000000002</v>
      </c>
      <c r="AP275" s="22">
        <v>100.83333333333333</v>
      </c>
      <c r="AQ275" s="22">
        <v>110.55666666666667</v>
      </c>
      <c r="AR275" s="22">
        <v>105</v>
      </c>
      <c r="AS275" s="22">
        <v>9.923333333333332</v>
      </c>
      <c r="AT275" s="22">
        <v>442.33</v>
      </c>
      <c r="AU275" s="22">
        <v>4.1900000000000004</v>
      </c>
      <c r="AV275" s="22">
        <v>10.99</v>
      </c>
      <c r="AW275" s="22">
        <v>3.26</v>
      </c>
      <c r="AX275" s="22">
        <v>10.33</v>
      </c>
      <c r="AY275" s="22">
        <v>31</v>
      </c>
      <c r="AZ275" s="22">
        <v>3.2366666666666668</v>
      </c>
      <c r="BA275" s="22">
        <v>1.1900000000000002</v>
      </c>
      <c r="BB275" s="22">
        <v>11.07</v>
      </c>
      <c r="BC275" s="22">
        <v>34.356666666666676</v>
      </c>
      <c r="BD275" s="22">
        <v>29.206666666666663</v>
      </c>
      <c r="BE275" s="22">
        <v>36.773333333333333</v>
      </c>
      <c r="BF275" s="22">
        <v>97</v>
      </c>
      <c r="BG275" s="22">
        <v>12.956666666666665</v>
      </c>
      <c r="BH275" s="22">
        <v>9.65</v>
      </c>
      <c r="BI275" s="22">
        <v>16.329999999999998</v>
      </c>
      <c r="BJ275" s="22">
        <v>2.0366666666666666</v>
      </c>
      <c r="BK275" s="22">
        <v>56.13</v>
      </c>
      <c r="BL275" s="22">
        <v>9.7733333333333334</v>
      </c>
      <c r="BM275" s="22">
        <v>8.81</v>
      </c>
    </row>
    <row r="276" spans="1:65" x14ac:dyDescent="0.35">
      <c r="A276" s="35">
        <v>5199999440</v>
      </c>
      <c r="B276" s="17" t="s">
        <v>430</v>
      </c>
      <c r="C276" s="17" t="s">
        <v>195</v>
      </c>
      <c r="D276" s="17" t="s">
        <v>610</v>
      </c>
      <c r="E276" s="22">
        <v>9.6058059661316975</v>
      </c>
      <c r="F276" s="22">
        <v>3.6041249420623167</v>
      </c>
      <c r="G276" s="22">
        <v>3.8092832588421737</v>
      </c>
      <c r="H276" s="22">
        <v>0.99349026240339267</v>
      </c>
      <c r="I276" s="22">
        <v>1.000394424605269</v>
      </c>
      <c r="J276" s="22">
        <v>1.7913799327777575</v>
      </c>
      <c r="K276" s="22">
        <v>1.1488474040291097</v>
      </c>
      <c r="L276" s="22">
        <v>1.0009078553042619</v>
      </c>
      <c r="M276" s="22">
        <v>4.0787941784694759</v>
      </c>
      <c r="N276" s="22">
        <v>2.5414431789456735</v>
      </c>
      <c r="O276" s="22">
        <v>0.54428161429749855</v>
      </c>
      <c r="P276" s="22">
        <v>1.1204253021447714</v>
      </c>
      <c r="Q276" s="22">
        <v>2.8444954251102339</v>
      </c>
      <c r="R276" s="22">
        <v>3.0380715847414361</v>
      </c>
      <c r="S276" s="22">
        <v>3.5938895631448879</v>
      </c>
      <c r="T276" s="22">
        <v>1.6233735315201585</v>
      </c>
      <c r="U276" s="22">
        <v>3.5404634035272982</v>
      </c>
      <c r="V276" s="22">
        <v>0.97844146992247616</v>
      </c>
      <c r="W276" s="22">
        <v>1.4919287481568979</v>
      </c>
      <c r="X276" s="22">
        <v>1.6514241508904313</v>
      </c>
      <c r="Y276" s="22">
        <v>5.9748741640747367</v>
      </c>
      <c r="Z276" s="22">
        <v>3.6392967214431358</v>
      </c>
      <c r="AA276" s="22">
        <v>2.2750802494684312</v>
      </c>
      <c r="AB276" s="22">
        <v>1.0196771696658453</v>
      </c>
      <c r="AC276" s="22">
        <v>3.083475454495209</v>
      </c>
      <c r="AD276" s="22">
        <v>1.6363709917709046</v>
      </c>
      <c r="AE276" s="23">
        <v>949.99272034540434</v>
      </c>
      <c r="AF276" s="23">
        <v>299780.33618182642</v>
      </c>
      <c r="AG276" s="45">
        <v>4.6522851126125575</v>
      </c>
      <c r="AH276" s="23">
        <v>1159.2866647863755</v>
      </c>
      <c r="AI276" s="22" t="s">
        <v>783</v>
      </c>
      <c r="AJ276" s="22">
        <v>88.924221470954038</v>
      </c>
      <c r="AK276" s="22">
        <v>86.211623257675015</v>
      </c>
      <c r="AL276" s="22">
        <v>175.13584472862905</v>
      </c>
      <c r="AM276" s="22">
        <v>172.44099578214869</v>
      </c>
      <c r="AN276" s="22">
        <v>39.508832871278237</v>
      </c>
      <c r="AO276" s="36">
        <v>2.4785229085570575</v>
      </c>
      <c r="AP276" s="22">
        <v>107.54620834437556</v>
      </c>
      <c r="AQ276" s="22">
        <v>103.44818236413347</v>
      </c>
      <c r="AR276" s="22">
        <v>97.899200141792861</v>
      </c>
      <c r="AS276" s="22">
        <v>9.0629554043806397</v>
      </c>
      <c r="AT276" s="22">
        <v>448.61515576936989</v>
      </c>
      <c r="AU276" s="22">
        <v>4.5076153547863989</v>
      </c>
      <c r="AV276" s="22">
        <v>10.975116693232783</v>
      </c>
      <c r="AW276" s="22">
        <v>5.2573831274244522</v>
      </c>
      <c r="AX276" s="22">
        <v>16.266195013296912</v>
      </c>
      <c r="AY276" s="22">
        <v>38.505225667789503</v>
      </c>
      <c r="AZ276" s="22">
        <v>1.8018910506635508</v>
      </c>
      <c r="BA276" s="22">
        <v>0.8659462926070649</v>
      </c>
      <c r="BB276" s="22">
        <v>11.246907626437336</v>
      </c>
      <c r="BC276" s="22">
        <v>58.64290012098602</v>
      </c>
      <c r="BD276" s="22">
        <v>17.582419950118513</v>
      </c>
      <c r="BE276" s="22">
        <v>24.247072949569489</v>
      </c>
      <c r="BF276" s="22">
        <v>81.102909822543609</v>
      </c>
      <c r="BG276" s="22">
        <v>35.343609642986927</v>
      </c>
      <c r="BH276" s="22">
        <v>8.0157531358373344</v>
      </c>
      <c r="BI276" s="22">
        <v>11.548665794491631</v>
      </c>
      <c r="BJ276" s="22">
        <v>2.8710453984021425</v>
      </c>
      <c r="BK276" s="22">
        <v>45.090977102921308</v>
      </c>
      <c r="BL276" s="22">
        <v>9.7922571506593297</v>
      </c>
      <c r="BM276" s="22">
        <v>8.2384372028447803</v>
      </c>
    </row>
    <row r="277" spans="1:65" x14ac:dyDescent="0.35">
      <c r="A277" s="35">
        <v>5313380050</v>
      </c>
      <c r="B277" s="17" t="s">
        <v>441</v>
      </c>
      <c r="C277" s="17" t="s">
        <v>765</v>
      </c>
      <c r="D277" s="17" t="s">
        <v>766</v>
      </c>
      <c r="E277" s="22">
        <v>12.466666666666667</v>
      </c>
      <c r="F277" s="22">
        <v>3.9899999999999998</v>
      </c>
      <c r="G277" s="22">
        <v>4.416666666666667</v>
      </c>
      <c r="H277" s="22">
        <v>1.8266666666666664</v>
      </c>
      <c r="I277" s="22">
        <v>1.24</v>
      </c>
      <c r="J277" s="22">
        <v>1.7433333333333334</v>
      </c>
      <c r="K277" s="22">
        <v>1.8033333333333335</v>
      </c>
      <c r="L277" s="22">
        <v>1.1966666666666665</v>
      </c>
      <c r="M277" s="22">
        <v>4.25</v>
      </c>
      <c r="N277" s="22">
        <v>2.6366666666666667</v>
      </c>
      <c r="O277" s="22">
        <v>0.65333333333333332</v>
      </c>
      <c r="P277" s="22">
        <v>1.3233333333333335</v>
      </c>
      <c r="Q277" s="22">
        <v>3.3066666666666666</v>
      </c>
      <c r="R277" s="22">
        <v>3.58</v>
      </c>
      <c r="S277" s="22">
        <v>5.2666666666666666</v>
      </c>
      <c r="T277" s="22">
        <v>2.89</v>
      </c>
      <c r="U277" s="22">
        <v>3.8533333333333331</v>
      </c>
      <c r="V277" s="22">
        <v>1.2533333333333332</v>
      </c>
      <c r="W277" s="22">
        <v>1.5766666666666669</v>
      </c>
      <c r="X277" s="22">
        <v>2.1366666666666667</v>
      </c>
      <c r="Y277" s="22">
        <v>5.9633333333333338</v>
      </c>
      <c r="Z277" s="22">
        <v>6.32</v>
      </c>
      <c r="AA277" s="22">
        <v>2.9433333333333334</v>
      </c>
      <c r="AB277" s="22">
        <v>1.6966666666666665</v>
      </c>
      <c r="AC277" s="22">
        <v>3.3366666666666664</v>
      </c>
      <c r="AD277" s="22">
        <v>1.8</v>
      </c>
      <c r="AE277" s="23">
        <v>1147.3533333333332</v>
      </c>
      <c r="AF277" s="23">
        <v>467676.33333333331</v>
      </c>
      <c r="AG277" s="45">
        <v>4.5881945882115387</v>
      </c>
      <c r="AH277" s="23">
        <v>1795.249585983903</v>
      </c>
      <c r="AI277" s="22" t="s">
        <v>783</v>
      </c>
      <c r="AJ277" s="22">
        <v>58.95333333333334</v>
      </c>
      <c r="AK277" s="22">
        <v>63.523333333333333</v>
      </c>
      <c r="AL277" s="22">
        <v>122.47666666666667</v>
      </c>
      <c r="AM277" s="22">
        <v>187.09856666666667</v>
      </c>
      <c r="AN277" s="22">
        <v>50.826666666666675</v>
      </c>
      <c r="AO277" s="36">
        <v>3.35</v>
      </c>
      <c r="AP277" s="22">
        <v>175.11333333333332</v>
      </c>
      <c r="AQ277" s="22">
        <v>143.61000000000001</v>
      </c>
      <c r="AR277" s="22">
        <v>110.44333333333333</v>
      </c>
      <c r="AS277" s="22">
        <v>11.173333333333332</v>
      </c>
      <c r="AT277" s="22">
        <v>437.3533333333333</v>
      </c>
      <c r="AU277" s="22">
        <v>5.09</v>
      </c>
      <c r="AV277" s="22">
        <v>11.293333333333335</v>
      </c>
      <c r="AW277" s="22">
        <v>4.0866666666666669</v>
      </c>
      <c r="AX277" s="22">
        <v>20.03</v>
      </c>
      <c r="AY277" s="22">
        <v>35.666666666666664</v>
      </c>
      <c r="AZ277" s="22">
        <v>3.4866666666666668</v>
      </c>
      <c r="BA277" s="22">
        <v>1.2766666666666666</v>
      </c>
      <c r="BB277" s="22">
        <v>14.200000000000001</v>
      </c>
      <c r="BC277" s="22">
        <v>46.893333333333338</v>
      </c>
      <c r="BD277" s="22">
        <v>29.08</v>
      </c>
      <c r="BE277" s="22">
        <v>35.496666666666663</v>
      </c>
      <c r="BF277" s="22">
        <v>99.983333333333334</v>
      </c>
      <c r="BG277" s="22">
        <v>38.524444444444441</v>
      </c>
      <c r="BH277" s="22">
        <v>12.823333333333332</v>
      </c>
      <c r="BI277" s="22">
        <v>16.459999999999997</v>
      </c>
      <c r="BJ277" s="22">
        <v>2.9500000000000006</v>
      </c>
      <c r="BK277" s="22">
        <v>51.916666666666664</v>
      </c>
      <c r="BL277" s="22">
        <v>9.956666666666667</v>
      </c>
      <c r="BM277" s="22">
        <v>8.89</v>
      </c>
    </row>
    <row r="278" spans="1:65" x14ac:dyDescent="0.35">
      <c r="A278" s="35">
        <v>5328420740</v>
      </c>
      <c r="B278" s="17" t="s">
        <v>441</v>
      </c>
      <c r="C278" s="17" t="s">
        <v>767</v>
      </c>
      <c r="D278" s="17" t="s">
        <v>9</v>
      </c>
      <c r="E278" s="22">
        <v>10.893333333333333</v>
      </c>
      <c r="F278" s="22">
        <v>4.03</v>
      </c>
      <c r="G278" s="22">
        <v>4.28</v>
      </c>
      <c r="H278" s="22">
        <v>1.4466666666666665</v>
      </c>
      <c r="I278" s="22">
        <v>0.98000000000000009</v>
      </c>
      <c r="J278" s="22">
        <v>2.2266666666666666</v>
      </c>
      <c r="K278" s="22">
        <v>1.6300000000000001</v>
      </c>
      <c r="L278" s="22">
        <v>1.0266666666666666</v>
      </c>
      <c r="M278" s="22">
        <v>4.6133333333333333</v>
      </c>
      <c r="N278" s="22">
        <v>2.04</v>
      </c>
      <c r="O278" s="22">
        <v>0.59333333333333338</v>
      </c>
      <c r="P278" s="22">
        <v>1.4033333333333333</v>
      </c>
      <c r="Q278" s="22">
        <v>2.6299999999999994</v>
      </c>
      <c r="R278" s="22">
        <v>3.0166666666666671</v>
      </c>
      <c r="S278" s="22">
        <v>4.9233333333333329</v>
      </c>
      <c r="T278" s="22">
        <v>3.0833333333333335</v>
      </c>
      <c r="U278" s="22">
        <v>3.4133333333333336</v>
      </c>
      <c r="V278" s="22">
        <v>1.0133333333333334</v>
      </c>
      <c r="W278" s="22">
        <v>2.1233333333333335</v>
      </c>
      <c r="X278" s="22">
        <v>1.61</v>
      </c>
      <c r="Y278" s="22">
        <v>6.8933333333333335</v>
      </c>
      <c r="Z278" s="22">
        <v>5.18</v>
      </c>
      <c r="AA278" s="22">
        <v>2.293333333333333</v>
      </c>
      <c r="AB278" s="22">
        <v>1.5200000000000002</v>
      </c>
      <c r="AC278" s="22">
        <v>3.2233333333333332</v>
      </c>
      <c r="AD278" s="22">
        <v>1.55</v>
      </c>
      <c r="AE278" s="23">
        <v>920.19999999999993</v>
      </c>
      <c r="AF278" s="23">
        <v>376507</v>
      </c>
      <c r="AG278" s="45">
        <v>4.415373268545661</v>
      </c>
      <c r="AH278" s="23">
        <v>1418.0695763596696</v>
      </c>
      <c r="AI278" s="22">
        <v>143.41666666666666</v>
      </c>
      <c r="AJ278" s="22" t="s">
        <v>783</v>
      </c>
      <c r="AK278" s="22" t="s">
        <v>783</v>
      </c>
      <c r="AL278" s="22">
        <v>143.41666666666666</v>
      </c>
      <c r="AM278" s="22">
        <v>191.30906666666667</v>
      </c>
      <c r="AN278" s="22">
        <v>57.346666666666671</v>
      </c>
      <c r="AO278" s="36">
        <v>2.9086666666666665</v>
      </c>
      <c r="AP278" s="22">
        <v>103.43333333333334</v>
      </c>
      <c r="AQ278" s="22">
        <v>131</v>
      </c>
      <c r="AR278" s="22">
        <v>116.80000000000001</v>
      </c>
      <c r="AS278" s="22">
        <v>8.8666666666666671</v>
      </c>
      <c r="AT278" s="22">
        <v>437.70666666666671</v>
      </c>
      <c r="AU278" s="22">
        <v>3.956666666666667</v>
      </c>
      <c r="AV278" s="22">
        <v>7.9899999999999993</v>
      </c>
      <c r="AW278" s="22">
        <v>3.89</v>
      </c>
      <c r="AX278" s="22">
        <v>14.133333333333335</v>
      </c>
      <c r="AY278" s="22">
        <v>40.533333333333331</v>
      </c>
      <c r="AZ278" s="22">
        <v>2.2233333333333332</v>
      </c>
      <c r="BA278" s="22">
        <v>0.91</v>
      </c>
      <c r="BB278" s="22">
        <v>12.996666666666668</v>
      </c>
      <c r="BC278" s="22">
        <v>22.363333333333333</v>
      </c>
      <c r="BD278" s="22">
        <v>19.713333333333335</v>
      </c>
      <c r="BE278" s="22">
        <v>15.829999999999998</v>
      </c>
      <c r="BF278" s="22">
        <v>70.266666666666666</v>
      </c>
      <c r="BG278" s="22">
        <v>27.083333333333332</v>
      </c>
      <c r="BH278" s="22">
        <v>10.793333333333331</v>
      </c>
      <c r="BI278" s="22">
        <v>15.266666666666666</v>
      </c>
      <c r="BJ278" s="22">
        <v>2.58</v>
      </c>
      <c r="BK278" s="22">
        <v>60.163333333333334</v>
      </c>
      <c r="BL278" s="22">
        <v>9.27</v>
      </c>
      <c r="BM278" s="22">
        <v>6.32</v>
      </c>
    </row>
    <row r="279" spans="1:65" x14ac:dyDescent="0.35">
      <c r="A279" s="35">
        <v>5334180690</v>
      </c>
      <c r="B279" s="17" t="s">
        <v>441</v>
      </c>
      <c r="C279" s="17" t="s">
        <v>682</v>
      </c>
      <c r="D279" s="17" t="s">
        <v>683</v>
      </c>
      <c r="E279" s="22">
        <v>11.693333333333335</v>
      </c>
      <c r="F279" s="22">
        <v>3.6833333333333336</v>
      </c>
      <c r="G279" s="22">
        <v>4.04</v>
      </c>
      <c r="H279" s="22">
        <v>1.6700000000000002</v>
      </c>
      <c r="I279" s="22">
        <v>1.0900000000000001</v>
      </c>
      <c r="J279" s="22">
        <v>2.0433333333333334</v>
      </c>
      <c r="K279" s="22">
        <v>1.7966666666666666</v>
      </c>
      <c r="L279" s="22">
        <v>1.1333333333333333</v>
      </c>
      <c r="M279" s="22">
        <v>3.8966666666666669</v>
      </c>
      <c r="N279" s="22">
        <v>2.3199999999999998</v>
      </c>
      <c r="O279" s="22">
        <v>0.58666666666666678</v>
      </c>
      <c r="P279" s="22">
        <v>1.3299999999999998</v>
      </c>
      <c r="Q279" s="22">
        <v>3.42</v>
      </c>
      <c r="R279" s="22">
        <v>3.4433333333333334</v>
      </c>
      <c r="S279" s="22">
        <v>4.2299999999999995</v>
      </c>
      <c r="T279" s="22">
        <v>2.3533333333333335</v>
      </c>
      <c r="U279" s="22">
        <v>3.3533333333333335</v>
      </c>
      <c r="V279" s="22">
        <v>1.1600000000000001</v>
      </c>
      <c r="W279" s="22">
        <v>1.62</v>
      </c>
      <c r="X279" s="22">
        <v>1.5899999999999999</v>
      </c>
      <c r="Y279" s="22">
        <v>5.9333333333333336</v>
      </c>
      <c r="Z279" s="22">
        <v>6.16</v>
      </c>
      <c r="AA279" s="22">
        <v>2.3933333333333331</v>
      </c>
      <c r="AB279" s="22">
        <v>1.55</v>
      </c>
      <c r="AC279" s="22">
        <v>3.0433333333333334</v>
      </c>
      <c r="AD279" s="22">
        <v>1.6366666666666667</v>
      </c>
      <c r="AE279" s="23">
        <v>964.16666666666663</v>
      </c>
      <c r="AF279" s="23">
        <v>252586</v>
      </c>
      <c r="AG279" s="45">
        <v>4.8786000000000023</v>
      </c>
      <c r="AH279" s="23">
        <v>1003.6375158340356</v>
      </c>
      <c r="AI279" s="22">
        <v>123.13</v>
      </c>
      <c r="AJ279" s="22" t="s">
        <v>783</v>
      </c>
      <c r="AK279" s="22" t="s">
        <v>783</v>
      </c>
      <c r="AL279" s="22">
        <v>123.13</v>
      </c>
      <c r="AM279" s="22">
        <v>188.52406666666664</v>
      </c>
      <c r="AN279" s="22">
        <v>48.706666666666671</v>
      </c>
      <c r="AO279" s="36">
        <v>2.6486666666666667</v>
      </c>
      <c r="AP279" s="22">
        <v>144.94999999999999</v>
      </c>
      <c r="AQ279" s="22">
        <v>153.06666666666666</v>
      </c>
      <c r="AR279" s="22">
        <v>110</v>
      </c>
      <c r="AS279" s="22">
        <v>9.5833333333333339</v>
      </c>
      <c r="AT279" s="22">
        <v>460.3866666666666</v>
      </c>
      <c r="AU279" s="22">
        <v>4.5133333333333328</v>
      </c>
      <c r="AV279" s="22">
        <v>7.6566666666666663</v>
      </c>
      <c r="AW279" s="22">
        <v>5.1733333333333329</v>
      </c>
      <c r="AX279" s="22">
        <v>16.216666666666665</v>
      </c>
      <c r="AY279" s="22">
        <v>38</v>
      </c>
      <c r="AZ279" s="22">
        <v>2.6666666666666665</v>
      </c>
      <c r="BA279" s="22">
        <v>0.90666666666666673</v>
      </c>
      <c r="BB279" s="22">
        <v>14.313333333333333</v>
      </c>
      <c r="BC279" s="22">
        <v>14.49</v>
      </c>
      <c r="BD279" s="22">
        <v>13.923333333333332</v>
      </c>
      <c r="BE279" s="22">
        <v>19.96</v>
      </c>
      <c r="BF279" s="22">
        <v>79.95</v>
      </c>
      <c r="BG279" s="22">
        <v>15.708333333333334</v>
      </c>
      <c r="BH279" s="22">
        <v>10.38</v>
      </c>
      <c r="BI279" s="22">
        <v>13.333333333333334</v>
      </c>
      <c r="BJ279" s="22">
        <v>1.8499999999999999</v>
      </c>
      <c r="BK279" s="22">
        <v>51.63</v>
      </c>
      <c r="BL279" s="22">
        <v>9.7233333333333345</v>
      </c>
      <c r="BM279" s="22">
        <v>7.7399999999999993</v>
      </c>
    </row>
    <row r="280" spans="1:65" x14ac:dyDescent="0.35">
      <c r="A280" s="35">
        <v>5334580720</v>
      </c>
      <c r="B280" s="17" t="s">
        <v>441</v>
      </c>
      <c r="C280" s="17" t="s">
        <v>795</v>
      </c>
      <c r="D280" s="17" t="s">
        <v>796</v>
      </c>
      <c r="E280" s="22">
        <v>13.156666666666666</v>
      </c>
      <c r="F280" s="22">
        <v>4.1966666666666663</v>
      </c>
      <c r="G280" s="22">
        <v>4.84</v>
      </c>
      <c r="H280" s="22">
        <v>1.5999999999999999</v>
      </c>
      <c r="I280" s="22">
        <v>1.2433333333333334</v>
      </c>
      <c r="J280" s="22">
        <v>2.06</v>
      </c>
      <c r="K280" s="22">
        <v>2.2566666666666668</v>
      </c>
      <c r="L280" s="22">
        <v>1.4733333333333334</v>
      </c>
      <c r="M280" s="22">
        <v>5.2</v>
      </c>
      <c r="N280" s="22">
        <v>3.1166666666666671</v>
      </c>
      <c r="O280" s="22">
        <v>0.7466666666666667</v>
      </c>
      <c r="P280" s="22">
        <v>1.6366666666666667</v>
      </c>
      <c r="Q280" s="22">
        <v>4.0333333333333332</v>
      </c>
      <c r="R280" s="22">
        <v>4.3933333333333335</v>
      </c>
      <c r="S280" s="22">
        <v>5.5100000000000007</v>
      </c>
      <c r="T280" s="22">
        <v>3.4733333333333332</v>
      </c>
      <c r="U280" s="22">
        <v>3.7633333333333332</v>
      </c>
      <c r="V280" s="22">
        <v>1.42</v>
      </c>
      <c r="W280" s="22">
        <v>1.9166666666666667</v>
      </c>
      <c r="X280" s="22">
        <v>2.5500000000000003</v>
      </c>
      <c r="Y280" s="22">
        <v>6.6266666666666678</v>
      </c>
      <c r="Z280" s="22">
        <v>6.8500000000000005</v>
      </c>
      <c r="AA280" s="22">
        <v>3.3266666666666667</v>
      </c>
      <c r="AB280" s="22">
        <v>1.55</v>
      </c>
      <c r="AC280" s="22">
        <v>3.64</v>
      </c>
      <c r="AD280" s="22">
        <v>2.0533333333333332</v>
      </c>
      <c r="AE280" s="23">
        <v>1151.6166666666666</v>
      </c>
      <c r="AF280" s="23">
        <v>404855</v>
      </c>
      <c r="AG280" s="45">
        <v>4.6129961813280858</v>
      </c>
      <c r="AH280" s="23">
        <v>1559.5467406798025</v>
      </c>
      <c r="AI280" s="22" t="s">
        <v>783</v>
      </c>
      <c r="AJ280" s="22">
        <v>58.95333333333334</v>
      </c>
      <c r="AK280" s="22">
        <v>63.523333333333333</v>
      </c>
      <c r="AL280" s="22">
        <v>122.47666666666667</v>
      </c>
      <c r="AM280" s="22">
        <v>186.5240666666667</v>
      </c>
      <c r="AN280" s="22">
        <v>46.79666666666666</v>
      </c>
      <c r="AO280" s="36">
        <v>3.1873333333333336</v>
      </c>
      <c r="AP280" s="22">
        <v>169.75</v>
      </c>
      <c r="AQ280" s="22">
        <v>135.44333333333336</v>
      </c>
      <c r="AR280" s="22">
        <v>113.83333333333333</v>
      </c>
      <c r="AS280" s="22">
        <v>10.256666666666666</v>
      </c>
      <c r="AT280" s="22">
        <v>456.82</v>
      </c>
      <c r="AU280" s="22">
        <v>4.88</v>
      </c>
      <c r="AV280" s="22">
        <v>12.633333333333333</v>
      </c>
      <c r="AW280" s="22">
        <v>3.8433333333333333</v>
      </c>
      <c r="AX280" s="22">
        <v>19.89</v>
      </c>
      <c r="AY280" s="22">
        <v>36.25</v>
      </c>
      <c r="AZ280" s="22">
        <v>3.8233333333333337</v>
      </c>
      <c r="BA280" s="22">
        <v>1.4166666666666667</v>
      </c>
      <c r="BB280" s="22">
        <v>17.32</v>
      </c>
      <c r="BC280" s="22">
        <v>39.86</v>
      </c>
      <c r="BD280" s="22">
        <v>33.86</v>
      </c>
      <c r="BE280" s="22">
        <v>41.09</v>
      </c>
      <c r="BF280" s="22">
        <v>99.95</v>
      </c>
      <c r="BG280" s="22">
        <v>40.996666666666663</v>
      </c>
      <c r="BH280" s="22">
        <v>10.906666666666666</v>
      </c>
      <c r="BI280" s="22">
        <v>16.493333333333332</v>
      </c>
      <c r="BJ280" s="22">
        <v>2.78</v>
      </c>
      <c r="BK280" s="22">
        <v>51.666666666666664</v>
      </c>
      <c r="BL280" s="22">
        <v>10.676666666666668</v>
      </c>
      <c r="BM280" s="22">
        <v>10.959999999999999</v>
      </c>
    </row>
    <row r="281" spans="1:65" x14ac:dyDescent="0.35">
      <c r="A281" s="35">
        <v>5336500700</v>
      </c>
      <c r="B281" s="17" t="s">
        <v>441</v>
      </c>
      <c r="C281" s="17" t="s">
        <v>768</v>
      </c>
      <c r="D281" s="17" t="s">
        <v>442</v>
      </c>
      <c r="E281" s="22">
        <v>11.44</v>
      </c>
      <c r="F281" s="22">
        <v>4.1966666666666663</v>
      </c>
      <c r="G281" s="22">
        <v>4.9899999999999993</v>
      </c>
      <c r="H281" s="22">
        <v>1.3633333333333333</v>
      </c>
      <c r="I281" s="22">
        <v>1.0466666666666666</v>
      </c>
      <c r="J281" s="22">
        <v>2.4166666666666665</v>
      </c>
      <c r="K281" s="22">
        <v>1.8699999999999999</v>
      </c>
      <c r="L281" s="22">
        <v>1.1333333333333333</v>
      </c>
      <c r="M281" s="22">
        <v>4.8899999999999997</v>
      </c>
      <c r="N281" s="22">
        <v>2.2899999999999996</v>
      </c>
      <c r="O281" s="22">
        <v>0.69</v>
      </c>
      <c r="P281" s="22">
        <v>1.6600000000000001</v>
      </c>
      <c r="Q281" s="22">
        <v>3.5366666666666666</v>
      </c>
      <c r="R281" s="22">
        <v>3.75</v>
      </c>
      <c r="S281" s="22">
        <v>5.47</v>
      </c>
      <c r="T281" s="22">
        <v>2.6166666666666667</v>
      </c>
      <c r="U281" s="22">
        <v>3.9333333333333336</v>
      </c>
      <c r="V281" s="22">
        <v>1.47</v>
      </c>
      <c r="W281" s="22">
        <v>1.91</v>
      </c>
      <c r="X281" s="22">
        <v>2.0233333333333334</v>
      </c>
      <c r="Y281" s="22">
        <v>6.7166666666666659</v>
      </c>
      <c r="Z281" s="22">
        <v>5.7833333333333323</v>
      </c>
      <c r="AA281" s="22">
        <v>2.6233333333333331</v>
      </c>
      <c r="AB281" s="22">
        <v>1.5133333333333334</v>
      </c>
      <c r="AC281" s="22">
        <v>3.5266666666666668</v>
      </c>
      <c r="AD281" s="22">
        <v>1.6266666666666667</v>
      </c>
      <c r="AE281" s="23">
        <v>1227.1099999999999</v>
      </c>
      <c r="AF281" s="23">
        <v>336092.66666666669</v>
      </c>
      <c r="AG281" s="45">
        <v>4.3891239329455436</v>
      </c>
      <c r="AH281" s="23">
        <v>1261.2063163534085</v>
      </c>
      <c r="AI281" s="22" t="s">
        <v>783</v>
      </c>
      <c r="AJ281" s="22">
        <v>64.48</v>
      </c>
      <c r="AK281" s="22">
        <v>73.046666666666667</v>
      </c>
      <c r="AL281" s="22">
        <v>137.52666666666667</v>
      </c>
      <c r="AM281" s="22">
        <v>192.51166666666666</v>
      </c>
      <c r="AN281" s="22">
        <v>62.34</v>
      </c>
      <c r="AO281" s="36">
        <v>3.238</v>
      </c>
      <c r="AP281" s="22">
        <v>147.87666666666667</v>
      </c>
      <c r="AQ281" s="22">
        <v>133.24333333333331</v>
      </c>
      <c r="AR281" s="22">
        <v>123.46666666666665</v>
      </c>
      <c r="AS281" s="22">
        <v>10.273333333333333</v>
      </c>
      <c r="AT281" s="22">
        <v>460.94333333333338</v>
      </c>
      <c r="AU281" s="22">
        <v>4.7399999999999993</v>
      </c>
      <c r="AV281" s="22">
        <v>10.99</v>
      </c>
      <c r="AW281" s="22">
        <v>1.8333333333333333</v>
      </c>
      <c r="AX281" s="22">
        <v>20.006666666666668</v>
      </c>
      <c r="AY281" s="22">
        <v>41.633333333333333</v>
      </c>
      <c r="AZ281" s="22">
        <v>2.4566666666666666</v>
      </c>
      <c r="BA281" s="22">
        <v>1.1499999999999999</v>
      </c>
      <c r="BB281" s="22">
        <v>15.153333333333334</v>
      </c>
      <c r="BC281" s="22">
        <v>47.79</v>
      </c>
      <c r="BD281" s="22">
        <v>35.729999999999997</v>
      </c>
      <c r="BE281" s="22">
        <v>49.27</v>
      </c>
      <c r="BF281" s="22">
        <v>85.18</v>
      </c>
      <c r="BG281" s="22">
        <v>10.832500000000001</v>
      </c>
      <c r="BH281" s="22">
        <v>10.773333333333333</v>
      </c>
      <c r="BI281" s="22">
        <v>13.61</v>
      </c>
      <c r="BJ281" s="22">
        <v>2.9</v>
      </c>
      <c r="BK281" s="22">
        <v>51.813333333333333</v>
      </c>
      <c r="BL281" s="22">
        <v>9.8566666666666674</v>
      </c>
      <c r="BM281" s="22">
        <v>5.5200000000000005</v>
      </c>
    </row>
    <row r="282" spans="1:65" x14ac:dyDescent="0.35">
      <c r="A282" s="35">
        <v>5342644800</v>
      </c>
      <c r="B282" s="17" t="s">
        <v>441</v>
      </c>
      <c r="C282" s="17" t="s">
        <v>443</v>
      </c>
      <c r="D282" s="17" t="s">
        <v>444</v>
      </c>
      <c r="E282" s="22">
        <v>14.533333333333333</v>
      </c>
      <c r="F282" s="22">
        <v>5.37</v>
      </c>
      <c r="G282" s="22">
        <v>5.3999999999999995</v>
      </c>
      <c r="H282" s="22">
        <v>1.9133333333333333</v>
      </c>
      <c r="I282" s="22">
        <v>1.23</v>
      </c>
      <c r="J282" s="22">
        <v>1.97</v>
      </c>
      <c r="K282" s="22">
        <v>2.0366666666666666</v>
      </c>
      <c r="L282" s="22">
        <v>0.98999999999999988</v>
      </c>
      <c r="M282" s="22">
        <v>5.0433333333333339</v>
      </c>
      <c r="N282" s="22">
        <v>3.2433333333333336</v>
      </c>
      <c r="O282" s="22">
        <v>0.65333333333333332</v>
      </c>
      <c r="P282" s="22">
        <v>1.64</v>
      </c>
      <c r="Q282" s="22">
        <v>4.706666666666667</v>
      </c>
      <c r="R282" s="22">
        <v>3.9066666666666667</v>
      </c>
      <c r="S282" s="22">
        <v>5.6499999999999995</v>
      </c>
      <c r="T282" s="22">
        <v>3.8333333333333335</v>
      </c>
      <c r="U282" s="22">
        <v>4.206666666666667</v>
      </c>
      <c r="V282" s="22">
        <v>1.54</v>
      </c>
      <c r="W282" s="22">
        <v>2.1166666666666667</v>
      </c>
      <c r="X282" s="22">
        <v>2.3200000000000003</v>
      </c>
      <c r="Y282" s="22">
        <v>7.1400000000000006</v>
      </c>
      <c r="Z282" s="22">
        <v>8.6266666666666669</v>
      </c>
      <c r="AA282" s="22">
        <v>3.2533333333333334</v>
      </c>
      <c r="AB282" s="22">
        <v>2.25</v>
      </c>
      <c r="AC282" s="22">
        <v>4.0100000000000007</v>
      </c>
      <c r="AD282" s="22">
        <v>2.3199999999999998</v>
      </c>
      <c r="AE282" s="23">
        <v>2508.3366666666666</v>
      </c>
      <c r="AF282" s="23">
        <v>725928.66666666663</v>
      </c>
      <c r="AG282" s="45">
        <v>4.3383112667559738</v>
      </c>
      <c r="AH282" s="23">
        <v>2707.9356625971063</v>
      </c>
      <c r="AI282" s="22">
        <v>193.67666666666665</v>
      </c>
      <c r="AJ282" s="22" t="s">
        <v>783</v>
      </c>
      <c r="AK282" s="22" t="s">
        <v>783</v>
      </c>
      <c r="AL282" s="22">
        <v>193.67666666666665</v>
      </c>
      <c r="AM282" s="22">
        <v>188.62666666666667</v>
      </c>
      <c r="AN282" s="22">
        <v>67.25</v>
      </c>
      <c r="AO282" s="36">
        <v>3.4183333333333334</v>
      </c>
      <c r="AP282" s="22">
        <v>146.41</v>
      </c>
      <c r="AQ282" s="22">
        <v>123.46999999999998</v>
      </c>
      <c r="AR282" s="22">
        <v>133.08333333333334</v>
      </c>
      <c r="AS282" s="22">
        <v>9.7000000000000011</v>
      </c>
      <c r="AT282" s="22">
        <v>485.3866666666666</v>
      </c>
      <c r="AU282" s="22">
        <v>5.8400000000000007</v>
      </c>
      <c r="AV282" s="22">
        <v>12.06</v>
      </c>
      <c r="AW282" s="22">
        <v>5.5799999999999992</v>
      </c>
      <c r="AX282" s="22">
        <v>31.526666666666667</v>
      </c>
      <c r="AY282" s="22">
        <v>43.74</v>
      </c>
      <c r="AZ282" s="22">
        <v>3.15</v>
      </c>
      <c r="BA282" s="22">
        <v>1.1133333333333333</v>
      </c>
      <c r="BB282" s="22">
        <v>20.52</v>
      </c>
      <c r="BC282" s="22">
        <v>45</v>
      </c>
      <c r="BD282" s="22">
        <v>40</v>
      </c>
      <c r="BE282" s="22">
        <v>46</v>
      </c>
      <c r="BF282" s="22">
        <v>97</v>
      </c>
      <c r="BG282" s="22">
        <v>35.324999999999996</v>
      </c>
      <c r="BH282" s="22">
        <v>13.6</v>
      </c>
      <c r="BI282" s="22">
        <v>20.466666666666665</v>
      </c>
      <c r="BJ282" s="22">
        <v>4.24</v>
      </c>
      <c r="BK282" s="22">
        <v>59.629999999999995</v>
      </c>
      <c r="BL282" s="22">
        <v>11.206666666666665</v>
      </c>
      <c r="BM282" s="22">
        <v>15.090000000000002</v>
      </c>
    </row>
    <row r="283" spans="1:65" x14ac:dyDescent="0.35">
      <c r="A283" s="35">
        <v>5344060840</v>
      </c>
      <c r="B283" s="17" t="s">
        <v>441</v>
      </c>
      <c r="C283" s="17" t="s">
        <v>769</v>
      </c>
      <c r="D283" s="17" t="s">
        <v>585</v>
      </c>
      <c r="E283" s="22">
        <v>10.577976070157291</v>
      </c>
      <c r="F283" s="22">
        <v>3.2945601315391819</v>
      </c>
      <c r="G283" s="22">
        <v>4.3138603598624172</v>
      </c>
      <c r="H283" s="22">
        <v>1.2644162503879661</v>
      </c>
      <c r="I283" s="22">
        <v>1.043586464249753</v>
      </c>
      <c r="J283" s="22">
        <v>1.6381260983042445</v>
      </c>
      <c r="K283" s="22">
        <v>1.7562502870635066</v>
      </c>
      <c r="L283" s="22">
        <v>1.0770509936652555</v>
      </c>
      <c r="M283" s="22">
        <v>4.3559806980505948</v>
      </c>
      <c r="N283" s="22">
        <v>2.6876397578556599</v>
      </c>
      <c r="O283" s="22">
        <v>0.554363953033989</v>
      </c>
      <c r="P283" s="22">
        <v>1.2231271936118071</v>
      </c>
      <c r="Q283" s="22">
        <v>3.2980717044596446</v>
      </c>
      <c r="R283" s="22">
        <v>3.4704956392493478</v>
      </c>
      <c r="S283" s="22">
        <v>4.5791184079849367</v>
      </c>
      <c r="T283" s="22">
        <v>2.4525366115117424</v>
      </c>
      <c r="U283" s="22">
        <v>3.1860858405174404</v>
      </c>
      <c r="V283" s="22">
        <v>1.0144146247844914</v>
      </c>
      <c r="W283" s="22">
        <v>1.6393751565687928</v>
      </c>
      <c r="X283" s="22">
        <v>1.9098542008708244</v>
      </c>
      <c r="Y283" s="22">
        <v>6.0315958497284505</v>
      </c>
      <c r="Z283" s="22">
        <v>4.8898957894755535</v>
      </c>
      <c r="AA283" s="22">
        <v>2.3293241935555402</v>
      </c>
      <c r="AB283" s="22">
        <v>1.0832793298069026</v>
      </c>
      <c r="AC283" s="22">
        <v>3.2437762149803717</v>
      </c>
      <c r="AD283" s="22">
        <v>1.6367105480964339</v>
      </c>
      <c r="AE283" s="23">
        <v>834.21146416930469</v>
      </c>
      <c r="AF283" s="23">
        <v>365614.89290966297</v>
      </c>
      <c r="AG283" s="45">
        <v>4.4648729029397396</v>
      </c>
      <c r="AH283" s="23">
        <v>1383.5626874715001</v>
      </c>
      <c r="AI283" s="22" t="s">
        <v>783</v>
      </c>
      <c r="AJ283" s="22">
        <v>57.630703144947013</v>
      </c>
      <c r="AK283" s="22">
        <v>76.926947354970565</v>
      </c>
      <c r="AL283" s="22">
        <v>134.55765049991757</v>
      </c>
      <c r="AM283" s="22">
        <v>187.32774451054698</v>
      </c>
      <c r="AN283" s="22">
        <v>41.81628291748374</v>
      </c>
      <c r="AO283" s="36">
        <v>3.0603612610797355</v>
      </c>
      <c r="AP283" s="22">
        <v>125.60763566026323</v>
      </c>
      <c r="AQ283" s="22">
        <v>128.97689462183351</v>
      </c>
      <c r="AR283" s="22">
        <v>107.68912015597215</v>
      </c>
      <c r="AS283" s="22">
        <v>10.193801830702542</v>
      </c>
      <c r="AT283" s="22">
        <v>503.30220905455235</v>
      </c>
      <c r="AU283" s="22">
        <v>4.3752204082319865</v>
      </c>
      <c r="AV283" s="22">
        <v>10.641783359899449</v>
      </c>
      <c r="AW283" s="22">
        <v>3.9266105763428132</v>
      </c>
      <c r="AX283" s="22">
        <v>18.249751813782222</v>
      </c>
      <c r="AY283" s="22">
        <v>33.078715879651455</v>
      </c>
      <c r="AZ283" s="22">
        <v>2.602564988931944</v>
      </c>
      <c r="BA283" s="22">
        <v>0.96344708295376746</v>
      </c>
      <c r="BB283" s="22">
        <v>14.705426000858969</v>
      </c>
      <c r="BC283" s="22">
        <v>26.158340355358476</v>
      </c>
      <c r="BD283" s="22">
        <v>25.978287932921294</v>
      </c>
      <c r="BE283" s="22">
        <v>26.594642248017351</v>
      </c>
      <c r="BF283" s="22">
        <v>78.762776919743274</v>
      </c>
      <c r="BG283" s="22">
        <v>28.214785213343372</v>
      </c>
      <c r="BH283" s="22">
        <v>13.970783172529886</v>
      </c>
      <c r="BI283" s="22">
        <v>16.820882787629113</v>
      </c>
      <c r="BJ283" s="22">
        <v>2.7888780866592833</v>
      </c>
      <c r="BK283" s="22">
        <v>41.062334349685365</v>
      </c>
      <c r="BL283" s="22">
        <v>9.135440622100063</v>
      </c>
      <c r="BM283" s="22">
        <v>7.089489642803886</v>
      </c>
    </row>
    <row r="284" spans="1:65" x14ac:dyDescent="0.35">
      <c r="A284" s="35">
        <v>5345104880</v>
      </c>
      <c r="B284" s="17" t="s">
        <v>441</v>
      </c>
      <c r="C284" s="17" t="s">
        <v>770</v>
      </c>
      <c r="D284" s="17" t="s">
        <v>445</v>
      </c>
      <c r="E284" s="22">
        <v>13.103333333333333</v>
      </c>
      <c r="F284" s="22">
        <v>4.1466666666666674</v>
      </c>
      <c r="G284" s="22">
        <v>4.42</v>
      </c>
      <c r="H284" s="22">
        <v>1.5766666666666669</v>
      </c>
      <c r="I284" s="22">
        <v>1.4466666666666665</v>
      </c>
      <c r="J284" s="22">
        <v>2.0299999999999998</v>
      </c>
      <c r="K284" s="22">
        <v>2.09</v>
      </c>
      <c r="L284" s="22">
        <v>1.08</v>
      </c>
      <c r="M284" s="22">
        <v>4.6933333333333334</v>
      </c>
      <c r="N284" s="22">
        <v>2.5766666666666667</v>
      </c>
      <c r="O284" s="22">
        <v>0.70666666666666667</v>
      </c>
      <c r="P284" s="22">
        <v>1.55</v>
      </c>
      <c r="Q284" s="22">
        <v>3.956666666666667</v>
      </c>
      <c r="R284" s="22">
        <v>3.7633333333333332</v>
      </c>
      <c r="S284" s="22">
        <v>5.0366666666666662</v>
      </c>
      <c r="T284" s="22">
        <v>2.813333333333333</v>
      </c>
      <c r="U284" s="22">
        <v>4.0666666666666664</v>
      </c>
      <c r="V284" s="22">
        <v>1.3466666666666667</v>
      </c>
      <c r="W284" s="22">
        <v>1.8966666666666665</v>
      </c>
      <c r="X284" s="22">
        <v>1.9633333333333332</v>
      </c>
      <c r="Y284" s="22">
        <v>6.4733333333333327</v>
      </c>
      <c r="Z284" s="22">
        <v>7.1366666666666667</v>
      </c>
      <c r="AA284" s="22">
        <v>2.813333333333333</v>
      </c>
      <c r="AB284" s="22">
        <v>1.5233333333333334</v>
      </c>
      <c r="AC284" s="22">
        <v>3.1933333333333334</v>
      </c>
      <c r="AD284" s="22">
        <v>1.9733333333333334</v>
      </c>
      <c r="AE284" s="23">
        <v>1272.5566666666666</v>
      </c>
      <c r="AF284" s="23">
        <v>378222.66666666669</v>
      </c>
      <c r="AG284" s="45">
        <v>4.5000000000000258</v>
      </c>
      <c r="AH284" s="23">
        <v>1438.0107705516739</v>
      </c>
      <c r="AI284" s="22" t="s">
        <v>783</v>
      </c>
      <c r="AJ284" s="22">
        <v>58.823333333333331</v>
      </c>
      <c r="AK284" s="22">
        <v>73.263333333333335</v>
      </c>
      <c r="AL284" s="22">
        <v>132.08666666666667</v>
      </c>
      <c r="AM284" s="22">
        <v>191.78621666666666</v>
      </c>
      <c r="AN284" s="22">
        <v>24.423333333333332</v>
      </c>
      <c r="AO284" s="36">
        <v>3.1853333333333338</v>
      </c>
      <c r="AP284" s="22">
        <v>159.58333333333334</v>
      </c>
      <c r="AQ284" s="22">
        <v>183.33333333333334</v>
      </c>
      <c r="AR284" s="22">
        <v>110.86666666666667</v>
      </c>
      <c r="AS284" s="22">
        <v>9.6300000000000008</v>
      </c>
      <c r="AT284" s="22">
        <v>358.26</v>
      </c>
      <c r="AU284" s="22">
        <v>4.7299999999999995</v>
      </c>
      <c r="AV284" s="22">
        <v>13.5</v>
      </c>
      <c r="AW284" s="22">
        <v>4.8233333333333333</v>
      </c>
      <c r="AX284" s="22">
        <v>19.266666666666666</v>
      </c>
      <c r="AY284" s="22">
        <v>24.599999999999998</v>
      </c>
      <c r="AZ284" s="22">
        <v>2.9833333333333329</v>
      </c>
      <c r="BA284" s="22">
        <v>1.1399999999999999</v>
      </c>
      <c r="BB284" s="22">
        <v>13.950000000000001</v>
      </c>
      <c r="BC284" s="22">
        <v>23.783333333333331</v>
      </c>
      <c r="BD284" s="22">
        <v>20.89</v>
      </c>
      <c r="BE284" s="22">
        <v>36.593333333333334</v>
      </c>
      <c r="BF284" s="22">
        <v>118</v>
      </c>
      <c r="BG284" s="22">
        <v>56.25</v>
      </c>
      <c r="BH284" s="22">
        <v>13.033333333333333</v>
      </c>
      <c r="BI284" s="22">
        <v>18.133333333333333</v>
      </c>
      <c r="BJ284" s="22">
        <v>2.6666666666666665</v>
      </c>
      <c r="BK284" s="22">
        <v>63</v>
      </c>
      <c r="BL284" s="22">
        <v>9.8566666666666674</v>
      </c>
      <c r="BM284" s="22">
        <v>10.25</v>
      </c>
    </row>
    <row r="285" spans="1:65" x14ac:dyDescent="0.35">
      <c r="A285" s="35">
        <v>5348300915</v>
      </c>
      <c r="B285" s="17" t="s">
        <v>441</v>
      </c>
      <c r="C285" s="17" t="s">
        <v>880</v>
      </c>
      <c r="D285" s="17" t="s">
        <v>881</v>
      </c>
      <c r="E285" s="22">
        <v>12.81</v>
      </c>
      <c r="F285" s="22">
        <v>4.333333333333333</v>
      </c>
      <c r="G285" s="22">
        <v>4.5366666666666662</v>
      </c>
      <c r="H285" s="22">
        <v>1.42</v>
      </c>
      <c r="I285" s="22">
        <v>1.27</v>
      </c>
      <c r="J285" s="22">
        <v>1.9933333333333334</v>
      </c>
      <c r="K285" s="22">
        <v>1.8833333333333335</v>
      </c>
      <c r="L285" s="22">
        <v>1.1333333333333333</v>
      </c>
      <c r="M285" s="22">
        <v>4.623333333333334</v>
      </c>
      <c r="N285" s="22">
        <v>2.4833333333333334</v>
      </c>
      <c r="O285" s="22">
        <v>0.64333333333333342</v>
      </c>
      <c r="P285" s="22">
        <v>1.43</v>
      </c>
      <c r="Q285" s="22">
        <v>3.686666666666667</v>
      </c>
      <c r="R285" s="22">
        <v>3.563333333333333</v>
      </c>
      <c r="S285" s="22">
        <v>5.1166666666666671</v>
      </c>
      <c r="T285" s="22">
        <v>2.5366666666666666</v>
      </c>
      <c r="U285" s="22">
        <v>3.9466666666666668</v>
      </c>
      <c r="V285" s="22">
        <v>1.2766666666666666</v>
      </c>
      <c r="W285" s="22">
        <v>1.8666666666666665</v>
      </c>
      <c r="X285" s="22">
        <v>1.9766666666666666</v>
      </c>
      <c r="Y285" s="22">
        <v>6.69</v>
      </c>
      <c r="Z285" s="22">
        <v>7.1033333333333344</v>
      </c>
      <c r="AA285" s="22">
        <v>2.9499999999999997</v>
      </c>
      <c r="AB285" s="22">
        <v>1.3633333333333333</v>
      </c>
      <c r="AC285" s="22">
        <v>3.0500000000000003</v>
      </c>
      <c r="AD285" s="22">
        <v>1.7533333333333332</v>
      </c>
      <c r="AE285" s="23">
        <v>1020.25</v>
      </c>
      <c r="AF285" s="23">
        <v>458073.33333333331</v>
      </c>
      <c r="AG285" s="45">
        <v>4.5742525416548228</v>
      </c>
      <c r="AH285" s="23">
        <v>1756.9967286621904</v>
      </c>
      <c r="AI285" s="22" t="s">
        <v>783</v>
      </c>
      <c r="AJ285" s="22">
        <v>25.64</v>
      </c>
      <c r="AK285" s="22">
        <v>68.416666666666671</v>
      </c>
      <c r="AL285" s="22">
        <v>94.056666666666672</v>
      </c>
      <c r="AM285" s="22">
        <v>186.54856666666669</v>
      </c>
      <c r="AN285" s="22">
        <v>53.266666666666673</v>
      </c>
      <c r="AO285" s="36">
        <v>3.0606666666666662</v>
      </c>
      <c r="AP285" s="22">
        <v>133.97333333333333</v>
      </c>
      <c r="AQ285" s="22">
        <v>141.83333333333334</v>
      </c>
      <c r="AR285" s="22">
        <v>119.53333333333335</v>
      </c>
      <c r="AS285" s="22">
        <v>9.3066666666666666</v>
      </c>
      <c r="AT285" s="22">
        <v>463.3966666666667</v>
      </c>
      <c r="AU285" s="22">
        <v>4.5233333333333334</v>
      </c>
      <c r="AV285" s="22">
        <v>11.323333333333332</v>
      </c>
      <c r="AW285" s="22">
        <v>5.81</v>
      </c>
      <c r="AX285" s="22">
        <v>16.666666666666668</v>
      </c>
      <c r="AY285" s="22">
        <v>36.550000000000004</v>
      </c>
      <c r="AZ285" s="22">
        <v>3.19</v>
      </c>
      <c r="BA285" s="22">
        <v>0.98666666666666669</v>
      </c>
      <c r="BB285" s="22">
        <v>9.65</v>
      </c>
      <c r="BC285" s="22">
        <v>25.323333333333334</v>
      </c>
      <c r="BD285" s="22">
        <v>22.38</v>
      </c>
      <c r="BE285" s="22">
        <v>26.900000000000002</v>
      </c>
      <c r="BF285" s="22">
        <v>77.486666666666679</v>
      </c>
      <c r="BG285" s="22">
        <v>10.5</v>
      </c>
      <c r="BH285" s="22">
        <v>11.5</v>
      </c>
      <c r="BI285" s="22">
        <v>16.5</v>
      </c>
      <c r="BJ285" s="22">
        <v>2.61</v>
      </c>
      <c r="BK285" s="22">
        <v>54.333333333333336</v>
      </c>
      <c r="BL285" s="22">
        <v>9.5066666666666659</v>
      </c>
      <c r="BM285" s="22">
        <v>8.6766666666666676</v>
      </c>
    </row>
    <row r="286" spans="1:65" x14ac:dyDescent="0.35">
      <c r="A286" s="35">
        <v>5349420950</v>
      </c>
      <c r="B286" s="17" t="s">
        <v>441</v>
      </c>
      <c r="C286" s="17" t="s">
        <v>626</v>
      </c>
      <c r="D286" s="17" t="s">
        <v>627</v>
      </c>
      <c r="E286" s="22">
        <v>11.823333333333332</v>
      </c>
      <c r="F286" s="22">
        <v>3.5733333333333337</v>
      </c>
      <c r="G286" s="22">
        <v>4.253333333333333</v>
      </c>
      <c r="H286" s="22">
        <v>1.2999999999999998</v>
      </c>
      <c r="I286" s="22">
        <v>0.94666666666666666</v>
      </c>
      <c r="J286" s="22">
        <v>1.7333333333333332</v>
      </c>
      <c r="K286" s="22">
        <v>1.5966666666666667</v>
      </c>
      <c r="L286" s="22">
        <v>0.95333333333333325</v>
      </c>
      <c r="M286" s="22">
        <v>4.1533333333333333</v>
      </c>
      <c r="N286" s="22">
        <v>3.6733333333333333</v>
      </c>
      <c r="O286" s="22">
        <v>0.6</v>
      </c>
      <c r="P286" s="22">
        <v>1.3366666666666667</v>
      </c>
      <c r="Q286" s="22">
        <v>3.47</v>
      </c>
      <c r="R286" s="22">
        <v>3.3866666666666667</v>
      </c>
      <c r="S286" s="22">
        <v>4.7233333333333336</v>
      </c>
      <c r="T286" s="22">
        <v>2.2666666666666666</v>
      </c>
      <c r="U286" s="22">
        <v>3.5133333333333332</v>
      </c>
      <c r="V286" s="22">
        <v>1.1333333333333335</v>
      </c>
      <c r="W286" s="22">
        <v>1.7166666666666668</v>
      </c>
      <c r="X286" s="22">
        <v>1.8399999999999999</v>
      </c>
      <c r="Y286" s="22">
        <v>6.2899999999999991</v>
      </c>
      <c r="Z286" s="22">
        <v>5.9200000000000008</v>
      </c>
      <c r="AA286" s="22">
        <v>2.6166666666666667</v>
      </c>
      <c r="AB286" s="22">
        <v>1.1666666666666665</v>
      </c>
      <c r="AC286" s="22">
        <v>3.2966666666666669</v>
      </c>
      <c r="AD286" s="22">
        <v>1.71</v>
      </c>
      <c r="AE286" s="23">
        <v>690.83333333333337</v>
      </c>
      <c r="AF286" s="23">
        <v>285703.33333333331</v>
      </c>
      <c r="AG286" s="45">
        <v>4.4955212884582885</v>
      </c>
      <c r="AH286" s="23">
        <v>1086.2925325398762</v>
      </c>
      <c r="AI286" s="22" t="s">
        <v>783</v>
      </c>
      <c r="AJ286" s="22">
        <v>56.97</v>
      </c>
      <c r="AK286" s="22">
        <v>66.663333333333341</v>
      </c>
      <c r="AL286" s="22">
        <v>123.63333333333334</v>
      </c>
      <c r="AM286" s="22">
        <v>176.7740666666667</v>
      </c>
      <c r="AN286" s="22">
        <v>47.233333333333327</v>
      </c>
      <c r="AO286" s="36">
        <v>3.0096666666666665</v>
      </c>
      <c r="AP286" s="22">
        <v>138.87666666666667</v>
      </c>
      <c r="AQ286" s="22">
        <v>123.11</v>
      </c>
      <c r="AR286" s="22">
        <v>117.33</v>
      </c>
      <c r="AS286" s="22">
        <v>9.4733333333333345</v>
      </c>
      <c r="AT286" s="22">
        <v>438.00666666666666</v>
      </c>
      <c r="AU286" s="22">
        <v>4.3899999999999997</v>
      </c>
      <c r="AV286" s="22">
        <v>12.053333333333335</v>
      </c>
      <c r="AW286" s="22">
        <v>4.1000000000000005</v>
      </c>
      <c r="AX286" s="22">
        <v>17.056666666666668</v>
      </c>
      <c r="AY286" s="22">
        <v>31.666666666666668</v>
      </c>
      <c r="AZ286" s="22">
        <v>2.77</v>
      </c>
      <c r="BA286" s="22">
        <v>0.91666666666666663</v>
      </c>
      <c r="BB286" s="22">
        <v>16.183333333333334</v>
      </c>
      <c r="BC286" s="22">
        <v>24.483333333333334</v>
      </c>
      <c r="BD286" s="22">
        <v>19.963333333333335</v>
      </c>
      <c r="BE286" s="22">
        <v>24.680000000000003</v>
      </c>
      <c r="BF286" s="22">
        <v>79.223333333333343</v>
      </c>
      <c r="BG286" s="22">
        <v>17</v>
      </c>
      <c r="BH286" s="22">
        <v>11.5</v>
      </c>
      <c r="BI286" s="22">
        <v>15.219999999999999</v>
      </c>
      <c r="BJ286" s="22">
        <v>2.9733333333333332</v>
      </c>
      <c r="BK286" s="22">
        <v>45.943333333333328</v>
      </c>
      <c r="BL286" s="22">
        <v>8.83</v>
      </c>
      <c r="BM286" s="22">
        <v>7.3566666666666665</v>
      </c>
    </row>
    <row r="287" spans="1:65" x14ac:dyDescent="0.35">
      <c r="A287" s="35">
        <v>5434060550</v>
      </c>
      <c r="B287" s="17" t="s">
        <v>446</v>
      </c>
      <c r="C287" s="17" t="s">
        <v>771</v>
      </c>
      <c r="D287" s="17" t="s">
        <v>772</v>
      </c>
      <c r="E287" s="22">
        <v>10.96484919415167</v>
      </c>
      <c r="F287" s="22">
        <v>4.1970974756214323</v>
      </c>
      <c r="G287" s="22">
        <v>3.9347039590896316</v>
      </c>
      <c r="H287" s="22">
        <v>1.3490050288267079</v>
      </c>
      <c r="I287" s="22">
        <v>1.1338590952058387</v>
      </c>
      <c r="J287" s="22">
        <v>1.5336006128326822</v>
      </c>
      <c r="K287" s="22">
        <v>2.0415030233878242</v>
      </c>
      <c r="L287" s="22">
        <v>1.1765590563903705</v>
      </c>
      <c r="M287" s="22">
        <v>3.9687482348184937</v>
      </c>
      <c r="N287" s="22">
        <v>2.8813959261507187</v>
      </c>
      <c r="O287" s="22">
        <v>0.56717915370841576</v>
      </c>
      <c r="P287" s="22">
        <v>1.2578778252992366</v>
      </c>
      <c r="Q287" s="22">
        <v>3.2769171902817718</v>
      </c>
      <c r="R287" s="22">
        <v>3.2491423735433895</v>
      </c>
      <c r="S287" s="22">
        <v>4.2729074257796045</v>
      </c>
      <c r="T287" s="22">
        <v>2.3330093139777688</v>
      </c>
      <c r="U287" s="22">
        <v>3.3342254103868396</v>
      </c>
      <c r="V287" s="22">
        <v>0.99237333333333366</v>
      </c>
      <c r="W287" s="22">
        <v>1.254312217926618</v>
      </c>
      <c r="X287" s="22">
        <v>1.8551479220699363</v>
      </c>
      <c r="Y287" s="22">
        <v>5.9666697162398306</v>
      </c>
      <c r="Z287" s="22">
        <v>5.053342182562754</v>
      </c>
      <c r="AA287" s="22">
        <v>2.5806862633009398</v>
      </c>
      <c r="AB287" s="22">
        <v>1.0806111242953049</v>
      </c>
      <c r="AC287" s="22">
        <v>2.7937179662912937</v>
      </c>
      <c r="AD287" s="22">
        <v>1.7900255899091999</v>
      </c>
      <c r="AE287" s="23">
        <v>838.04333333333341</v>
      </c>
      <c r="AF287" s="23">
        <v>317062.66666666669</v>
      </c>
      <c r="AG287" s="45">
        <v>4.6762560781733775</v>
      </c>
      <c r="AH287" s="23">
        <v>1229.8751755205687</v>
      </c>
      <c r="AI287" s="22" t="s">
        <v>783</v>
      </c>
      <c r="AJ287" s="22">
        <v>74.17</v>
      </c>
      <c r="AK287" s="22">
        <v>66.180000000000007</v>
      </c>
      <c r="AL287" s="22">
        <v>140.35000000000002</v>
      </c>
      <c r="AM287" s="22">
        <v>172.16381666666666</v>
      </c>
      <c r="AN287" s="22">
        <v>39.733775915168081</v>
      </c>
      <c r="AO287" s="36">
        <v>2.3233333333333337</v>
      </c>
      <c r="AP287" s="22">
        <v>99.029302630511552</v>
      </c>
      <c r="AQ287" s="22">
        <v>89.824832765530303</v>
      </c>
      <c r="AR287" s="22">
        <v>89.863932755626294</v>
      </c>
      <c r="AS287" s="22">
        <v>8.5336245360248864</v>
      </c>
      <c r="AT287" s="22">
        <v>434.99248923195654</v>
      </c>
      <c r="AU287" s="22">
        <v>3.7826055265684548</v>
      </c>
      <c r="AV287" s="22">
        <v>9.9310635679676782</v>
      </c>
      <c r="AW287" s="22">
        <v>4.1523743166077365</v>
      </c>
      <c r="AX287" s="22">
        <v>15.865279458407791</v>
      </c>
      <c r="AY287" s="22">
        <v>34.495814790499082</v>
      </c>
      <c r="AZ287" s="22">
        <v>2.1906531475472235</v>
      </c>
      <c r="BA287" s="22">
        <v>1.1736734072338695</v>
      </c>
      <c r="BB287" s="22">
        <v>12.462261624046585</v>
      </c>
      <c r="BC287" s="22">
        <v>46.490638561216308</v>
      </c>
      <c r="BD287" s="22">
        <v>31.497116180023749</v>
      </c>
      <c r="BE287" s="22">
        <v>44.428875505222095</v>
      </c>
      <c r="BF287" s="22">
        <v>71.386917091445909</v>
      </c>
      <c r="BG287" s="22">
        <v>13.167777777777777</v>
      </c>
      <c r="BH287" s="22">
        <v>12.832975153138372</v>
      </c>
      <c r="BI287" s="22">
        <v>13.434359305183422</v>
      </c>
      <c r="BJ287" s="22">
        <v>2.4613292960307569</v>
      </c>
      <c r="BK287" s="22">
        <v>54.783734396555758</v>
      </c>
      <c r="BL287" s="22">
        <v>8.9442073366192538</v>
      </c>
      <c r="BM287" s="22">
        <v>9.8207563613625979</v>
      </c>
    </row>
    <row r="288" spans="1:65" x14ac:dyDescent="0.35">
      <c r="A288" s="35">
        <v>5520740250</v>
      </c>
      <c r="B288" s="17" t="s">
        <v>447</v>
      </c>
      <c r="C288" s="17" t="s">
        <v>448</v>
      </c>
      <c r="D288" s="17" t="s">
        <v>449</v>
      </c>
      <c r="E288" s="22">
        <v>12.186666666666667</v>
      </c>
      <c r="F288" s="22">
        <v>3.81</v>
      </c>
      <c r="G288" s="22">
        <v>4.0633333333333335</v>
      </c>
      <c r="H288" s="22">
        <v>1.5733333333333333</v>
      </c>
      <c r="I288" s="22">
        <v>0.95666666666666667</v>
      </c>
      <c r="J288" s="22">
        <v>1.6733333333333331</v>
      </c>
      <c r="K288" s="22">
        <v>1.38</v>
      </c>
      <c r="L288" s="22">
        <v>1.1199999999999999</v>
      </c>
      <c r="M288" s="22">
        <v>3.7133333333333334</v>
      </c>
      <c r="N288" s="22">
        <v>2.3866666666666667</v>
      </c>
      <c r="O288" s="22">
        <v>0.46666666666666662</v>
      </c>
      <c r="P288" s="22">
        <v>1.3633333333333333</v>
      </c>
      <c r="Q288" s="22">
        <v>2.9499999999999997</v>
      </c>
      <c r="R288" s="22">
        <v>3.0766666666666667</v>
      </c>
      <c r="S288" s="22">
        <v>4.1100000000000003</v>
      </c>
      <c r="T288" s="22">
        <v>2.2033333333333336</v>
      </c>
      <c r="U288" s="22">
        <v>2.98</v>
      </c>
      <c r="V288" s="22">
        <v>0.92333333333333334</v>
      </c>
      <c r="W288" s="22">
        <v>1.57</v>
      </c>
      <c r="X288" s="22">
        <v>1.5433333333333332</v>
      </c>
      <c r="Y288" s="22">
        <v>5.5900000000000007</v>
      </c>
      <c r="Z288" s="22">
        <v>4.3066666666666675</v>
      </c>
      <c r="AA288" s="22">
        <v>2.6333333333333333</v>
      </c>
      <c r="AB288" s="22">
        <v>1.0200000000000002</v>
      </c>
      <c r="AC288" s="22">
        <v>3.293333333333333</v>
      </c>
      <c r="AD288" s="22">
        <v>1.7300000000000002</v>
      </c>
      <c r="AE288" s="23">
        <v>740.41666666666663</v>
      </c>
      <c r="AF288" s="23">
        <v>280322.66666666669</v>
      </c>
      <c r="AG288" s="45">
        <v>4.4284452963736323</v>
      </c>
      <c r="AH288" s="23">
        <v>1056.8332892551152</v>
      </c>
      <c r="AI288" s="22" t="s">
        <v>783</v>
      </c>
      <c r="AJ288" s="22">
        <v>97.759999999999991</v>
      </c>
      <c r="AK288" s="22">
        <v>85.44</v>
      </c>
      <c r="AL288" s="22">
        <v>183.2</v>
      </c>
      <c r="AM288" s="22">
        <v>173.0240666666667</v>
      </c>
      <c r="AN288" s="22">
        <v>51.816666666666663</v>
      </c>
      <c r="AO288" s="36">
        <v>2.7086666666666663</v>
      </c>
      <c r="AP288" s="22">
        <v>132.25</v>
      </c>
      <c r="AQ288" s="22">
        <v>151.30999999999997</v>
      </c>
      <c r="AR288" s="22">
        <v>95.666666666666671</v>
      </c>
      <c r="AS288" s="22">
        <v>8.836666666666666</v>
      </c>
      <c r="AT288" s="22">
        <v>449.4666666666667</v>
      </c>
      <c r="AU288" s="22">
        <v>4.3866666666666667</v>
      </c>
      <c r="AV288" s="22">
        <v>12</v>
      </c>
      <c r="AW288" s="22">
        <v>4.3999999999999995</v>
      </c>
      <c r="AX288" s="22">
        <v>16.8</v>
      </c>
      <c r="AY288" s="22">
        <v>33.236666666666672</v>
      </c>
      <c r="AZ288" s="22">
        <v>2.6833333333333336</v>
      </c>
      <c r="BA288" s="22">
        <v>0.94333333333333336</v>
      </c>
      <c r="BB288" s="22">
        <v>12.056666666666667</v>
      </c>
      <c r="BC288" s="22">
        <v>29.143333333333331</v>
      </c>
      <c r="BD288" s="22">
        <v>28.209999999999997</v>
      </c>
      <c r="BE288" s="22">
        <v>24.803333333333331</v>
      </c>
      <c r="BF288" s="22">
        <v>85.456666666666663</v>
      </c>
      <c r="BG288" s="22">
        <v>21.472222222222218</v>
      </c>
      <c r="BH288" s="22">
        <v>9.57</v>
      </c>
      <c r="BI288" s="22">
        <v>14.916666666666666</v>
      </c>
      <c r="BJ288" s="22">
        <v>2.0166666666666662</v>
      </c>
      <c r="BK288" s="22">
        <v>51.78</v>
      </c>
      <c r="BL288" s="22">
        <v>7.7233333333333336</v>
      </c>
      <c r="BM288" s="22">
        <v>8.9633333333333329</v>
      </c>
    </row>
    <row r="289" spans="1:65" x14ac:dyDescent="0.35">
      <c r="A289" s="35">
        <v>5522540275</v>
      </c>
      <c r="B289" s="17" t="s">
        <v>447</v>
      </c>
      <c r="C289" s="17" t="s">
        <v>792</v>
      </c>
      <c r="D289" s="17" t="s">
        <v>793</v>
      </c>
      <c r="E289" s="22">
        <v>12.480000000000002</v>
      </c>
      <c r="F289" s="22">
        <v>3.7900000000000005</v>
      </c>
      <c r="G289" s="22">
        <v>5.003333333333333</v>
      </c>
      <c r="H289" s="22">
        <v>1.7699999999999998</v>
      </c>
      <c r="I289" s="22">
        <v>0.99333333333333329</v>
      </c>
      <c r="J289" s="22">
        <v>1.9366666666666665</v>
      </c>
      <c r="K289" s="22">
        <v>1.83</v>
      </c>
      <c r="L289" s="22">
        <v>0.98666666666666669</v>
      </c>
      <c r="M289" s="22">
        <v>3.7566666666666664</v>
      </c>
      <c r="N289" s="22">
        <v>2.08</v>
      </c>
      <c r="O289" s="22">
        <v>0.50666666666666671</v>
      </c>
      <c r="P289" s="22">
        <v>1.4233333333333331</v>
      </c>
      <c r="Q289" s="22">
        <v>3.6566666666666663</v>
      </c>
      <c r="R289" s="22">
        <v>4.7766666666666664</v>
      </c>
      <c r="S289" s="22">
        <v>4.4433333333333334</v>
      </c>
      <c r="T289" s="22">
        <v>2.57</v>
      </c>
      <c r="U289" s="22">
        <v>3.456666666666667</v>
      </c>
      <c r="V289" s="22">
        <v>1.1466666666666667</v>
      </c>
      <c r="W289" s="22">
        <v>1.7966666666666669</v>
      </c>
      <c r="X289" s="22">
        <v>1.9066666666666665</v>
      </c>
      <c r="Y289" s="22">
        <v>5.3199999999999994</v>
      </c>
      <c r="Z289" s="22">
        <v>5.3566666666666665</v>
      </c>
      <c r="AA289" s="22">
        <v>2.4933333333333336</v>
      </c>
      <c r="AB289" s="22">
        <v>1.4333333333333333</v>
      </c>
      <c r="AC289" s="22">
        <v>3.3433333333333333</v>
      </c>
      <c r="AD289" s="22">
        <v>1.6933333333333334</v>
      </c>
      <c r="AE289" s="23">
        <v>754</v>
      </c>
      <c r="AF289" s="23">
        <v>328041.66666666669</v>
      </c>
      <c r="AG289" s="45">
        <v>4.46874999999996</v>
      </c>
      <c r="AH289" s="23">
        <v>1243.3412978877523</v>
      </c>
      <c r="AI289" s="22" t="s">
        <v>783</v>
      </c>
      <c r="AJ289" s="22">
        <v>90.643333333333331</v>
      </c>
      <c r="AK289" s="22">
        <v>72.576666666666668</v>
      </c>
      <c r="AL289" s="22">
        <v>163.22</v>
      </c>
      <c r="AM289" s="22">
        <v>172.72406666666666</v>
      </c>
      <c r="AN289" s="22">
        <v>50.573333333333331</v>
      </c>
      <c r="AO289" s="36">
        <v>2.5680000000000001</v>
      </c>
      <c r="AP289" s="22">
        <v>80.5</v>
      </c>
      <c r="AQ289" s="22">
        <v>187.64</v>
      </c>
      <c r="AR289" s="22">
        <v>88.366666666666674</v>
      </c>
      <c r="AS289" s="22">
        <v>9.5066666666666677</v>
      </c>
      <c r="AT289" s="22">
        <v>448.37000000000006</v>
      </c>
      <c r="AU289" s="22">
        <v>3.7900000000000005</v>
      </c>
      <c r="AV289" s="22">
        <v>9.9033333333333342</v>
      </c>
      <c r="AW289" s="22">
        <v>4.6900000000000004</v>
      </c>
      <c r="AX289" s="22">
        <v>17.933333333333334</v>
      </c>
      <c r="AY289" s="22">
        <v>25.043333333333333</v>
      </c>
      <c r="AZ289" s="22">
        <v>2.9766666666666666</v>
      </c>
      <c r="BA289" s="22">
        <v>1.05</v>
      </c>
      <c r="BB289" s="22">
        <v>14.863333333333335</v>
      </c>
      <c r="BC289" s="22">
        <v>32.063333333333333</v>
      </c>
      <c r="BD289" s="22">
        <v>22.606666666666666</v>
      </c>
      <c r="BE289" s="22">
        <v>29.606666666666666</v>
      </c>
      <c r="BF289" s="22">
        <v>80.650000000000006</v>
      </c>
      <c r="BG289" s="22">
        <v>21.866666666666664</v>
      </c>
      <c r="BH289" s="22">
        <v>8.5</v>
      </c>
      <c r="BI289" s="22">
        <v>9</v>
      </c>
      <c r="BJ289" s="22">
        <v>2.8566666666666669</v>
      </c>
      <c r="BK289" s="22">
        <v>53.74666666666667</v>
      </c>
      <c r="BL289" s="22">
        <v>7.9133333333333331</v>
      </c>
      <c r="BM289" s="22">
        <v>7.5433333333333339</v>
      </c>
    </row>
    <row r="290" spans="1:65" x14ac:dyDescent="0.35">
      <c r="A290" s="35">
        <v>5524580300</v>
      </c>
      <c r="B290" s="17" t="s">
        <v>447</v>
      </c>
      <c r="C290" s="17" t="s">
        <v>450</v>
      </c>
      <c r="D290" s="17" t="s">
        <v>451</v>
      </c>
      <c r="E290" s="22">
        <v>13.059694988102464</v>
      </c>
      <c r="F290" s="22">
        <v>3.4437364653787021</v>
      </c>
      <c r="G290" s="22">
        <v>3.9384495136808311</v>
      </c>
      <c r="H290" s="22">
        <v>1.4065335083147144</v>
      </c>
      <c r="I290" s="22">
        <v>0.93713503889656247</v>
      </c>
      <c r="J290" s="22">
        <v>1.7020122530890056</v>
      </c>
      <c r="K290" s="22">
        <v>1.0803634391189478</v>
      </c>
      <c r="L290" s="22">
        <v>0.96498475155540897</v>
      </c>
      <c r="M290" s="22">
        <v>3.685966779870784</v>
      </c>
      <c r="N290" s="22">
        <v>2.1147589643704476</v>
      </c>
      <c r="O290" s="22">
        <v>0.47404763977979664</v>
      </c>
      <c r="P290" s="22">
        <v>1.1277714652047039</v>
      </c>
      <c r="Q290" s="22">
        <v>2.7742014242248207</v>
      </c>
      <c r="R290" s="22">
        <v>3.3072590775276893</v>
      </c>
      <c r="S290" s="22">
        <v>4.3522131586715203</v>
      </c>
      <c r="T290" s="22">
        <v>2.0182821549661951</v>
      </c>
      <c r="U290" s="22">
        <v>3.1795347741082431</v>
      </c>
      <c r="V290" s="22">
        <v>0.97486901345108112</v>
      </c>
      <c r="W290" s="22">
        <v>1.465534534668685</v>
      </c>
      <c r="X290" s="22">
        <v>1.638095557989155</v>
      </c>
      <c r="Y290" s="22">
        <v>5.3533316772014201</v>
      </c>
      <c r="Z290" s="22">
        <v>5.1178073118498082</v>
      </c>
      <c r="AA290" s="22">
        <v>2.310544705377247</v>
      </c>
      <c r="AB290" s="22">
        <v>1.1860421244915538</v>
      </c>
      <c r="AC290" s="22">
        <v>2.4986898602819863</v>
      </c>
      <c r="AD290" s="22">
        <v>1.7017797635525238</v>
      </c>
      <c r="AE290" s="23">
        <v>805.24044279219606</v>
      </c>
      <c r="AF290" s="23">
        <v>286067.93439280265</v>
      </c>
      <c r="AG290" s="45">
        <v>4.6335343724351228</v>
      </c>
      <c r="AH290" s="23">
        <v>1105.4003324958192</v>
      </c>
      <c r="AI290" s="22" t="s">
        <v>783</v>
      </c>
      <c r="AJ290" s="22">
        <v>81.588225940126321</v>
      </c>
      <c r="AK290" s="22">
        <v>70.575675332165019</v>
      </c>
      <c r="AL290" s="22">
        <v>152.16390127229135</v>
      </c>
      <c r="AM290" s="22">
        <v>172.91459028403719</v>
      </c>
      <c r="AN290" s="22">
        <v>48.849106300177944</v>
      </c>
      <c r="AO290" s="36">
        <v>2.2877981511463892</v>
      </c>
      <c r="AP290" s="22">
        <v>58.885687003670483</v>
      </c>
      <c r="AQ290" s="22">
        <v>143.22228696084289</v>
      </c>
      <c r="AR290" s="22">
        <v>89.3138455336791</v>
      </c>
      <c r="AS290" s="22">
        <v>9.2911016992826969</v>
      </c>
      <c r="AT290" s="22">
        <v>447.06918901759587</v>
      </c>
      <c r="AU290" s="22">
        <v>4.0939040936667856</v>
      </c>
      <c r="AV290" s="22">
        <v>9.8100377960322724</v>
      </c>
      <c r="AW290" s="22">
        <v>4.6474767444080447</v>
      </c>
      <c r="AX290" s="22">
        <v>10.945502988130187</v>
      </c>
      <c r="AY290" s="22">
        <v>22.062265561460261</v>
      </c>
      <c r="AZ290" s="22">
        <v>1.6579476020254855</v>
      </c>
      <c r="BA290" s="22">
        <v>0.88484710288801249</v>
      </c>
      <c r="BB290" s="22">
        <v>15.357129449375526</v>
      </c>
      <c r="BC290" s="22">
        <v>30.862095237620093</v>
      </c>
      <c r="BD290" s="22">
        <v>14.018905194759158</v>
      </c>
      <c r="BE290" s="22">
        <v>26.972210207751072</v>
      </c>
      <c r="BF290" s="22">
        <v>66.250439962979897</v>
      </c>
      <c r="BG290" s="22">
        <v>25.327024549385083</v>
      </c>
      <c r="BH290" s="22">
        <v>10.889730972482303</v>
      </c>
      <c r="BI290" s="22">
        <v>17.841261716148679</v>
      </c>
      <c r="BJ290" s="22">
        <v>2.0703722658831785</v>
      </c>
      <c r="BK290" s="22">
        <v>49.664907275349144</v>
      </c>
      <c r="BL290" s="22">
        <v>7.5288468504339221</v>
      </c>
      <c r="BM290" s="22">
        <v>6.2364161259659525</v>
      </c>
    </row>
    <row r="291" spans="1:65" x14ac:dyDescent="0.35">
      <c r="A291" s="35">
        <v>5531540500</v>
      </c>
      <c r="B291" s="17" t="s">
        <v>447</v>
      </c>
      <c r="C291" s="17" t="s">
        <v>676</v>
      </c>
      <c r="D291" s="17" t="s">
        <v>677</v>
      </c>
      <c r="E291" s="22">
        <v>13.823333333333332</v>
      </c>
      <c r="F291" s="22">
        <v>3.956666666666667</v>
      </c>
      <c r="G291" s="22">
        <v>4.2133333333333338</v>
      </c>
      <c r="H291" s="22">
        <v>1.8433333333333335</v>
      </c>
      <c r="I291" s="22">
        <v>0.98999999999999988</v>
      </c>
      <c r="J291" s="22">
        <v>2.3233333333333337</v>
      </c>
      <c r="K291" s="22">
        <v>1.8333333333333333</v>
      </c>
      <c r="L291" s="22">
        <v>1.1900000000000002</v>
      </c>
      <c r="M291" s="22">
        <v>4.1900000000000004</v>
      </c>
      <c r="N291" s="22">
        <v>2.3800000000000003</v>
      </c>
      <c r="O291" s="22">
        <v>0.56000000000000005</v>
      </c>
      <c r="P291" s="22">
        <v>1.3966666666666665</v>
      </c>
      <c r="Q291" s="22">
        <v>3.4266666666666663</v>
      </c>
      <c r="R291" s="22">
        <v>3.28</v>
      </c>
      <c r="S291" s="22">
        <v>4.6499999999999995</v>
      </c>
      <c r="T291" s="22">
        <v>2.66</v>
      </c>
      <c r="U291" s="22">
        <v>3.7033333333333331</v>
      </c>
      <c r="V291" s="22">
        <v>1.1133333333333333</v>
      </c>
      <c r="W291" s="22">
        <v>1.8699999999999999</v>
      </c>
      <c r="X291" s="22">
        <v>1.7133333333333332</v>
      </c>
      <c r="Y291" s="22">
        <v>5.5333333333333341</v>
      </c>
      <c r="Z291" s="22">
        <v>6.9333333333333336</v>
      </c>
      <c r="AA291" s="22">
        <v>2.643333333333334</v>
      </c>
      <c r="AB291" s="22">
        <v>1.5899999999999999</v>
      </c>
      <c r="AC291" s="22">
        <v>3.8900000000000006</v>
      </c>
      <c r="AD291" s="22">
        <v>1.8933333333333333</v>
      </c>
      <c r="AE291" s="23">
        <v>1067.3900000000001</v>
      </c>
      <c r="AF291" s="23">
        <v>396381</v>
      </c>
      <c r="AG291" s="45">
        <v>4.4773907945384845</v>
      </c>
      <c r="AH291" s="23">
        <v>1502.4741440362229</v>
      </c>
      <c r="AI291" s="22" t="s">
        <v>783</v>
      </c>
      <c r="AJ291" s="22">
        <v>106.72666666666667</v>
      </c>
      <c r="AK291" s="22">
        <v>63.176666666666669</v>
      </c>
      <c r="AL291" s="22">
        <v>169.90333333333334</v>
      </c>
      <c r="AM291" s="22">
        <v>173.0240666666667</v>
      </c>
      <c r="AN291" s="22">
        <v>54.669999999999995</v>
      </c>
      <c r="AO291" s="36">
        <v>2.5113333333333334</v>
      </c>
      <c r="AP291" s="22">
        <v>59</v>
      </c>
      <c r="AQ291" s="22">
        <v>182</v>
      </c>
      <c r="AR291" s="22">
        <v>101.33</v>
      </c>
      <c r="AS291" s="22">
        <v>10.69</v>
      </c>
      <c r="AT291" s="22">
        <v>459.10000000000008</v>
      </c>
      <c r="AU291" s="22">
        <v>4.3933333333333335</v>
      </c>
      <c r="AV291" s="22">
        <v>9.1066666666666674</v>
      </c>
      <c r="AW291" s="22">
        <v>4.6633333333333331</v>
      </c>
      <c r="AX291" s="22">
        <v>18</v>
      </c>
      <c r="AY291" s="22">
        <v>41.776666666666664</v>
      </c>
      <c r="AZ291" s="22">
        <v>2.7133333333333334</v>
      </c>
      <c r="BA291" s="22">
        <v>0.94</v>
      </c>
      <c r="BB291" s="22">
        <v>15.33</v>
      </c>
      <c r="BC291" s="22">
        <v>31.993333333333329</v>
      </c>
      <c r="BD291" s="22">
        <v>23.103333333333335</v>
      </c>
      <c r="BE291" s="22">
        <v>27.996666666666666</v>
      </c>
      <c r="BF291" s="22">
        <v>75.663333333333341</v>
      </c>
      <c r="BG291" s="22">
        <v>23.666666666666668</v>
      </c>
      <c r="BH291" s="22">
        <v>11.556666666666667</v>
      </c>
      <c r="BI291" s="22">
        <v>20</v>
      </c>
      <c r="BJ291" s="22">
        <v>2.8466666666666662</v>
      </c>
      <c r="BK291" s="22">
        <v>54.00333333333333</v>
      </c>
      <c r="BL291" s="22">
        <v>7.9899999999999993</v>
      </c>
      <c r="BM291" s="22">
        <v>8.8233333333333341</v>
      </c>
    </row>
    <row r="292" spans="1:65" x14ac:dyDescent="0.35">
      <c r="A292" s="35">
        <v>5533340580</v>
      </c>
      <c r="B292" s="17" t="s">
        <v>447</v>
      </c>
      <c r="C292" s="17" t="s">
        <v>69</v>
      </c>
      <c r="D292" s="17" t="s">
        <v>586</v>
      </c>
      <c r="E292" s="22">
        <v>11.149736265644714</v>
      </c>
      <c r="F292" s="22">
        <v>4.082718945290905</v>
      </c>
      <c r="G292" s="22">
        <v>4.2807048619032484</v>
      </c>
      <c r="H292" s="22">
        <v>1.5487468015508401</v>
      </c>
      <c r="I292" s="22">
        <v>0.99708935000970556</v>
      </c>
      <c r="J292" s="22">
        <v>1.6947586940309882</v>
      </c>
      <c r="K292" s="22">
        <v>1.592076642461653</v>
      </c>
      <c r="L292" s="22">
        <v>0.98084968549252027</v>
      </c>
      <c r="M292" s="22">
        <v>4.4461973034316165</v>
      </c>
      <c r="N292" s="22">
        <v>2.0388724905025306</v>
      </c>
      <c r="O292" s="22">
        <v>0.4941169368245179</v>
      </c>
      <c r="P292" s="22">
        <v>1.1516881858773669</v>
      </c>
      <c r="Q292" s="22">
        <v>3.4247059783241673</v>
      </c>
      <c r="R292" s="22">
        <v>3.3629563129598328</v>
      </c>
      <c r="S292" s="22">
        <v>4.2417533949736894</v>
      </c>
      <c r="T292" s="22">
        <v>2.1081012578818235</v>
      </c>
      <c r="U292" s="22">
        <v>3.3513162068504232</v>
      </c>
      <c r="V292" s="22">
        <v>1.1631431864759636</v>
      </c>
      <c r="W292" s="22">
        <v>1.5931872883248959</v>
      </c>
      <c r="X292" s="22">
        <v>1.7357947685259567</v>
      </c>
      <c r="Y292" s="22">
        <v>5.1197342742986462</v>
      </c>
      <c r="Z292" s="22">
        <v>5.6241350305652267</v>
      </c>
      <c r="AA292" s="22">
        <v>2.6330409419430949</v>
      </c>
      <c r="AB292" s="22">
        <v>1.1747308754861685</v>
      </c>
      <c r="AC292" s="22">
        <v>3.3939655826932515</v>
      </c>
      <c r="AD292" s="22">
        <v>1.7693859910490541</v>
      </c>
      <c r="AE292" s="23">
        <v>1067.2903525389941</v>
      </c>
      <c r="AF292" s="23">
        <v>333774.99192615581</v>
      </c>
      <c r="AG292" s="45">
        <v>4.3707564908656176</v>
      </c>
      <c r="AH292" s="23">
        <v>1248.8997765620084</v>
      </c>
      <c r="AI292" s="22" t="s">
        <v>783</v>
      </c>
      <c r="AJ292" s="22">
        <v>100.3024735305455</v>
      </c>
      <c r="AK292" s="22">
        <v>61.949569575282588</v>
      </c>
      <c r="AL292" s="22">
        <v>162.25204310582808</v>
      </c>
      <c r="AM292" s="22">
        <v>172.74069368824189</v>
      </c>
      <c r="AN292" s="22">
        <v>41.31514622309377</v>
      </c>
      <c r="AO292" s="36">
        <v>2.6594674734529224</v>
      </c>
      <c r="AP292" s="22">
        <v>55.290222176171596</v>
      </c>
      <c r="AQ292" s="22">
        <v>174.50741675186205</v>
      </c>
      <c r="AR292" s="22">
        <v>101.02985919317376</v>
      </c>
      <c r="AS292" s="22">
        <v>8.9726476129908566</v>
      </c>
      <c r="AT292" s="22">
        <v>431.71055915770347</v>
      </c>
      <c r="AU292" s="22">
        <v>4.3253544634861187</v>
      </c>
      <c r="AV292" s="22">
        <v>9.9764709522652879</v>
      </c>
      <c r="AW292" s="22">
        <v>5.0374644485909403</v>
      </c>
      <c r="AX292" s="22">
        <v>16.961963078404093</v>
      </c>
      <c r="AY292" s="22">
        <v>36.055121480239755</v>
      </c>
      <c r="AZ292" s="22">
        <v>2.0222934018685614</v>
      </c>
      <c r="BA292" s="22">
        <v>0.89240442835372269</v>
      </c>
      <c r="BB292" s="22">
        <v>13.825889258667354</v>
      </c>
      <c r="BC292" s="22">
        <v>30.255255821180366</v>
      </c>
      <c r="BD292" s="22">
        <v>23.388515195211536</v>
      </c>
      <c r="BE292" s="22">
        <v>35.090302209236022</v>
      </c>
      <c r="BF292" s="22">
        <v>51.952142043709053</v>
      </c>
      <c r="BG292" s="22">
        <v>13.02220856000463</v>
      </c>
      <c r="BH292" s="22">
        <v>10.834698523812719</v>
      </c>
      <c r="BI292" s="22">
        <v>15.533529236489949</v>
      </c>
      <c r="BJ292" s="22">
        <v>2.202698712597591</v>
      </c>
      <c r="BK292" s="22">
        <v>43.864241047440451</v>
      </c>
      <c r="BL292" s="22">
        <v>7.6751086203687615</v>
      </c>
      <c r="BM292" s="22">
        <v>6.786226707414202</v>
      </c>
    </row>
    <row r="293" spans="1:65" x14ac:dyDescent="0.35">
      <c r="A293" s="35">
        <v>5549220550</v>
      </c>
      <c r="B293" s="17" t="s">
        <v>447</v>
      </c>
      <c r="C293" s="17" t="s">
        <v>452</v>
      </c>
      <c r="D293" s="17" t="s">
        <v>453</v>
      </c>
      <c r="E293" s="22">
        <v>12.983333333333334</v>
      </c>
      <c r="F293" s="22">
        <v>4.206666666666667</v>
      </c>
      <c r="G293" s="22">
        <v>4.5766666666666671</v>
      </c>
      <c r="H293" s="22">
        <v>1.68</v>
      </c>
      <c r="I293" s="22">
        <v>1.03</v>
      </c>
      <c r="J293" s="22">
        <v>1.5066666666666666</v>
      </c>
      <c r="K293" s="22">
        <v>1.67</v>
      </c>
      <c r="L293" s="22">
        <v>0.98999999999999988</v>
      </c>
      <c r="M293" s="22">
        <v>4.0599999999999996</v>
      </c>
      <c r="N293" s="22">
        <v>2.3733333333333335</v>
      </c>
      <c r="O293" s="22">
        <v>0.47333333333333333</v>
      </c>
      <c r="P293" s="22">
        <v>1.3766666666666667</v>
      </c>
      <c r="Q293" s="22">
        <v>3.2533333333333339</v>
      </c>
      <c r="R293" s="22">
        <v>3.1833333333333336</v>
      </c>
      <c r="S293" s="22">
        <v>4.4533333333333331</v>
      </c>
      <c r="T293" s="22">
        <v>2.0466666666666664</v>
      </c>
      <c r="U293" s="22">
        <v>3.4333333333333336</v>
      </c>
      <c r="V293" s="22">
        <v>1.0333333333333334</v>
      </c>
      <c r="W293" s="22">
        <v>1.67</v>
      </c>
      <c r="X293" s="22">
        <v>1.6466666666666665</v>
      </c>
      <c r="Y293" s="22">
        <v>5.75</v>
      </c>
      <c r="Z293" s="22">
        <v>4.6366666666666667</v>
      </c>
      <c r="AA293" s="22">
        <v>2.3833333333333333</v>
      </c>
      <c r="AB293" s="22">
        <v>0.9966666666666667</v>
      </c>
      <c r="AC293" s="22">
        <v>3.1466666666666665</v>
      </c>
      <c r="AD293" s="22">
        <v>1.6766666666666667</v>
      </c>
      <c r="AE293" s="23">
        <v>837.5</v>
      </c>
      <c r="AF293" s="23">
        <v>301853.33333333331</v>
      </c>
      <c r="AG293" s="45">
        <v>4.3243619682117984</v>
      </c>
      <c r="AH293" s="23">
        <v>1124.0062246609746</v>
      </c>
      <c r="AI293" s="22" t="s">
        <v>783</v>
      </c>
      <c r="AJ293" s="22">
        <v>71.08</v>
      </c>
      <c r="AK293" s="22">
        <v>67.926666666666662</v>
      </c>
      <c r="AL293" s="22">
        <v>139.00666666666666</v>
      </c>
      <c r="AM293" s="22">
        <v>173.0240666666667</v>
      </c>
      <c r="AN293" s="22">
        <v>57.783333333333331</v>
      </c>
      <c r="AO293" s="36">
        <v>2.6823333333333337</v>
      </c>
      <c r="AP293" s="22">
        <v>130</v>
      </c>
      <c r="AQ293" s="22">
        <v>172.58333333333334</v>
      </c>
      <c r="AR293" s="22">
        <v>92.056666666666672</v>
      </c>
      <c r="AS293" s="22">
        <v>9.1366666666666649</v>
      </c>
      <c r="AT293" s="22">
        <v>464.76</v>
      </c>
      <c r="AU293" s="22">
        <v>4.2633333333333328</v>
      </c>
      <c r="AV293" s="22">
        <v>11.49</v>
      </c>
      <c r="AW293" s="22">
        <v>4.4799999999999995</v>
      </c>
      <c r="AX293" s="22">
        <v>15.049999999999999</v>
      </c>
      <c r="AY293" s="22">
        <v>20.986666666666668</v>
      </c>
      <c r="AZ293" s="22">
        <v>1.9933333333333334</v>
      </c>
      <c r="BA293" s="22">
        <v>0.97333333333333327</v>
      </c>
      <c r="BB293" s="22">
        <v>15.666666666666666</v>
      </c>
      <c r="BC293" s="22">
        <v>23.706666666666667</v>
      </c>
      <c r="BD293" s="22">
        <v>20.196666666666669</v>
      </c>
      <c r="BE293" s="22">
        <v>22.13</v>
      </c>
      <c r="BF293" s="22">
        <v>63</v>
      </c>
      <c r="BG293" s="22">
        <v>29</v>
      </c>
      <c r="BH293" s="22">
        <v>9</v>
      </c>
      <c r="BI293" s="22">
        <v>12.5</v>
      </c>
      <c r="BJ293" s="22">
        <v>2.7899999999999996</v>
      </c>
      <c r="BK293" s="22">
        <v>39.82</v>
      </c>
      <c r="BL293" s="22">
        <v>7.9899999999999993</v>
      </c>
      <c r="BM293" s="22">
        <v>10.456666666666669</v>
      </c>
    </row>
    <row r="294" spans="1:65" x14ac:dyDescent="0.35">
      <c r="A294" s="35">
        <v>5616940300</v>
      </c>
      <c r="B294" s="17" t="s">
        <v>454</v>
      </c>
      <c r="C294" s="17" t="s">
        <v>890</v>
      </c>
      <c r="D294" s="17" t="s">
        <v>891</v>
      </c>
      <c r="E294" s="22">
        <v>10.091415044554903</v>
      </c>
      <c r="F294" s="22">
        <v>3.5621222896432148</v>
      </c>
      <c r="G294" s="22">
        <v>4.7102390543978307</v>
      </c>
      <c r="H294" s="22">
        <v>1.2697490332996249</v>
      </c>
      <c r="I294" s="22">
        <v>1.2488259335521326</v>
      </c>
      <c r="J294" s="22">
        <v>2.5196774453353719</v>
      </c>
      <c r="K294" s="22">
        <v>2.7031268708325271</v>
      </c>
      <c r="L294" s="22">
        <v>1.1628199003458233</v>
      </c>
      <c r="M294" s="22">
        <v>4.0408352968580052</v>
      </c>
      <c r="N294" s="22">
        <v>3.1203466365781352</v>
      </c>
      <c r="O294" s="22">
        <v>0.57356814419976876</v>
      </c>
      <c r="P294" s="22">
        <v>1.4423183209779145</v>
      </c>
      <c r="Q294" s="22">
        <v>2.5269577903492206</v>
      </c>
      <c r="R294" s="22">
        <v>3.6617041065142111</v>
      </c>
      <c r="S294" s="22">
        <v>4.5294774447913193</v>
      </c>
      <c r="T294" s="22">
        <v>2.4604949883537763</v>
      </c>
      <c r="U294" s="22">
        <v>3.6681869580170683</v>
      </c>
      <c r="V294" s="22">
        <v>1.2667016118459706</v>
      </c>
      <c r="W294" s="22">
        <v>2.535706695180505</v>
      </c>
      <c r="X294" s="22">
        <v>1.9366986034675193</v>
      </c>
      <c r="Y294" s="22">
        <v>5.8702638614611304</v>
      </c>
      <c r="Z294" s="22">
        <v>3.4643809416753424</v>
      </c>
      <c r="AA294" s="22">
        <v>2.7543447404662786</v>
      </c>
      <c r="AB294" s="22">
        <v>1.2317828190202287</v>
      </c>
      <c r="AC294" s="22">
        <v>3.7448720374740803</v>
      </c>
      <c r="AD294" s="22">
        <v>1.7104478199723629</v>
      </c>
      <c r="AE294" s="23">
        <v>911.90912002219375</v>
      </c>
      <c r="AF294" s="23">
        <v>263040.45928613958</v>
      </c>
      <c r="AG294" s="45">
        <v>4.81670313339621</v>
      </c>
      <c r="AH294" s="23">
        <v>1035.1292367843741</v>
      </c>
      <c r="AI294" s="22" t="s">
        <v>783</v>
      </c>
      <c r="AJ294" s="22">
        <v>95.34798526040548</v>
      </c>
      <c r="AK294" s="22">
        <v>70.639107691401065</v>
      </c>
      <c r="AL294" s="22">
        <v>165.98709295180655</v>
      </c>
      <c r="AM294" s="22">
        <v>175.17156272977468</v>
      </c>
      <c r="AN294" s="22">
        <v>55.418659078390988</v>
      </c>
      <c r="AO294" s="36">
        <v>2.5651248507558559</v>
      </c>
      <c r="AP294" s="22">
        <v>119.78682891199975</v>
      </c>
      <c r="AQ294" s="22">
        <v>86.617226925764314</v>
      </c>
      <c r="AR294" s="22">
        <v>86.143604556899547</v>
      </c>
      <c r="AS294" s="22">
        <v>8.9142434356963918</v>
      </c>
      <c r="AT294" s="22">
        <v>447.1734712380142</v>
      </c>
      <c r="AU294" s="22">
        <v>3.7365466836384855</v>
      </c>
      <c r="AV294" s="22">
        <v>9.1051932772136634</v>
      </c>
      <c r="AW294" s="22">
        <v>3.5009100446035286</v>
      </c>
      <c r="AX294" s="22">
        <v>14.980125742148834</v>
      </c>
      <c r="AY294" s="22">
        <v>27.12146236674019</v>
      </c>
      <c r="AZ294" s="22">
        <v>2.2034868205134583</v>
      </c>
      <c r="BA294" s="22">
        <v>1.0753868239023652</v>
      </c>
      <c r="BB294" s="22">
        <v>13.120644112599274</v>
      </c>
      <c r="BC294" s="22">
        <v>26.856512890025112</v>
      </c>
      <c r="BD294" s="22">
        <v>23.911852092691479</v>
      </c>
      <c r="BE294" s="22">
        <v>32.372035768731287</v>
      </c>
      <c r="BF294" s="22">
        <v>61.196537599818292</v>
      </c>
      <c r="BG294" s="22">
        <v>12.100110418348725</v>
      </c>
      <c r="BH294" s="22">
        <v>9.0287787549202836</v>
      </c>
      <c r="BI294" s="22">
        <v>13.481616365429003</v>
      </c>
      <c r="BJ294" s="22">
        <v>2.5550199765264066</v>
      </c>
      <c r="BK294" s="22">
        <v>37.845262506139996</v>
      </c>
      <c r="BL294" s="22">
        <v>8.952506986615667</v>
      </c>
      <c r="BM294" s="22">
        <v>9.1178661429663777</v>
      </c>
    </row>
    <row r="295" spans="1:65" x14ac:dyDescent="0.35">
      <c r="A295" s="35">
        <v>5629660500</v>
      </c>
      <c r="B295" s="17" t="s">
        <v>454</v>
      </c>
      <c r="C295" s="17" t="s">
        <v>455</v>
      </c>
      <c r="D295" s="17" t="s">
        <v>456</v>
      </c>
      <c r="E295" s="22">
        <v>12.614154736921487</v>
      </c>
      <c r="F295" s="22">
        <v>4.0368264502993725</v>
      </c>
      <c r="G295" s="22">
        <v>3.7723420818640072</v>
      </c>
      <c r="H295" s="22">
        <v>1.3793487679475183</v>
      </c>
      <c r="I295" s="22">
        <v>1.1139760374848036</v>
      </c>
      <c r="J295" s="22">
        <v>2.4937687688090935</v>
      </c>
      <c r="K295" s="22">
        <v>2.0223451795230356</v>
      </c>
      <c r="L295" s="22">
        <v>0.97888483151110428</v>
      </c>
      <c r="M295" s="22">
        <v>4.1983094300309363</v>
      </c>
      <c r="N295" s="22">
        <v>3.3860176918010745</v>
      </c>
      <c r="O295" s="22">
        <v>0.67657468664593345</v>
      </c>
      <c r="P295" s="22">
        <v>1.3799472066292437</v>
      </c>
      <c r="Q295" s="22">
        <v>3.726957495342877</v>
      </c>
      <c r="R295" s="22">
        <v>3.3825221531305707</v>
      </c>
      <c r="S295" s="22">
        <v>4.096570517085488</v>
      </c>
      <c r="T295" s="22">
        <v>2.8489537303235188</v>
      </c>
      <c r="U295" s="22">
        <v>3.2063006405875751</v>
      </c>
      <c r="V295" s="22">
        <v>1.0063718996415771</v>
      </c>
      <c r="W295" s="22">
        <v>1.6154497944246404</v>
      </c>
      <c r="X295" s="22">
        <v>1.6588730380932748</v>
      </c>
      <c r="Y295" s="22">
        <v>5.9300030495731635</v>
      </c>
      <c r="Z295" s="22">
        <v>6.9726267091748975</v>
      </c>
      <c r="AA295" s="22">
        <v>2.3540640852062462</v>
      </c>
      <c r="AB295" s="22">
        <v>1.5316824085939846</v>
      </c>
      <c r="AC295" s="22">
        <v>2.930122025673445</v>
      </c>
      <c r="AD295" s="22">
        <v>1.482602060891691</v>
      </c>
      <c r="AE295" s="23">
        <v>860.87984018261977</v>
      </c>
      <c r="AF295" s="23">
        <v>271474.92559222598</v>
      </c>
      <c r="AG295" s="45">
        <v>4.6196666338469905</v>
      </c>
      <c r="AH295" s="23">
        <v>1046.0291394171197</v>
      </c>
      <c r="AI295" s="22" t="s">
        <v>783</v>
      </c>
      <c r="AJ295" s="22">
        <v>64.903333333333322</v>
      </c>
      <c r="AK295" s="22">
        <v>65.953333333333333</v>
      </c>
      <c r="AL295" s="22">
        <v>130.85666666666665</v>
      </c>
      <c r="AM295" s="22">
        <v>175.03083333333333</v>
      </c>
      <c r="AN295" s="22">
        <v>39.379999999999995</v>
      </c>
      <c r="AO295" s="36">
        <v>2.2799999999999998</v>
      </c>
      <c r="AP295" s="22">
        <v>138</v>
      </c>
      <c r="AQ295" s="22">
        <v>106</v>
      </c>
      <c r="AR295" s="22">
        <v>87</v>
      </c>
      <c r="AS295" s="22">
        <v>9.7799999999999994</v>
      </c>
      <c r="AT295" s="22">
        <v>412</v>
      </c>
      <c r="AU295" s="22">
        <v>3.83</v>
      </c>
      <c r="AV295" s="22">
        <v>11.44</v>
      </c>
      <c r="AW295" s="22">
        <v>2.3233333333333328</v>
      </c>
      <c r="AX295" s="22">
        <v>16.399999999999999</v>
      </c>
      <c r="AY295" s="22">
        <v>30.73</v>
      </c>
      <c r="AZ295" s="22">
        <v>2.36</v>
      </c>
      <c r="BA295" s="22">
        <v>0.94999999999999984</v>
      </c>
      <c r="BB295" s="22">
        <v>14.65</v>
      </c>
      <c r="BC295" s="22">
        <v>47.5</v>
      </c>
      <c r="BD295" s="22">
        <v>41</v>
      </c>
      <c r="BE295" s="22">
        <v>45</v>
      </c>
      <c r="BF295" s="22">
        <v>82</v>
      </c>
      <c r="BG295" s="22">
        <v>26</v>
      </c>
      <c r="BH295" s="22">
        <v>9.89</v>
      </c>
      <c r="BI295" s="22">
        <v>12</v>
      </c>
      <c r="BJ295" s="22">
        <v>1.9799999999999998</v>
      </c>
      <c r="BK295" s="22">
        <v>36.840000000000003</v>
      </c>
      <c r="BL295" s="22">
        <v>8.8000000000000007</v>
      </c>
      <c r="BM295" s="22">
        <v>12.69</v>
      </c>
    </row>
    <row r="296" spans="1:65" x14ac:dyDescent="0.35">
      <c r="A296" s="35">
        <v>7241980700</v>
      </c>
      <c r="B296" s="17" t="s">
        <v>820</v>
      </c>
      <c r="C296" s="17" t="s">
        <v>821</v>
      </c>
      <c r="D296" s="17" t="s">
        <v>822</v>
      </c>
      <c r="E296" s="22">
        <v>11.743333333333332</v>
      </c>
      <c r="F296" s="22">
        <v>4.4866666666666672</v>
      </c>
      <c r="G296" s="22">
        <v>4.75</v>
      </c>
      <c r="H296" s="22">
        <v>1.3466666666666667</v>
      </c>
      <c r="I296" s="22">
        <v>1.2</v>
      </c>
      <c r="J296" s="22">
        <v>3.06</v>
      </c>
      <c r="K296" s="22">
        <v>3.043333333333333</v>
      </c>
      <c r="L296" s="22">
        <v>2.44</v>
      </c>
      <c r="M296" s="22">
        <v>4.9433333333333334</v>
      </c>
      <c r="N296" s="22">
        <v>2.7866666666666666</v>
      </c>
      <c r="O296" s="22">
        <v>0.91666666666666663</v>
      </c>
      <c r="P296" s="22">
        <v>2.0133333333333332</v>
      </c>
      <c r="Q296" s="22">
        <v>3.2266666666666666</v>
      </c>
      <c r="R296" s="22">
        <v>4.07</v>
      </c>
      <c r="S296" s="22">
        <v>4.2033333333333331</v>
      </c>
      <c r="T296" s="22">
        <v>3.3933333333333331</v>
      </c>
      <c r="U296" s="22">
        <v>4.0066666666666668</v>
      </c>
      <c r="V296" s="22">
        <v>1.57</v>
      </c>
      <c r="W296" s="22">
        <v>2.0566666666666666</v>
      </c>
      <c r="X296" s="22">
        <v>1.58</v>
      </c>
      <c r="Y296" s="22">
        <v>8.3233333333333324</v>
      </c>
      <c r="Z296" s="22">
        <v>4.5233333333333334</v>
      </c>
      <c r="AA296" s="22">
        <v>3.8699999999999997</v>
      </c>
      <c r="AB296" s="22">
        <v>1.7700000000000002</v>
      </c>
      <c r="AC296" s="22">
        <v>4.0066666666666668</v>
      </c>
      <c r="AD296" s="22">
        <v>1.1433333333333333</v>
      </c>
      <c r="AE296" s="23">
        <v>846.48</v>
      </c>
      <c r="AF296" s="23">
        <v>310313</v>
      </c>
      <c r="AG296" s="45">
        <v>4.429188410821415</v>
      </c>
      <c r="AH296" s="23">
        <v>1170.003547774895</v>
      </c>
      <c r="AI296" s="22">
        <v>336.03999999999996</v>
      </c>
      <c r="AJ296" s="22" t="s">
        <v>783</v>
      </c>
      <c r="AK296" s="22" t="s">
        <v>783</v>
      </c>
      <c r="AL296" s="22">
        <v>336.03999999999996</v>
      </c>
      <c r="AM296" s="22">
        <v>181.52406666666664</v>
      </c>
      <c r="AN296" s="22">
        <v>30.616666666666664</v>
      </c>
      <c r="AO296" s="36">
        <v>2.9436666666666667</v>
      </c>
      <c r="AP296" s="22">
        <v>58.78</v>
      </c>
      <c r="AQ296" s="22">
        <v>33.603333333333332</v>
      </c>
      <c r="AR296" s="22">
        <v>65.126666666666665</v>
      </c>
      <c r="AS296" s="22">
        <v>9.9066666666666681</v>
      </c>
      <c r="AT296" s="22">
        <v>482.45666666666665</v>
      </c>
      <c r="AU296" s="22">
        <v>3.5666666666666664</v>
      </c>
      <c r="AV296" s="22">
        <v>13.31</v>
      </c>
      <c r="AW296" s="22">
        <v>3.1799999999999997</v>
      </c>
      <c r="AX296" s="22">
        <v>15.066666666666668</v>
      </c>
      <c r="AY296" s="22">
        <v>49.833333333333336</v>
      </c>
      <c r="AZ296" s="22">
        <v>2.5366666666666666</v>
      </c>
      <c r="BA296" s="22">
        <v>1.2733333333333334</v>
      </c>
      <c r="BB296" s="22">
        <v>9.6466666666666665</v>
      </c>
      <c r="BC296" s="22">
        <v>29.053333333333331</v>
      </c>
      <c r="BD296" s="22">
        <v>23.186666666666667</v>
      </c>
      <c r="BE296" s="22">
        <v>29.88</v>
      </c>
      <c r="BF296" s="22">
        <v>46.443333333333328</v>
      </c>
      <c r="BG296" s="22">
        <v>18.386944444444445</v>
      </c>
      <c r="BH296" s="22">
        <v>7.13</v>
      </c>
      <c r="BI296" s="22">
        <v>16.599999999999998</v>
      </c>
      <c r="BJ296" s="22">
        <v>3.973333333333334</v>
      </c>
      <c r="BK296" s="22">
        <v>24.986666666666668</v>
      </c>
      <c r="BL296" s="22">
        <v>8.7966666666666669</v>
      </c>
      <c r="BM296" s="22">
        <v>14.596666666666666</v>
      </c>
    </row>
    <row r="297" spans="1:65" x14ac:dyDescent="0.35">
      <c r="A297" s="35"/>
      <c r="B297" s="17"/>
      <c r="C297" s="17"/>
      <c r="D297" s="17"/>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3"/>
      <c r="AF297" s="23"/>
      <c r="AG297" s="45"/>
      <c r="AH297" s="23"/>
      <c r="AI297" s="22"/>
      <c r="AJ297" s="22"/>
      <c r="AK297" s="22"/>
      <c r="AL297" s="22"/>
      <c r="AM297" s="22"/>
      <c r="AN297" s="22"/>
      <c r="AO297" s="36"/>
      <c r="AP297" s="22"/>
      <c r="AQ297" s="22"/>
      <c r="AR297" s="22"/>
      <c r="AS297" s="22"/>
      <c r="AT297" s="22"/>
      <c r="AU297" s="22"/>
      <c r="AV297" s="22"/>
      <c r="AW297" s="22"/>
      <c r="AX297" s="22"/>
      <c r="AY297" s="22"/>
      <c r="AZ297" s="22"/>
      <c r="BA297" s="22"/>
      <c r="BB297" s="22"/>
      <c r="BC297" s="22"/>
      <c r="BD297" s="22"/>
      <c r="BE297" s="22"/>
      <c r="BF297" s="22"/>
      <c r="BG297" s="22"/>
      <c r="BH297" s="22"/>
      <c r="BI297" s="22"/>
      <c r="BJ297" s="22"/>
      <c r="BK297" s="22"/>
      <c r="BL297" s="22"/>
      <c r="BM297" s="22"/>
    </row>
    <row r="299" spans="1:65" ht="13.15" x14ac:dyDescent="0.4">
      <c r="B299" s="60" t="s">
        <v>638</v>
      </c>
      <c r="D299" s="25" t="s">
        <v>893</v>
      </c>
    </row>
    <row r="300" spans="1:65" x14ac:dyDescent="0.35">
      <c r="D300" t="s">
        <v>551</v>
      </c>
      <c r="E300">
        <v>291</v>
      </c>
      <c r="F300">
        <v>291</v>
      </c>
      <c r="G300">
        <v>291</v>
      </c>
      <c r="H300">
        <v>291</v>
      </c>
      <c r="I300">
        <v>291</v>
      </c>
      <c r="J300">
        <v>291</v>
      </c>
      <c r="K300">
        <v>291</v>
      </c>
      <c r="L300">
        <v>291</v>
      </c>
      <c r="M300">
        <v>291</v>
      </c>
      <c r="N300">
        <v>291</v>
      </c>
      <c r="O300">
        <v>291</v>
      </c>
      <c r="P300">
        <v>291</v>
      </c>
      <c r="Q300">
        <v>291</v>
      </c>
      <c r="R300">
        <v>291</v>
      </c>
      <c r="S300">
        <v>291</v>
      </c>
      <c r="T300">
        <v>291</v>
      </c>
      <c r="U300">
        <v>291</v>
      </c>
      <c r="V300">
        <v>291</v>
      </c>
      <c r="W300">
        <v>291</v>
      </c>
      <c r="X300">
        <v>291</v>
      </c>
      <c r="Y300">
        <v>291</v>
      </c>
      <c r="Z300">
        <v>291</v>
      </c>
      <c r="AA300">
        <v>291</v>
      </c>
      <c r="AB300">
        <v>291</v>
      </c>
      <c r="AC300">
        <v>291</v>
      </c>
      <c r="AD300">
        <v>291</v>
      </c>
      <c r="AE300">
        <v>291</v>
      </c>
      <c r="AF300">
        <v>291</v>
      </c>
      <c r="AG300">
        <v>291</v>
      </c>
      <c r="AH300">
        <v>291</v>
      </c>
      <c r="AI300">
        <v>50</v>
      </c>
      <c r="AJ300">
        <v>241</v>
      </c>
      <c r="AK300">
        <v>241</v>
      </c>
      <c r="AL300">
        <v>291</v>
      </c>
      <c r="AM300">
        <v>291</v>
      </c>
      <c r="AN300">
        <v>291</v>
      </c>
      <c r="AO300">
        <v>291</v>
      </c>
      <c r="AP300">
        <v>291</v>
      </c>
      <c r="AQ300">
        <v>291</v>
      </c>
      <c r="AR300">
        <v>291</v>
      </c>
      <c r="AS300">
        <v>291</v>
      </c>
      <c r="AT300">
        <v>291</v>
      </c>
      <c r="AU300">
        <v>291</v>
      </c>
      <c r="AV300">
        <v>291</v>
      </c>
      <c r="AW300">
        <v>291</v>
      </c>
      <c r="AX300">
        <v>291</v>
      </c>
      <c r="AY300">
        <v>291</v>
      </c>
      <c r="AZ300">
        <v>291</v>
      </c>
      <c r="BA300">
        <v>291</v>
      </c>
      <c r="BB300">
        <v>291</v>
      </c>
      <c r="BC300">
        <v>291</v>
      </c>
      <c r="BD300">
        <v>291</v>
      </c>
      <c r="BE300">
        <v>291</v>
      </c>
      <c r="BF300">
        <v>291</v>
      </c>
      <c r="BG300">
        <v>291</v>
      </c>
      <c r="BH300">
        <v>291</v>
      </c>
      <c r="BI300">
        <v>291</v>
      </c>
      <c r="BJ300">
        <v>291</v>
      </c>
      <c r="BK300">
        <v>291</v>
      </c>
      <c r="BL300">
        <v>291</v>
      </c>
      <c r="BM300">
        <v>291</v>
      </c>
    </row>
    <row r="301" spans="1:65" x14ac:dyDescent="0.35">
      <c r="D301" t="s">
        <v>552</v>
      </c>
      <c r="E301" s="22">
        <v>7.4537843039988516</v>
      </c>
      <c r="F301" s="22">
        <v>2.2866666666666666</v>
      </c>
      <c r="G301" s="22">
        <v>2.9499999999999997</v>
      </c>
      <c r="H301" s="22">
        <v>0.91884612293988754</v>
      </c>
      <c r="I301" s="22">
        <v>0.77333333333333343</v>
      </c>
      <c r="J301" s="22">
        <v>0.80333333333333334</v>
      </c>
      <c r="K301" s="22">
        <v>0.75</v>
      </c>
      <c r="L301" s="22">
        <v>0.83166219111101125</v>
      </c>
      <c r="M301" s="22">
        <v>3.0866666666666664</v>
      </c>
      <c r="N301" s="22">
        <v>1.843333333333333</v>
      </c>
      <c r="O301" s="22">
        <v>0.38596817290102486</v>
      </c>
      <c r="P301" s="22">
        <v>0.86523081542663893</v>
      </c>
      <c r="Q301" s="22">
        <v>1.53</v>
      </c>
      <c r="R301" s="22">
        <v>2.7166666666666663</v>
      </c>
      <c r="S301" s="22">
        <v>3.06</v>
      </c>
      <c r="T301" s="22">
        <v>1.4799999999999998</v>
      </c>
      <c r="U301" s="22">
        <v>2.4666666666666668</v>
      </c>
      <c r="V301" s="22">
        <v>0.73666666666666669</v>
      </c>
      <c r="W301" s="22">
        <v>1.2016602009289139</v>
      </c>
      <c r="X301" s="22">
        <v>1.1897470148632863</v>
      </c>
      <c r="Y301" s="22">
        <v>4.28</v>
      </c>
      <c r="Z301" s="22">
        <v>3.0277912115918908</v>
      </c>
      <c r="AA301" s="22">
        <v>1.9033333333333333</v>
      </c>
      <c r="AB301" s="22">
        <v>0.85333333333333339</v>
      </c>
      <c r="AC301" s="22">
        <v>2.0337427142260283</v>
      </c>
      <c r="AD301" s="22">
        <v>1</v>
      </c>
      <c r="AE301" s="23">
        <v>500</v>
      </c>
      <c r="AF301" s="23">
        <v>200468.33333333334</v>
      </c>
      <c r="AG301" s="55">
        <v>3.6704719946950077</v>
      </c>
      <c r="AH301" s="23">
        <v>749.52989618413619</v>
      </c>
      <c r="AI301" s="22">
        <v>93.583333333333329</v>
      </c>
      <c r="AJ301" s="22">
        <v>25.64</v>
      </c>
      <c r="AK301" s="22">
        <v>26.779620435861506</v>
      </c>
      <c r="AL301" s="22">
        <v>93.583333333333329</v>
      </c>
      <c r="AM301" s="22">
        <v>163.09406666666666</v>
      </c>
      <c r="AN301" s="22">
        <v>16.556666666666668</v>
      </c>
      <c r="AO301" s="36">
        <v>1.8857906754888019</v>
      </c>
      <c r="AP301" s="22">
        <v>54.628026202023285</v>
      </c>
      <c r="AQ301" s="22">
        <v>33.603333333333332</v>
      </c>
      <c r="AR301" s="22">
        <v>62.553333333333335</v>
      </c>
      <c r="AS301" s="22">
        <v>6.9133333333333331</v>
      </c>
      <c r="AT301" s="22">
        <v>316.19618472737329</v>
      </c>
      <c r="AU301" s="22">
        <v>3.1833333333333331</v>
      </c>
      <c r="AV301" s="22">
        <v>7.5233333333333334</v>
      </c>
      <c r="AW301" s="22">
        <v>1.2910490430476995</v>
      </c>
      <c r="AX301" s="22">
        <v>6</v>
      </c>
      <c r="AY301" s="22">
        <v>17</v>
      </c>
      <c r="AZ301" s="22">
        <v>1.1856638148937841</v>
      </c>
      <c r="BA301" s="22">
        <v>0.71393160000932687</v>
      </c>
      <c r="BB301" s="22">
        <v>6.3633333333333333</v>
      </c>
      <c r="BC301" s="22">
        <v>11.443333333333333</v>
      </c>
      <c r="BD301" s="22">
        <v>9.9733333333333345</v>
      </c>
      <c r="BE301" s="22">
        <v>11.983333333333334</v>
      </c>
      <c r="BF301" s="22">
        <v>30</v>
      </c>
      <c r="BG301" s="22">
        <v>7.4722222222222214</v>
      </c>
      <c r="BH301" s="22">
        <v>5.86</v>
      </c>
      <c r="BI301" s="22">
        <v>4.9929430693005585</v>
      </c>
      <c r="BJ301" s="22">
        <v>1.5656678608397356</v>
      </c>
      <c r="BK301" s="22">
        <v>23.366181144744843</v>
      </c>
      <c r="BL301" s="22">
        <v>7.2215443251156382</v>
      </c>
      <c r="BM301" s="22">
        <v>3.7900000000000005</v>
      </c>
    </row>
    <row r="302" spans="1:65" x14ac:dyDescent="0.35">
      <c r="D302" t="s">
        <v>553</v>
      </c>
      <c r="E302" s="22">
        <v>15.053333333333333</v>
      </c>
      <c r="F302" s="22">
        <v>5.7433333333333323</v>
      </c>
      <c r="G302" s="22">
        <v>6.0566666666666675</v>
      </c>
      <c r="H302" s="22">
        <v>2.7595294168079221</v>
      </c>
      <c r="I302" s="22">
        <v>2.3132630109743113</v>
      </c>
      <c r="J302" s="22">
        <v>4.1766666666666667</v>
      </c>
      <c r="K302" s="22">
        <v>4.0000000000000009</v>
      </c>
      <c r="L302" s="22">
        <v>2.9066666666666667</v>
      </c>
      <c r="M302" s="22">
        <v>6.543333333333333</v>
      </c>
      <c r="N302" s="22">
        <v>8.7366666666666664</v>
      </c>
      <c r="O302" s="22">
        <v>1.3114430386534321</v>
      </c>
      <c r="P302" s="22">
        <v>3.16</v>
      </c>
      <c r="Q302" s="22">
        <v>5.31</v>
      </c>
      <c r="R302" s="22">
        <v>5.3566666666666665</v>
      </c>
      <c r="S302" s="22">
        <v>8.1966666666666672</v>
      </c>
      <c r="T302" s="22">
        <v>4.6166666666666663</v>
      </c>
      <c r="U302" s="22">
        <v>6.37</v>
      </c>
      <c r="V302" s="22">
        <v>2.11</v>
      </c>
      <c r="W302" s="22">
        <v>3.4966666666666666</v>
      </c>
      <c r="X302" s="22">
        <v>3.11</v>
      </c>
      <c r="Y302" s="22">
        <v>8.3233333333333324</v>
      </c>
      <c r="Z302" s="22">
        <v>8.6266666666666669</v>
      </c>
      <c r="AA302" s="22">
        <v>4.0666666666666664</v>
      </c>
      <c r="AB302" s="22">
        <v>2.6966666666666668</v>
      </c>
      <c r="AC302" s="22">
        <v>5.2833333333333323</v>
      </c>
      <c r="AD302" s="22">
        <v>2.74</v>
      </c>
      <c r="AE302" s="23">
        <v>4887.72</v>
      </c>
      <c r="AF302" s="23">
        <v>1901222</v>
      </c>
      <c r="AG302" s="55">
        <v>4.8786000000000023</v>
      </c>
      <c r="AH302" s="23">
        <v>7319.0130057909046</v>
      </c>
      <c r="AI302" s="22">
        <v>388.65000000000003</v>
      </c>
      <c r="AJ302" s="22">
        <v>246.86131069907785</v>
      </c>
      <c r="AK302" s="22">
        <v>332.81333333333333</v>
      </c>
      <c r="AL302" s="22">
        <v>502.35</v>
      </c>
      <c r="AM302" s="22">
        <v>197.74406666666667</v>
      </c>
      <c r="AN302" s="22">
        <v>80.804523334500871</v>
      </c>
      <c r="AO302" s="36">
        <v>3.5876666666666668</v>
      </c>
      <c r="AP302" s="22">
        <v>225.79333333333332</v>
      </c>
      <c r="AQ302" s="22">
        <v>195.97333333333333</v>
      </c>
      <c r="AR302" s="22">
        <v>153.93333333333334</v>
      </c>
      <c r="AS302" s="22">
        <v>13.177068478812371</v>
      </c>
      <c r="AT302" s="22">
        <v>524.89888271730786</v>
      </c>
      <c r="AU302" s="22">
        <v>5.8400000000000007</v>
      </c>
      <c r="AV302" s="22">
        <v>15.186666666666667</v>
      </c>
      <c r="AW302" s="22">
        <v>6.2700000000000005</v>
      </c>
      <c r="AX302" s="22">
        <v>31.730558916815582</v>
      </c>
      <c r="AY302" s="22">
        <v>71.879422076317098</v>
      </c>
      <c r="AZ302" s="22">
        <v>5.0084857860925425</v>
      </c>
      <c r="BA302" s="22">
        <v>1.7749132833565213</v>
      </c>
      <c r="BB302" s="22">
        <v>20.52</v>
      </c>
      <c r="BC302" s="22">
        <v>58.64290012098602</v>
      </c>
      <c r="BD302" s="22">
        <v>44.49</v>
      </c>
      <c r="BE302" s="22">
        <v>52.84</v>
      </c>
      <c r="BF302" s="22">
        <v>121.71730356485465</v>
      </c>
      <c r="BG302" s="22">
        <v>62.139999999999993</v>
      </c>
      <c r="BH302" s="22">
        <v>16.722353776474154</v>
      </c>
      <c r="BI302" s="22">
        <v>23.33</v>
      </c>
      <c r="BJ302" s="22">
        <v>4.3966666666666665</v>
      </c>
      <c r="BK302" s="22">
        <v>106.00594138705146</v>
      </c>
      <c r="BL302" s="22">
        <v>13.426666666666668</v>
      </c>
      <c r="BM302" s="22">
        <v>15.283333333333333</v>
      </c>
    </row>
    <row r="303" spans="1:65" x14ac:dyDescent="0.35">
      <c r="D303" t="s">
        <v>554</v>
      </c>
      <c r="E303" s="22">
        <v>11.225458871709884</v>
      </c>
      <c r="F303" s="22">
        <v>3.8733333333333335</v>
      </c>
      <c r="G303" s="22">
        <v>4.0679050346924051</v>
      </c>
      <c r="H303" s="22">
        <v>1.3866666666666667</v>
      </c>
      <c r="I303" s="22">
        <v>1.043586464249753</v>
      </c>
      <c r="J303" s="22">
        <v>1.902208908284776</v>
      </c>
      <c r="K303" s="22">
        <v>1.7671308002601307</v>
      </c>
      <c r="L303" s="22">
        <v>1.04</v>
      </c>
      <c r="M303" s="22">
        <v>4.13</v>
      </c>
      <c r="N303" s="22">
        <v>3.03</v>
      </c>
      <c r="O303" s="22">
        <v>0.55333333333333334</v>
      </c>
      <c r="P303" s="22">
        <v>1.2999999999999998</v>
      </c>
      <c r="Q303" s="22">
        <v>3.2666666666666671</v>
      </c>
      <c r="R303" s="22">
        <v>3.4600000000000004</v>
      </c>
      <c r="S303" s="22">
        <v>4.22</v>
      </c>
      <c r="T303" s="22">
        <v>2.1633333333333336</v>
      </c>
      <c r="U303" s="22">
        <v>3.456666666666667</v>
      </c>
      <c r="V303" s="22">
        <v>1.0666666666666667</v>
      </c>
      <c r="W303" s="22">
        <v>1.6587515530707193</v>
      </c>
      <c r="X303" s="22">
        <v>1.7666666666666666</v>
      </c>
      <c r="Y303" s="22">
        <v>5.9766666666666666</v>
      </c>
      <c r="Z303" s="22">
        <v>5.003333333333333</v>
      </c>
      <c r="AA303" s="22">
        <v>2.5666666666666669</v>
      </c>
      <c r="AB303" s="22">
        <v>1.2368090343028257</v>
      </c>
      <c r="AC303" s="22">
        <v>3.1733333333333333</v>
      </c>
      <c r="AD303" s="22">
        <v>1.7033333333333334</v>
      </c>
      <c r="AE303" s="23">
        <v>938.02666666666664</v>
      </c>
      <c r="AF303" s="23">
        <v>298196.33333333331</v>
      </c>
      <c r="AG303" s="55">
        <v>4.4741861714170374</v>
      </c>
      <c r="AH303" s="23">
        <v>1133.9655225516578</v>
      </c>
      <c r="AI303" s="22">
        <v>157.36703231138793</v>
      </c>
      <c r="AJ303" s="22">
        <v>94.59666666666665</v>
      </c>
      <c r="AK303" s="22">
        <v>65.036666666666676</v>
      </c>
      <c r="AL303" s="22">
        <v>160.08333333333331</v>
      </c>
      <c r="AM303" s="22">
        <v>178.67141666666666</v>
      </c>
      <c r="AN303" s="22">
        <v>47.233333333333327</v>
      </c>
      <c r="AO303" s="36">
        <v>2.5570704169774561</v>
      </c>
      <c r="AP303" s="22">
        <v>100.83333333333333</v>
      </c>
      <c r="AQ303" s="22">
        <v>106</v>
      </c>
      <c r="AR303" s="22">
        <v>92.40000000000002</v>
      </c>
      <c r="AS303" s="22">
        <v>9.1466666666666665</v>
      </c>
      <c r="AT303" s="22">
        <v>443.21333333333337</v>
      </c>
      <c r="AU303" s="22">
        <v>4.1900000000000004</v>
      </c>
      <c r="AV303" s="22">
        <v>10.056666666666667</v>
      </c>
      <c r="AW303" s="22">
        <v>4.1966666666666663</v>
      </c>
      <c r="AX303" s="22">
        <v>16.330000000000002</v>
      </c>
      <c r="AY303" s="22">
        <v>35.603805831585831</v>
      </c>
      <c r="AZ303" s="22">
        <v>2.2966666666666669</v>
      </c>
      <c r="BA303" s="22">
        <v>0.94666666666666666</v>
      </c>
      <c r="BB303" s="22">
        <v>12.689315257873885</v>
      </c>
      <c r="BC303" s="22">
        <v>31.680000000000003</v>
      </c>
      <c r="BD303" s="22">
        <v>23.823333333333334</v>
      </c>
      <c r="BE303" s="22">
        <v>31.273175220879281</v>
      </c>
      <c r="BF303" s="22">
        <v>74.79058449146406</v>
      </c>
      <c r="BG303" s="22">
        <v>20.176202002140187</v>
      </c>
      <c r="BH303" s="22">
        <v>10.426666666666666</v>
      </c>
      <c r="BI303" s="22">
        <v>15</v>
      </c>
      <c r="BJ303" s="22">
        <v>2.37</v>
      </c>
      <c r="BK303" s="22">
        <v>49.492755533813614</v>
      </c>
      <c r="BL303" s="22">
        <v>8.99</v>
      </c>
      <c r="BM303" s="22">
        <v>8.5699999999999985</v>
      </c>
    </row>
    <row r="304" spans="1:65" x14ac:dyDescent="0.35">
      <c r="D304" t="s">
        <v>555</v>
      </c>
      <c r="E304" s="22">
        <v>11.354435630175161</v>
      </c>
      <c r="F304" s="22">
        <v>3.9000628117225751</v>
      </c>
      <c r="G304" s="22">
        <v>4.1231463751052839</v>
      </c>
      <c r="H304" s="22">
        <v>1.422499162439067</v>
      </c>
      <c r="I304" s="22">
        <v>1.115335921333152</v>
      </c>
      <c r="J304" s="22">
        <v>1.9420337665195544</v>
      </c>
      <c r="K304" s="22">
        <v>1.8083313368660008</v>
      </c>
      <c r="L304" s="22">
        <v>1.124654715888965</v>
      </c>
      <c r="M304" s="22">
        <v>4.2247680962279981</v>
      </c>
      <c r="N304" s="22">
        <v>3.0933077232097781</v>
      </c>
      <c r="O304" s="22">
        <v>0.5635860731400032</v>
      </c>
      <c r="P304" s="22">
        <v>1.3700117322171068</v>
      </c>
      <c r="Q304" s="22">
        <v>3.3250484293232709</v>
      </c>
      <c r="R304" s="22">
        <v>3.5201998171440412</v>
      </c>
      <c r="S304" s="22">
        <v>4.3548985199253361</v>
      </c>
      <c r="T304" s="22">
        <v>2.243686711516292</v>
      </c>
      <c r="U304" s="22">
        <v>3.5318878386293688</v>
      </c>
      <c r="V304" s="22">
        <v>1.1116632398385471</v>
      </c>
      <c r="W304" s="22">
        <v>1.7320234310164531</v>
      </c>
      <c r="X304" s="22">
        <v>1.8346038598634598</v>
      </c>
      <c r="Y304" s="22">
        <v>6.0839712178840015</v>
      </c>
      <c r="Z304" s="22">
        <v>5.0142157516467591</v>
      </c>
      <c r="AA304" s="22">
        <v>2.6082959581840881</v>
      </c>
      <c r="AB304" s="22">
        <v>1.2822791614060627</v>
      </c>
      <c r="AC304" s="22">
        <v>3.2337075495497549</v>
      </c>
      <c r="AD304" s="22">
        <v>1.7290097772530943</v>
      </c>
      <c r="AE304" s="23">
        <v>1087.1018066817605</v>
      </c>
      <c r="AF304" s="23">
        <v>347000.34793498996</v>
      </c>
      <c r="AG304" s="55">
        <v>4.4708644228624159</v>
      </c>
      <c r="AH304" s="23">
        <v>1315.700790814537</v>
      </c>
      <c r="AI304" s="22">
        <v>165.92757060115088</v>
      </c>
      <c r="AJ304" s="22">
        <v>100.1596014035084</v>
      </c>
      <c r="AK304" s="22">
        <v>67.73440440787013</v>
      </c>
      <c r="AL304" s="22">
        <v>167.55613034570362</v>
      </c>
      <c r="AM304" s="22">
        <v>178.72228890761272</v>
      </c>
      <c r="AN304" s="22">
        <v>47.424045450665048</v>
      </c>
      <c r="AO304" s="36">
        <v>2.6086268687102221</v>
      </c>
      <c r="AP304" s="22">
        <v>103.7380075704142</v>
      </c>
      <c r="AQ304" s="22">
        <v>110.71018275578548</v>
      </c>
      <c r="AR304" s="22">
        <v>95.106155903840659</v>
      </c>
      <c r="AS304" s="22">
        <v>9.2861588177952594</v>
      </c>
      <c r="AT304" s="22">
        <v>441.66511554348779</v>
      </c>
      <c r="AU304" s="22">
        <v>4.240603739103503</v>
      </c>
      <c r="AV304" s="22">
        <v>10.315616389991709</v>
      </c>
      <c r="AW304" s="22">
        <v>4.1341397121933339</v>
      </c>
      <c r="AX304" s="22">
        <v>16.879597910797482</v>
      </c>
      <c r="AY304" s="22">
        <v>37.480561259548267</v>
      </c>
      <c r="AZ304" s="22">
        <v>2.4044759516802019</v>
      </c>
      <c r="BA304" s="22">
        <v>0.98776843957136606</v>
      </c>
      <c r="BB304" s="22">
        <v>12.770318780193808</v>
      </c>
      <c r="BC304" s="22">
        <v>32.025111232150479</v>
      </c>
      <c r="BD304" s="22">
        <v>24.43372510138915</v>
      </c>
      <c r="BE304" s="22">
        <v>31.752069083131161</v>
      </c>
      <c r="BF304" s="22">
        <v>74.60838428641847</v>
      </c>
      <c r="BG304" s="22">
        <v>21.622986925990087</v>
      </c>
      <c r="BH304" s="22">
        <v>10.521070966962018</v>
      </c>
      <c r="BI304" s="22">
        <v>14.834822521029794</v>
      </c>
      <c r="BJ304" s="22">
        <v>2.5237100517443571</v>
      </c>
      <c r="BK304" s="22">
        <v>51.468912740084754</v>
      </c>
      <c r="BL304" s="22">
        <v>9.0315145167954434</v>
      </c>
      <c r="BM304" s="22">
        <v>8.8297070538787068</v>
      </c>
    </row>
    <row r="305" spans="4:65" x14ac:dyDescent="0.35">
      <c r="D305" t="s">
        <v>556</v>
      </c>
      <c r="E305" s="53">
        <v>1.3306608531303796</v>
      </c>
      <c r="F305" s="53">
        <v>0.48895408276445779</v>
      </c>
      <c r="G305" s="53">
        <v>0.53130887793208526</v>
      </c>
      <c r="H305" s="53">
        <v>0.30099975899679027</v>
      </c>
      <c r="I305" s="53">
        <v>0.20610889934357324</v>
      </c>
      <c r="J305" s="53">
        <v>0.48270826506387043</v>
      </c>
      <c r="K305" s="53">
        <v>0.4767114911606124</v>
      </c>
      <c r="L305" s="53">
        <v>0.26603374338540359</v>
      </c>
      <c r="M305" s="53">
        <v>0.45901460673875899</v>
      </c>
      <c r="N305" s="53">
        <v>0.67914976697218843</v>
      </c>
      <c r="O305" s="53">
        <v>9.9161427423101287E-2</v>
      </c>
      <c r="P305" s="53">
        <v>0.34837190932538964</v>
      </c>
      <c r="Q305" s="53">
        <v>0.52235225279712438</v>
      </c>
      <c r="R305" s="53">
        <v>0.36849621227248336</v>
      </c>
      <c r="S305" s="53">
        <v>0.67756418517104355</v>
      </c>
      <c r="T305" s="53">
        <v>0.43875671613773204</v>
      </c>
      <c r="U305" s="53">
        <v>0.49457397969691064</v>
      </c>
      <c r="V305" s="53">
        <v>0.21259328121058454</v>
      </c>
      <c r="W305" s="53">
        <v>0.31070686474588777</v>
      </c>
      <c r="X305" s="53">
        <v>0.27524812724580944</v>
      </c>
      <c r="Y305" s="53">
        <v>0.53653651241909994</v>
      </c>
      <c r="Z305" s="53">
        <v>0.97958402614792395</v>
      </c>
      <c r="AA305" s="53">
        <v>0.37947717161521788</v>
      </c>
      <c r="AB305" s="53">
        <v>0.30012700309296575</v>
      </c>
      <c r="AC305" s="53">
        <v>0.46167017324816029</v>
      </c>
      <c r="AD305" s="53">
        <v>0.24066448179458078</v>
      </c>
      <c r="AE305" s="53">
        <v>545.91711358819259</v>
      </c>
      <c r="AF305" s="53">
        <v>176759.07517252705</v>
      </c>
      <c r="AG305" s="55">
        <v>0.13763789812286578</v>
      </c>
      <c r="AH305" s="53">
        <v>676.99016074943825</v>
      </c>
      <c r="AI305" s="53">
        <v>50.984724287835242</v>
      </c>
      <c r="AJ305" s="53">
        <v>30.517216916807033</v>
      </c>
      <c r="AK305" s="53">
        <v>27.927413817480218</v>
      </c>
      <c r="AL305" s="53">
        <v>42.683439344457064</v>
      </c>
      <c r="AM305" s="53">
        <v>5.3203422703336241</v>
      </c>
      <c r="AN305" s="53">
        <v>8.8397709194775551</v>
      </c>
      <c r="AO305" s="53">
        <v>0.26560777413148762</v>
      </c>
      <c r="AP305" s="53">
        <v>26.625428972937328</v>
      </c>
      <c r="AQ305" s="53">
        <v>26.105330336280051</v>
      </c>
      <c r="AR305" s="53">
        <v>15.720567685450071</v>
      </c>
      <c r="AS305" s="53">
        <v>1.0917910823305863</v>
      </c>
      <c r="AT305" s="53">
        <v>25.772329478793978</v>
      </c>
      <c r="AU305" s="53">
        <v>0.40659428255942365</v>
      </c>
      <c r="AV305" s="53">
        <v>1.2139760366162891</v>
      </c>
      <c r="AW305" s="53">
        <v>0.92442040477640597</v>
      </c>
      <c r="AX305" s="53">
        <v>3.9065982312499345</v>
      </c>
      <c r="AY305" s="53">
        <v>10.477079745779491</v>
      </c>
      <c r="AZ305" s="53">
        <v>0.5771044766296699</v>
      </c>
      <c r="BA305" s="53">
        <v>0.17662529671881003</v>
      </c>
      <c r="BB305" s="53">
        <v>2.2694439997534896</v>
      </c>
      <c r="BC305" s="53">
        <v>9.0608145818041805</v>
      </c>
      <c r="BD305" s="53">
        <v>6.0986786145604706</v>
      </c>
      <c r="BE305" s="53">
        <v>7.6742277221336925</v>
      </c>
      <c r="BF305" s="53">
        <v>13.699897738581672</v>
      </c>
      <c r="BG305" s="53">
        <v>9.3996822177418728</v>
      </c>
      <c r="BH305" s="53">
        <v>1.6941181640454004</v>
      </c>
      <c r="BI305" s="53">
        <v>3.3885554618123344</v>
      </c>
      <c r="BJ305" s="53">
        <v>0.50936394729689649</v>
      </c>
      <c r="BK305" s="53">
        <v>10.702125250976653</v>
      </c>
      <c r="BL305" s="53">
        <v>0.75705017377656092</v>
      </c>
      <c r="BM305" s="53">
        <v>2.036293992066422</v>
      </c>
    </row>
    <row r="306" spans="4:65" x14ac:dyDescent="0.35">
      <c r="D306" t="s">
        <v>557</v>
      </c>
      <c r="E306" s="54">
        <v>0.11719304212655544</v>
      </c>
      <c r="F306" s="54">
        <v>0.12537082256593121</v>
      </c>
      <c r="G306" s="54">
        <v>0.12886005724657745</v>
      </c>
      <c r="H306" s="54">
        <v>0.21159925217859918</v>
      </c>
      <c r="I306" s="54">
        <v>0.18479535662871233</v>
      </c>
      <c r="J306" s="54">
        <v>0.24855812158661045</v>
      </c>
      <c r="K306" s="54">
        <v>0.26361954883046812</v>
      </c>
      <c r="L306" s="54">
        <v>0.23654703939521698</v>
      </c>
      <c r="M306" s="54">
        <v>0.10864847401886538</v>
      </c>
      <c r="N306" s="54">
        <v>0.21955454411353134</v>
      </c>
      <c r="O306" s="54">
        <v>0.17594726369057759</v>
      </c>
      <c r="P306" s="54">
        <v>0.25428388759971793</v>
      </c>
      <c r="Q306" s="54">
        <v>0.15709613375569267</v>
      </c>
      <c r="R306" s="54">
        <v>0.10468048162432055</v>
      </c>
      <c r="S306" s="54">
        <v>0.15558667603181262</v>
      </c>
      <c r="T306" s="54">
        <v>0.19555168459379901</v>
      </c>
      <c r="U306" s="54">
        <v>0.14003105486182188</v>
      </c>
      <c r="V306" s="54">
        <v>0.19123892343643623</v>
      </c>
      <c r="W306" s="54">
        <v>0.17938952740584274</v>
      </c>
      <c r="X306" s="54">
        <v>0.15003136822479746</v>
      </c>
      <c r="Y306" s="54">
        <v>8.8188535613373059E-2</v>
      </c>
      <c r="Z306" s="54">
        <v>0.19536136350459407</v>
      </c>
      <c r="AA306" s="54">
        <v>0.14548854029563893</v>
      </c>
      <c r="AB306" s="54">
        <v>0.23405745965946004</v>
      </c>
      <c r="AC306" s="54">
        <v>0.1427680661204013</v>
      </c>
      <c r="AD306" s="54">
        <v>0.13919208842007147</v>
      </c>
      <c r="AE306" s="54">
        <v>0.50217662249549089</v>
      </c>
      <c r="AF306" s="54">
        <v>0.50939163670706933</v>
      </c>
      <c r="AG306" s="54">
        <v>3.0785522687521983E-2</v>
      </c>
      <c r="AH306" s="54">
        <v>0.51454720212664806</v>
      </c>
      <c r="AI306" s="54">
        <v>0.30727096228263351</v>
      </c>
      <c r="AJ306" s="54">
        <v>0.30468588621737536</v>
      </c>
      <c r="AK306" s="54">
        <v>0.41230766051048801</v>
      </c>
      <c r="AL306" s="54">
        <v>0.25474113812721821</v>
      </c>
      <c r="AM306" s="54">
        <v>2.9768767526717831E-2</v>
      </c>
      <c r="AN306" s="54">
        <v>0.18639849965295593</v>
      </c>
      <c r="AO306" s="54">
        <v>0.1018189980780239</v>
      </c>
      <c r="AP306" s="54">
        <v>0.25666030798658629</v>
      </c>
      <c r="AQ306" s="54">
        <v>0.23579881892043794</v>
      </c>
      <c r="AR306" s="54">
        <v>0.16529495421247731</v>
      </c>
      <c r="AS306" s="54">
        <v>0.11757187269276122</v>
      </c>
      <c r="AT306" s="54">
        <v>5.8352649036091581E-2</v>
      </c>
      <c r="AU306" s="54">
        <v>9.5881225310002885E-2</v>
      </c>
      <c r="AV306" s="54">
        <v>0.11768332504047922</v>
      </c>
      <c r="AW306" s="54">
        <v>0.22360647417161486</v>
      </c>
      <c r="AX306" s="54">
        <v>0.23143905748791418</v>
      </c>
      <c r="AY306" s="54">
        <v>0.27953369409884249</v>
      </c>
      <c r="AZ306" s="54">
        <v>0.24001257996629174</v>
      </c>
      <c r="BA306" s="54">
        <v>0.17881245203122212</v>
      </c>
      <c r="BB306" s="54">
        <v>0.17771240004386543</v>
      </c>
      <c r="BC306" s="54">
        <v>0.28292843438145177</v>
      </c>
      <c r="BD306" s="54">
        <v>0.24960085247966293</v>
      </c>
      <c r="BE306" s="54">
        <v>0.24169220916096959</v>
      </c>
      <c r="BF306" s="54">
        <v>0.18362410430962206</v>
      </c>
      <c r="BG306" s="54">
        <v>0.43470785280102897</v>
      </c>
      <c r="BH306" s="54">
        <v>0.16102145583517347</v>
      </c>
      <c r="BI306" s="54">
        <v>0.22841900919331726</v>
      </c>
      <c r="BJ306" s="54">
        <v>0.20183140568974253</v>
      </c>
      <c r="BK306" s="54">
        <v>0.20793377363578305</v>
      </c>
      <c r="BL306" s="54">
        <v>8.3823169676438394E-2</v>
      </c>
      <c r="BM306" s="54">
        <v>0.23061852218210574</v>
      </c>
    </row>
    <row r="308" spans="4:65" x14ac:dyDescent="0.35">
      <c r="AG308" s="55"/>
    </row>
  </sheetData>
  <phoneticPr fontId="0" type="noConversion"/>
  <conditionalFormatting sqref="B272:B277 B270 C270:D277">
    <cfRule type="cellIs" dxfId="52" priority="2" stopIfTrue="1" operator="equal">
      <formula>#REF!</formula>
    </cfRule>
  </conditionalFormatting>
  <conditionalFormatting sqref="B293:D297">
    <cfRule type="cellIs" dxfId="51" priority="11" stopIfTrue="1" operator="equal">
      <formula>#REF!</formula>
    </cfRule>
  </conditionalFormatting>
  <conditionalFormatting sqref="B287:D292">
    <cfRule type="cellIs" dxfId="50" priority="12" stopIfTrue="1" operator="equal">
      <formula>#REF!</formula>
    </cfRule>
  </conditionalFormatting>
  <conditionalFormatting sqref="B278:D286">
    <cfRule type="cellIs" dxfId="49" priority="13" stopIfTrue="1" operator="equal">
      <formula>#REF!</formula>
    </cfRule>
  </conditionalFormatting>
  <conditionalFormatting sqref="B269:D269">
    <cfRule type="cellIs" dxfId="48" priority="14" stopIfTrue="1" operator="equal">
      <formula>#REF!</formula>
    </cfRule>
  </conditionalFormatting>
  <conditionalFormatting sqref="B266:D268">
    <cfRule type="cellIs" dxfId="47" priority="15" stopIfTrue="1" operator="equal">
      <formula>#REF!</formula>
    </cfRule>
  </conditionalFormatting>
  <conditionalFormatting sqref="B263:D265">
    <cfRule type="cellIs" dxfId="46" priority="16" stopIfTrue="1" operator="equal">
      <formula>#REF!</formula>
    </cfRule>
  </conditionalFormatting>
  <conditionalFormatting sqref="B262:D262">
    <cfRule type="cellIs" dxfId="45" priority="17" stopIfTrue="1" operator="equal">
      <formula>#REF!</formula>
    </cfRule>
  </conditionalFormatting>
  <conditionalFormatting sqref="B260:D261">
    <cfRule type="cellIs" dxfId="44" priority="18" stopIfTrue="1" operator="equal">
      <formula>#REF!</formula>
    </cfRule>
  </conditionalFormatting>
  <conditionalFormatting sqref="B258:D259">
    <cfRule type="cellIs" dxfId="43" priority="19" stopIfTrue="1" operator="equal">
      <formula>#REF!</formula>
    </cfRule>
  </conditionalFormatting>
  <conditionalFormatting sqref="B255:D257">
    <cfRule type="cellIs" dxfId="42" priority="20" stopIfTrue="1" operator="equal">
      <formula>#REF!</formula>
    </cfRule>
  </conditionalFormatting>
  <conditionalFormatting sqref="B247:D254">
    <cfRule type="cellIs" dxfId="41" priority="21" stopIfTrue="1" operator="equal">
      <formula>#REF!</formula>
    </cfRule>
  </conditionalFormatting>
  <conditionalFormatting sqref="B229:D246">
    <cfRule type="cellIs" dxfId="40" priority="22" stopIfTrue="1" operator="equal">
      <formula>#REF!</formula>
    </cfRule>
  </conditionalFormatting>
  <conditionalFormatting sqref="B220:D228">
    <cfRule type="cellIs" dxfId="39" priority="23" stopIfTrue="1" operator="equal">
      <formula>#REF!</formula>
    </cfRule>
  </conditionalFormatting>
  <conditionalFormatting sqref="B219:D219">
    <cfRule type="cellIs" dxfId="38" priority="24" stopIfTrue="1" operator="equal">
      <formula>#REF!</formula>
    </cfRule>
  </conditionalFormatting>
  <conditionalFormatting sqref="B211:D218">
    <cfRule type="cellIs" dxfId="37" priority="25" stopIfTrue="1" operator="equal">
      <formula>#REF!</formula>
    </cfRule>
  </conditionalFormatting>
  <conditionalFormatting sqref="B201:D210">
    <cfRule type="cellIs" dxfId="36" priority="26" stopIfTrue="1" operator="equal">
      <formula>#REF!</formula>
    </cfRule>
  </conditionalFormatting>
  <conditionalFormatting sqref="B200:D200">
    <cfRule type="cellIs" dxfId="35" priority="27" stopIfTrue="1" operator="equal">
      <formula>#REF!</formula>
    </cfRule>
  </conditionalFormatting>
  <conditionalFormatting sqref="B193:D199">
    <cfRule type="cellIs" dxfId="34" priority="28" stopIfTrue="1" operator="equal">
      <formula>#REF!</formula>
    </cfRule>
  </conditionalFormatting>
  <conditionalFormatting sqref="B190:D192">
    <cfRule type="cellIs" dxfId="33" priority="29" stopIfTrue="1" operator="equal">
      <formula>#REF!</formula>
    </cfRule>
  </conditionalFormatting>
  <conditionalFormatting sqref="B189:D189">
    <cfRule type="cellIs" dxfId="32" priority="30" stopIfTrue="1" operator="equal">
      <formula>#REF!</formula>
    </cfRule>
  </conditionalFormatting>
  <conditionalFormatting sqref="B182:D188">
    <cfRule type="cellIs" dxfId="31" priority="31" stopIfTrue="1" operator="equal">
      <formula>#REF!</formula>
    </cfRule>
  </conditionalFormatting>
  <conditionalFormatting sqref="B172:D181">
    <cfRule type="cellIs" dxfId="30" priority="32" stopIfTrue="1" operator="equal">
      <formula>#REF!</formula>
    </cfRule>
  </conditionalFormatting>
  <conditionalFormatting sqref="B167:D171">
    <cfRule type="cellIs" dxfId="29" priority="33" stopIfTrue="1" operator="equal">
      <formula>#REF!</formula>
    </cfRule>
  </conditionalFormatting>
  <conditionalFormatting sqref="B160:D166">
    <cfRule type="cellIs" dxfId="28" priority="34" stopIfTrue="1" operator="equal">
      <formula>#REF!</formula>
    </cfRule>
  </conditionalFormatting>
  <conditionalFormatting sqref="B159:D159">
    <cfRule type="cellIs" dxfId="27" priority="35" stopIfTrue="1" operator="equal">
      <formula>#REF!</formula>
    </cfRule>
  </conditionalFormatting>
  <conditionalFormatting sqref="B156:D158">
    <cfRule type="cellIs" dxfId="26" priority="36" stopIfTrue="1" operator="equal">
      <formula>#REF!</formula>
    </cfRule>
  </conditionalFormatting>
  <conditionalFormatting sqref="B155:D155">
    <cfRule type="cellIs" dxfId="25" priority="37" stopIfTrue="1" operator="equal">
      <formula>#REF!</formula>
    </cfRule>
  </conditionalFormatting>
  <conditionalFormatting sqref="B151:D154">
    <cfRule type="cellIs" dxfId="24" priority="38" stopIfTrue="1" operator="equal">
      <formula>#REF!</formula>
    </cfRule>
  </conditionalFormatting>
  <conditionalFormatting sqref="B142:B150 D142:D150 C142:C146 C148:C150">
    <cfRule type="cellIs" dxfId="23" priority="39" stopIfTrue="1" operator="equal">
      <formula>#REF!</formula>
    </cfRule>
  </conditionalFormatting>
  <conditionalFormatting sqref="B140:D141">
    <cfRule type="cellIs" dxfId="22" priority="40" stopIfTrue="1" operator="equal">
      <formula>#REF!</formula>
    </cfRule>
  </conditionalFormatting>
  <conditionalFormatting sqref="B139:D139">
    <cfRule type="cellIs" dxfId="21" priority="41" stopIfTrue="1" operator="equal">
      <formula>#REF!</formula>
    </cfRule>
  </conditionalFormatting>
  <conditionalFormatting sqref="B137:D138">
    <cfRule type="cellIs" dxfId="20" priority="42" stopIfTrue="1" operator="equal">
      <formula>#REF!</formula>
    </cfRule>
  </conditionalFormatting>
  <conditionalFormatting sqref="B123:D136">
    <cfRule type="cellIs" dxfId="19" priority="43" stopIfTrue="1" operator="equal">
      <formula>#REF!</formula>
    </cfRule>
  </conditionalFormatting>
  <conditionalFormatting sqref="B109:D122">
    <cfRule type="cellIs" dxfId="18" priority="44" stopIfTrue="1" operator="equal">
      <formula>#REF!</formula>
    </cfRule>
  </conditionalFormatting>
  <conditionalFormatting sqref="B108:D108">
    <cfRule type="cellIs" dxfId="17" priority="45" stopIfTrue="1" operator="equal">
      <formula>#REF!</formula>
    </cfRule>
  </conditionalFormatting>
  <conditionalFormatting sqref="B106:D107">
    <cfRule type="cellIs" dxfId="16" priority="46" stopIfTrue="1" operator="equal">
      <formula>#REF!</formula>
    </cfRule>
  </conditionalFormatting>
  <conditionalFormatting sqref="B105:D105">
    <cfRule type="cellIs" dxfId="15" priority="47" stopIfTrue="1" operator="equal">
      <formula>#REF!</formula>
    </cfRule>
  </conditionalFormatting>
  <conditionalFormatting sqref="B102:D104">
    <cfRule type="cellIs" dxfId="14" priority="48" stopIfTrue="1" operator="equal">
      <formula>#REF!</formula>
    </cfRule>
  </conditionalFormatting>
  <conditionalFormatting sqref="B100:D101">
    <cfRule type="cellIs" dxfId="13" priority="49" stopIfTrue="1" operator="equal">
      <formula>#REF!</formula>
    </cfRule>
  </conditionalFormatting>
  <conditionalFormatting sqref="B94:D99">
    <cfRule type="cellIs" dxfId="12" priority="50" stopIfTrue="1" operator="equal">
      <formula>#REF!</formula>
    </cfRule>
  </conditionalFormatting>
  <conditionalFormatting sqref="B89:D93">
    <cfRule type="cellIs" dxfId="11" priority="51" stopIfTrue="1" operator="equal">
      <formula>#REF!</formula>
    </cfRule>
  </conditionalFormatting>
  <conditionalFormatting sqref="B76:D88">
    <cfRule type="cellIs" dxfId="10" priority="52" stopIfTrue="1" operator="equal">
      <formula>#REF!</formula>
    </cfRule>
  </conditionalFormatting>
  <conditionalFormatting sqref="B69:D75">
    <cfRule type="cellIs" dxfId="9" priority="53" stopIfTrue="1" operator="equal">
      <formula>#REF!</formula>
    </cfRule>
  </conditionalFormatting>
  <conditionalFormatting sqref="B46:D52 B54:D68 B53:C53">
    <cfRule type="cellIs" dxfId="8" priority="54" stopIfTrue="1" operator="equal">
      <formula>#REF!</formula>
    </cfRule>
  </conditionalFormatting>
  <conditionalFormatting sqref="B42:D45">
    <cfRule type="cellIs" dxfId="7" priority="55" stopIfTrue="1" operator="equal">
      <formula>#REF!</formula>
    </cfRule>
  </conditionalFormatting>
  <conditionalFormatting sqref="B40:D41">
    <cfRule type="cellIs" dxfId="6" priority="56" stopIfTrue="1" operator="equal">
      <formula>#REF!</formula>
    </cfRule>
  </conditionalFormatting>
  <conditionalFormatting sqref="B39:D39">
    <cfRule type="cellIs" dxfId="5" priority="57" stopIfTrue="1" operator="equal">
      <formula>#REF!</formula>
    </cfRule>
  </conditionalFormatting>
  <conditionalFormatting sqref="B38:D38">
    <cfRule type="cellIs" dxfId="4" priority="58" stopIfTrue="1" operator="equal">
      <formula>#REF!</formula>
    </cfRule>
  </conditionalFormatting>
  <conditionalFormatting sqref="B30:D37">
    <cfRule type="cellIs" dxfId="3" priority="59" stopIfTrue="1" operator="equal">
      <formula>#REF!</formula>
    </cfRule>
  </conditionalFormatting>
  <conditionalFormatting sqref="B6:D25">
    <cfRule type="cellIs" dxfId="2" priority="60" stopIfTrue="1" operator="equal">
      <formula>#REF!</formula>
    </cfRule>
  </conditionalFormatting>
  <conditionalFormatting sqref="B26:D29">
    <cfRule type="cellIs" dxfId="1" priority="61" stopIfTrue="1" operator="equal">
      <formula>#REF!</formula>
    </cfRule>
  </conditionalFormatting>
  <conditionalFormatting sqref="D299">
    <cfRule type="cellIs" dxfId="0" priority="1" stopIfTrue="1" operator="equal">
      <formula>#REF!</formula>
    </cfRule>
  </conditionalFormatting>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BC39D087429E4C94935E0C3D3E51FA" ma:contentTypeVersion="6" ma:contentTypeDescription="Create a new document." ma:contentTypeScope="" ma:versionID="49d0a7047ab2a4aff08cb91d73f69d65">
  <xsd:schema xmlns:xsd="http://www.w3.org/2001/XMLSchema" xmlns:xs="http://www.w3.org/2001/XMLSchema" xmlns:p="http://schemas.microsoft.com/office/2006/metadata/properties" xmlns:ns2="82671d92-8620-4ae5-bbf3-4871dbe5292e" targetNamespace="http://schemas.microsoft.com/office/2006/metadata/properties" ma:root="true" ma:fieldsID="e9b25eae2bed5798e7ff5a1fa9d5e92e" ns2:_="">
    <xsd:import namespace="82671d92-8620-4ae5-bbf3-4871dbe5292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671d92-8620-4ae5-bbf3-4871dbe529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9B3445D-36C1-4300-9CE5-4005535EE9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671d92-8620-4ae5-bbf3-4871dbe529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EED3D72-AFD0-4DC0-9E1C-B225BC62C4AC}">
  <ds:schemaRefs>
    <ds:schemaRef ds:uri="http://schemas.microsoft.com/sharepoint/v3/contenttype/forms"/>
  </ds:schemaRefs>
</ds:datastoreItem>
</file>

<file path=customXml/itemProps3.xml><?xml version="1.0" encoding="utf-8"?>
<ds:datastoreItem xmlns:ds="http://schemas.openxmlformats.org/officeDocument/2006/customXml" ds:itemID="{674D20A2-D85F-4A27-BEA8-AB9382E59C79}">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82671d92-8620-4ae5-bbf3-4871dbe5292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Cover</vt:lpstr>
      <vt:lpstr>ItemsWeights</vt:lpstr>
      <vt:lpstr>AnnualAverageMethod</vt:lpstr>
      <vt:lpstr>Calculator</vt:lpstr>
      <vt:lpstr>Section1Index</vt:lpstr>
      <vt:lpstr>Section1AveragePrice</vt:lpstr>
      <vt:lpstr>Section2Index</vt:lpstr>
      <vt:lpstr>Section2AveragePrice</vt:lpstr>
      <vt:lpstr>Cities</vt:lpstr>
      <vt:lpstr>ItemsWeights!Print_Area</vt:lpstr>
      <vt:lpstr>Section2Index!Print_Area</vt:lpstr>
    </vt:vector>
  </TitlesOfParts>
  <Company>CREC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wks1</dc:creator>
  <cp:lastModifiedBy>William Cook</cp:lastModifiedBy>
  <cp:lastPrinted>2008-02-25T14:55:53Z</cp:lastPrinted>
  <dcterms:created xsi:type="dcterms:W3CDTF">2005-04-08T21:19:37Z</dcterms:created>
  <dcterms:modified xsi:type="dcterms:W3CDTF">2019-01-31T18:21:14Z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0x0101005CBC39D087429E4C94935E0C3D3E51FA</vt:lpwstr>
  </property>
</Properties>
</file>