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mc:AlternateContent xmlns:mc="http://schemas.openxmlformats.org/markup-compatibility/2006">
    <mc:Choice Requires="x15">
      <x15ac:absPath xmlns:x15ac="http://schemas.microsoft.com/office/spreadsheetml/2010/11/ac" url="https://people.ey.com/personal/rebecca_susan_id_ey_com/Documents/02 EY/09 PRESALES/05 AI/03 FUTURE OF FINANCE AI/"/>
    </mc:Choice>
  </mc:AlternateContent>
  <xr:revisionPtr revIDLastSave="0" documentId="8_{E56A99A2-8795-446E-A357-8E0539693539}" xr6:coauthVersionLast="47" xr6:coauthVersionMax="47" xr10:uidLastSave="{00000000-0000-0000-0000-000000000000}"/>
  <bookViews>
    <workbookView xWindow="-120" yWindow="-120" windowWidth="29040" windowHeight="17520" tabRatio="500" firstSheet="1" activeTab="1" xr2:uid="{00000000-000D-0000-FFFF-FFFF00000000}"/>
  </bookViews>
  <sheets>
    <sheet name="00 Read Me First" sheetId="1" state="hidden" r:id="rId1"/>
    <sheet name="Summary Future Finance AI" sheetId="10" r:id="rId2"/>
    <sheet name="STORYLINE FINPERF" sheetId="2" r:id="rId3"/>
    <sheet name="00 Mock Up" sheetId="9" r:id="rId4"/>
    <sheet name="01 Assumptions" sheetId="3" r:id="rId5"/>
    <sheet name="02 P&amp;L Actual vs Budget" sheetId="4" r:id="rId6"/>
    <sheet name="03 Variance Bridge" sheetId="5" r:id="rId7"/>
    <sheet name="04 KPIs &amp; Ratios" sheetId="6" r:id="rId8"/>
    <sheet name="05 What-if Simulator" sheetId="7" r:id="rId9"/>
    <sheet name="06 Recommendation" sheetId="8"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9" i="7" l="1"/>
  <c r="B19" i="5"/>
  <c r="F7" i="4"/>
  <c r="B26" i="7"/>
  <c r="D15" i="7"/>
  <c r="C15" i="7"/>
  <c r="B15" i="7"/>
  <c r="A15" i="7"/>
  <c r="D14" i="7"/>
  <c r="C14" i="7"/>
  <c r="B14" i="7"/>
  <c r="A14" i="7"/>
  <c r="D13" i="7"/>
  <c r="C13" i="7"/>
  <c r="B13" i="7"/>
  <c r="B16" i="7" s="1"/>
  <c r="A13" i="7"/>
  <c r="A20" i="6"/>
  <c r="A19" i="6"/>
  <c r="A18" i="6"/>
  <c r="B6" i="6"/>
  <c r="B9" i="5"/>
  <c r="C9" i="5" s="1"/>
  <c r="B8" i="5"/>
  <c r="B16" i="5" s="1"/>
  <c r="C19" i="4"/>
  <c r="B21" i="7" s="1"/>
  <c r="B19" i="4"/>
  <c r="B11" i="6" s="1"/>
  <c r="D18" i="4"/>
  <c r="D17" i="4"/>
  <c r="D16" i="4"/>
  <c r="D15" i="4"/>
  <c r="D14" i="4"/>
  <c r="H10" i="4"/>
  <c r="F10" i="4"/>
  <c r="B24" i="4" s="1"/>
  <c r="B14" i="6" s="1"/>
  <c r="E10" i="4"/>
  <c r="B23" i="4" s="1"/>
  <c r="B10" i="4"/>
  <c r="M9" i="4"/>
  <c r="D20" i="6" s="1"/>
  <c r="L9" i="4"/>
  <c r="K9" i="4"/>
  <c r="B20" i="6" s="1"/>
  <c r="F9" i="4"/>
  <c r="E9" i="4"/>
  <c r="G9" i="4" s="1"/>
  <c r="L8" i="4"/>
  <c r="K8" i="4"/>
  <c r="B19" i="6" s="1"/>
  <c r="F8" i="4"/>
  <c r="E8" i="4"/>
  <c r="G8" i="4" s="1"/>
  <c r="G10" i="4" s="1"/>
  <c r="L7" i="4"/>
  <c r="L10" i="4" s="1"/>
  <c r="C24" i="4" s="1"/>
  <c r="K7" i="4"/>
  <c r="K10" i="4" s="1"/>
  <c r="C23" i="4" s="1"/>
  <c r="G7" i="4"/>
  <c r="E7" i="4"/>
  <c r="F14" i="7" l="1"/>
  <c r="F15" i="7"/>
  <c r="D23" i="4"/>
  <c r="C13" i="6"/>
  <c r="B5" i="8"/>
  <c r="C6" i="6"/>
  <c r="D6" i="6" s="1"/>
  <c r="C5" i="6"/>
  <c r="D24" i="4"/>
  <c r="C14" i="6"/>
  <c r="D14" i="6" s="1"/>
  <c r="B6" i="5"/>
  <c r="B25" i="4"/>
  <c r="B13" i="6"/>
  <c r="B5" i="6"/>
  <c r="C8" i="5"/>
  <c r="D19" i="4"/>
  <c r="C27" i="4"/>
  <c r="B10" i="5"/>
  <c r="B18" i="6"/>
  <c r="E13" i="7"/>
  <c r="C11" i="6"/>
  <c r="D11" i="6" s="1"/>
  <c r="F13" i="7"/>
  <c r="M8" i="4"/>
  <c r="B12" i="6"/>
  <c r="C12" i="6"/>
  <c r="B17" i="5"/>
  <c r="E14" i="7"/>
  <c r="G14" i="7" s="1"/>
  <c r="B8" i="8"/>
  <c r="B27" i="4"/>
  <c r="M7" i="4"/>
  <c r="E15" i="7"/>
  <c r="C20" i="6"/>
  <c r="G15" i="7" l="1"/>
  <c r="F16" i="7"/>
  <c r="M10" i="4"/>
  <c r="C25" i="4" s="1"/>
  <c r="D18" i="6"/>
  <c r="C18" i="6"/>
  <c r="B28" i="4"/>
  <c r="B26" i="4"/>
  <c r="B8" i="6"/>
  <c r="B7" i="6"/>
  <c r="D12" i="6"/>
  <c r="E16" i="7"/>
  <c r="B24" i="7" s="1"/>
  <c r="G13" i="7"/>
  <c r="B10" i="8"/>
  <c r="B7" i="5"/>
  <c r="C6" i="5"/>
  <c r="B14" i="5"/>
  <c r="D19" i="6"/>
  <c r="C19" i="6"/>
  <c r="D5" i="6"/>
  <c r="C10" i="5"/>
  <c r="B18" i="5"/>
  <c r="D13" i="6"/>
  <c r="D27" i="4"/>
  <c r="G16" i="7" l="1"/>
  <c r="B20" i="7" s="1"/>
  <c r="B22" i="7" s="1"/>
  <c r="B25" i="7" s="1"/>
  <c r="B27" i="7" s="1"/>
  <c r="B9" i="8"/>
  <c r="C7" i="5"/>
  <c r="B15" i="5"/>
  <c r="B9" i="6"/>
  <c r="B29" i="4"/>
  <c r="B10" i="6"/>
  <c r="B6" i="8"/>
  <c r="B13" i="5"/>
  <c r="C26" i="4"/>
  <c r="D26" i="4" s="1"/>
  <c r="C8" i="6"/>
  <c r="D8" i="6" s="1"/>
  <c r="D25" i="4"/>
  <c r="C7" i="6"/>
  <c r="D7" i="6" s="1"/>
  <c r="C28" i="4"/>
  <c r="C9" i="6" l="1"/>
  <c r="D9" i="6" s="1"/>
  <c r="B20" i="5"/>
  <c r="D28" i="4"/>
  <c r="B19" i="7"/>
  <c r="B23" i="7" s="1"/>
  <c r="B7" i="8"/>
  <c r="C6" i="8"/>
  <c r="C29" i="4"/>
  <c r="D29" i="4" s="1"/>
  <c r="C10" i="6"/>
  <c r="D10" i="6" s="1"/>
  <c r="B21" i="5"/>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<sst xmlns="http://schemas.openxmlformats.org/spreadsheetml/2006/main" count="307" uniqueCount="281">
  <si>
    <t>FINANCIAL PERFORMANCE ANALYSIS AGENT - DEMO DATA ENGINE</t>
  </si>
  <si>
    <t>A working profit model behind the storyline. Same illustrative company as your other agents, so the whole suite tells one Future Finance AI story.</t>
  </si>
  <si>
    <t>WHAT THIS WORKBOOK IS</t>
  </si>
  <si>
    <t>It answers the CFO's hardest monthly question: revenue held up, so why did profit fall, and what do we do.</t>
  </si>
  <si>
    <t>The 'STORYLINE FINPERF 01' sheet is the demo script. The numbered sheets are the model behind it.</t>
  </si>
  <si>
    <t>SHEET MAP</t>
  </si>
  <si>
    <t>01 Assumptions            - inputs (BLUE): target margin, imported-cost share, elasticity note.</t>
  </si>
  <si>
    <t>02 P&amp;L Actual vs Budget   - sales and margin by product, down to EBITDA.</t>
  </si>
  <si>
    <t>03 Variance Bridge        - splits the EBITDA change into volume, mix, price, cost, and opex.</t>
  </si>
  <si>
    <t>04 KPIs &amp; Ratios          - the headline numbers and per-product margins.</t>
  </si>
  <si>
    <t>05 What-if Simulator      - change levers, watch EBITDA move, compare to target.</t>
  </si>
  <si>
    <t>06 Recommendation         - the three moves, the impact, the decision card.</t>
  </si>
  <si>
    <t>THE STORY IN THREE NUMBERS</t>
  </si>
  <si>
    <t>Revenue was on plan, but EBITDA margin fell from about 16% to about 9%.</t>
  </si>
  <si>
    <t>Input cost inflation (about IDR 1.9B) and a shift to low-margin products (about IDR 1.5B) caused most of it.</t>
  </si>
  <si>
    <t>Volume growth helped (about IDR 1.3B), so this is a margin problem, not a demand problem.</t>
  </si>
  <si>
    <t>HOW THE BRIDGE MATH WORKS  (so you can explain it)</t>
  </si>
  <si>
    <t>Volume: sold more or fewer total units, valued at the average budget margin.</t>
  </si>
  <si>
    <t>Mix: sold a different blend. More low-margin, less high-margin, hurts.</t>
  </si>
  <si>
    <t>Price: sold above or below the budget price.</t>
  </si>
  <si>
    <t>Cost: unit costs rose or fell. FX on imported materials lands here.</t>
  </si>
  <si>
    <t>The four drivers plus opex add up exactly from Budget EBITDA to Actual EBITDA. Sheet 03 shows the check equals 0.</t>
  </si>
  <si>
    <t>WHY A CUSTOM D365 AGENT BEATS A GENERIC TOOL  (your positioning)</t>
  </si>
  <si>
    <t>It reads live D365 GL, sales, and cost data, so the bridge is always current.</t>
  </si>
  <si>
    <t>It does not just report the drop. It explains the drivers and simulates the fix.</t>
  </si>
  <si>
    <t>It hands the FX piece to your Treasury agent and slow payers to your Collections agent.</t>
  </si>
  <si>
    <t>Built on Copilot Studio and Power Platform, with human approval as a first-class step.</t>
  </si>
  <si>
    <t>VERIFY BEFORE YOU PRESENT (do not skip)</t>
  </si>
  <si>
    <t>[ ] All figures are illustrative for the demo.</t>
  </si>
  <si>
    <t>[ ] Price elasticity is the weakest assumption. The model does not guess it; you test it with the volume lever.</t>
  </si>
  <si>
    <t>[ ] There are a few accepted ways to split price/volume/mix. Match the client's method.</t>
  </si>
  <si>
    <t>[ ] Confirm the D365 F&amp;O modules and Copilot licensing on the client's release.</t>
  </si>
  <si>
    <t>[ ] Do NOT quote Copilot or agent pricing without checking Microsoft's current terms.</t>
  </si>
  <si>
    <t>UNITS &amp; COLOUR KEY</t>
  </si>
  <si>
    <t>Money in IDR mn. Qty in '000 units. Price and unit cost in IDR '000 per unit.</t>
  </si>
  <si>
    <t>BLUE = input you can change.   GREEN = pulled from another sheet.   BLACK = calculated.   YELLOW = key number.</t>
  </si>
  <si>
    <t>AGENT AI</t>
  </si>
  <si>
    <t>AGENT 01</t>
  </si>
  <si>
    <t>Agent 1, Financial Performance. Why did profit fall. It explains it in one chart and tests the fix</t>
  </si>
  <si>
    <t>AGENT 02</t>
  </si>
  <si>
    <t>Agent 2, Cash Flow. Will I have enough cash. It finds a shortfall four weeks early and fixes it.</t>
  </si>
  <si>
    <t>AGENT 03</t>
  </si>
  <si>
    <t>Agent 3, Collections. Why is my cash stuck. It finds the overdue cash and who to chase first</t>
  </si>
  <si>
    <t>AGENT 04</t>
  </si>
  <si>
    <t>Agent 4, Leakage and Fraud. Is money leaking out. It blocks a fraud and finds duplicate payments</t>
  </si>
  <si>
    <t>AGENT AI DRIVER</t>
  </si>
  <si>
    <t>OPENING</t>
  </si>
  <si>
    <t>Most finance teams are busy, but they are always one step behind. They find cash problems too late. They chase the wrong customers first. Money leaks out in small ways. And when profit falls, it takes days to find out why.
Now imagine a small AI finance team that works for you all day and night. It watches your numbers. It explains why things happen. It tests a fix before you act. Then it acts. But it never does anything without your approval.
That is what I will show you today. We built four of these agents inside your Dynamics 365 Finance system. They share the same data, and they work together.
To keep it real, we use one example company. An Indonesian manufacturer that imports raw materials in US dollars.
Everything you see uses the same company, so the four agents tell one connected story. And all the numbers today are illustrative, just to show how it works.</t>
  </si>
  <si>
    <r>
      <rPr>
        <b/>
        <sz val="11"/>
        <color theme="1"/>
        <rFont val="Aptos Narrow"/>
        <family val="2"/>
      </rPr>
      <t>First question. My revenue is on plan, so why did my profit fall.</t>
    </r>
    <r>
      <rPr>
        <sz val="11"/>
        <color theme="1"/>
        <rFont val="Calibri"/>
        <family val="2"/>
        <charset val="1"/>
      </rPr>
      <t xml:space="preserve">
1. Look. Revenue is on target. But profit, the EBITDA, dropped from about 16 percent to about 9 percent.
2. Most tools stop at the number. This agent explains why, in one chart.
3. Selling more helped. But two things hurt. Input cost went up, mostly from the weaker rupiah on imported materials. And the product mix shifted to lower-margin products. So this is a margin problem, not a sales problem.
4. Then it lets you test a fix. If we raise price 4 percent, profit improves, but not enough. So the agent recommends three moves together. Raise price where the market allows. Sell more of the high-margin products. And hedge the currency, which it hands to the cash flow agent.</t>
    </r>
  </si>
  <si>
    <r>
      <rPr>
        <b/>
        <sz val="11"/>
        <color theme="1"/>
        <rFont val="Aptos Narrow"/>
        <family val="2"/>
      </rPr>
      <t>Second question. Will I have enough cash.</t>
    </r>
    <r>
      <rPr>
        <sz val="11"/>
        <color theme="1"/>
        <rFont val="Calibri"/>
        <family val="2"/>
        <charset val="1"/>
      </rPr>
      <t xml:space="preserve">
1. This agent builds a 14-week cash forecast from your live data. Look here. It found a problem in Week 5, four weeks early. Cash drops below your safety buffer.
2. Why. Two reasons. A large US dollar payment for imported materials lands that week. And your biggest customer pays late.
3. The agent does not just warn you. It recommends a fix. Move one flexible payment to a later week. Pull one customer payment earlier. That closes the gap.
4. It also handles the currency risk. It suggests locking the US dollar rate with a forward, so a weaker rupiah does not hurt you.
5. And here is the key part. It asks for your approval before doing anything.
</t>
    </r>
    <r>
      <rPr>
        <b/>
        <sz val="11"/>
        <color theme="1"/>
        <rFont val="Aptos Narrow"/>
        <family val="2"/>
      </rPr>
      <t>Transition: Good. Cash is safe. But some of your cash is stuck. Let us see where.</t>
    </r>
  </si>
  <si>
    <r>
      <rPr>
        <b/>
        <sz val="11"/>
        <color theme="1"/>
        <rFont val="Aptos Narrow"/>
        <family val="2"/>
      </rPr>
      <t>Third question. Why is my cash stuck, and who is risky.</t>
    </r>
    <r>
      <rPr>
        <sz val="11"/>
        <color theme="1"/>
        <rFont val="Calibri"/>
        <family val="2"/>
        <charset val="1"/>
      </rPr>
      <t xml:space="preserve">
1. This agent looks at everyone who owes you money. It found IDR 38 billion overdue.
2. Then it does something useful. It ranks who to chase first. The top five customers hold about 70 percent of the overdue cash. So your team stops guessing, and starts with the ones that matter.
3. It also scores each customer for risk. This one customer is high risk. It has a dispute, and it is sliding toward default. The agent says hold new shipments, and set aside a provision.
4. And here is the prize for you. If we cut the collection time from 57 days to 47 days, we free about IDR 20 billion in cash.
</t>
    </r>
    <r>
      <rPr>
        <b/>
        <sz val="11"/>
        <color theme="1"/>
        <rFont val="Aptos Narrow"/>
        <family val="2"/>
      </rPr>
      <t>Transition: So we found stuck cash. Now, is money leaking out the back door.</t>
    </r>
  </si>
  <si>
    <r>
      <rPr>
        <b/>
        <sz val="11"/>
        <color theme="1"/>
        <rFont val="Aptos Narrow"/>
        <family val="2"/>
      </rPr>
      <t>Fourth question. Is money leaving by mistake, or by fraud.</t>
    </r>
    <r>
      <rPr>
        <sz val="11"/>
        <color theme="1"/>
        <rFont val="Calibri"/>
        <family val="2"/>
        <charset val="1"/>
      </rPr>
      <t xml:space="preserve">
1. This agent scans every vendor payment. This cycle it scanned 1,850 invoices, and flagged only 10. A short, focused list.
2. Look at the top one. A vendor bank account changed two days before a payment of IDR 3.8 billion. That is a classic fraud pattern. The agent blocked it before the money left, and asked the team to verify by phone.
3. It also found IDR 3 billion in duplicate payments already made, ready to claw back. And smaller leaks, like missed early-payment discounts.
4. In total, IDR 7.8 billion of risk caught this cycle. Most of it before it left the building.
</t>
    </r>
    <r>
      <rPr>
        <b/>
        <sz val="11"/>
        <color theme="1"/>
        <rFont val="Aptos Narrow"/>
        <family val="2"/>
      </rPr>
      <t>Transition: Cash is safe, unstuck, and protected. Last question, the one that keeps a CFO awake.</t>
    </r>
  </si>
  <si>
    <t>CONNECTIONS</t>
  </si>
  <si>
    <t>Now here is the real power. These are not four separate tools. They share one set of data, and they hand work to each other.
The performance agent found a currency problem, and handed it to the treasury agent. The treasury agent already knew your customer was paying late, because the collections agent flagged it. The leakage agent feeds cost savings back into performance.
Together, they are one finance brain. It watches, it explains, and it acts.</t>
  </si>
  <si>
    <t>CLOSING</t>
  </si>
  <si>
    <t>Three things make this different from a generic AI tool.
First, you are always in control. Every agent asks for approval before it acts, and it logs everything for audit. It is not a black box.
Second, it is built inside your Dynamics 365 Finance system, using Microsoft Copilot Studio. It reads and writes your real data. No copy and paste, no separate app.
Third, it is tuned to your world. Local tax rules, local accounting standards, your currency.
So instead of a finance team that reacts in days, you get a finance team that responds in minutes, and never sleeps. And you decide every action.
Thank you. What questions can I answer.</t>
  </si>
  <si>
    <t>NEED TO BE HIGHLIGHTED</t>
  </si>
  <si>
    <t>● If they ask: "Is it safe. Can it act on its own." &gt;&gt; No agent acts without your approval. Every action is logged for audit. You set what it can and cannot do.
● If they ask: "Are these real numbers."  &gt;&gt; These are illustrative, to show how it works. In a pilot, we connect your real data.
● If they ask: "How accurate is the AI."  &gt;&gt; The heavy math, like the cash forecast and the profit bridge, is normal finance logic, not a guess. The AI helps read data, explain it, and set priorities. And a human approves every action.
● If they ask: "What does it cost. What license do we need."  &gt;&gt; That depends on Microsoft's licensing at the time. I will confirm the exact terms for you. (Do not quote a price.)
● If they ask: "How long does it take to build."  &gt;&gt; We start with one agent as a pilot on your data, then add more. I can propose a plan.
● If they ask: "Does it work on our version of D365."  &gt;&gt; I will confirm the features available on your exact release.</t>
  </si>
  <si>
    <t>FINANCIAL PERFORMANCE ANALYSIS AGENT</t>
  </si>
  <si>
    <t>Demo storyline for a CFO / Finance audience. Company: PT Future Manufacturing Tbk (illustrative). Same company as the other agents, so they tell one connected story.</t>
  </si>
  <si>
    <t>THE BUSINESS PROBLEM</t>
  </si>
  <si>
    <t>Setup</t>
  </si>
  <si>
    <t>PT Future Manufacturing's revenue came in on plan for August, but EBITDA margin dropped from about 16% to about 9%. The finance team can see the fall, but it takes them days in spreadsheets to explain why. The CFO wants the cause and the fix, fast.</t>
  </si>
  <si>
    <t>THE AGENT LOOP (7 STEPS)</t>
  </si>
  <si>
    <t>1. TRIGGER</t>
  </si>
  <si>
    <t>Runs at month-end close, on demand, or when a KPI breaches a limit (for example EBITDA margin falls more than 2 points below budget).</t>
  </si>
  <si>
    <t>2. PERCEIVE</t>
  </si>
  <si>
    <t>Reads the general ledger, sales by product, the budget, and standard vs actual costs from D365 Finance.</t>
  </si>
  <si>
    <t>3. REASON</t>
  </si>
  <si>
    <t>Builds Actual vs Budget, then splits the margin change into volume, mix, price, and cost. Computes the KPIs and ranks the drivers by size.</t>
  </si>
  <si>
    <t>4. RECOMMEND</t>
  </si>
  <si>
    <t>Explains the cause in one chart, then proposes actions on price, mix, and cost, each with a number, plus what-if scenarios.</t>
  </si>
  <si>
    <t>5. APPROVE</t>
  </si>
  <si>
    <t>Human in the loop. The CFO and Commercial lead approve the price and mix actions. Dual control.</t>
  </si>
  <si>
    <t>6. EXECUTE</t>
  </si>
  <si>
    <t>Updates price lists or quotes in D365, creates tasks, hands the FX piece to the Treasury agent, and logs everything for audit.</t>
  </si>
  <si>
    <t>7. LEARN</t>
  </si>
  <si>
    <t>Tracks which actions recovered margin and tunes the assumptions, including how volume reacts to price.</t>
  </si>
  <si>
    <t>WOW MOMENTS (tie each to a sheet)</t>
  </si>
  <si>
    <t>Explained the why in one chart</t>
  </si>
  <si>
    <t>Revenue on plan, but EBITDA margin fell about 6 points. The bridge shows exactly why. Point to sheet 03.</t>
  </si>
  <si>
    <t>Named the culprits</t>
  </si>
  <si>
    <t>Input cost inflation on imported materials and a shift to low-margin products, not weak demand. Point to sheet 03.</t>
  </si>
  <si>
    <t>Tested the fix live</t>
  </si>
  <si>
    <t>A 4% price pass-through recovers part of the margin, and the FX piece goes to the Treasury agent. Point to sheet 05.</t>
  </si>
  <si>
    <t>Governance, not a black box</t>
  </si>
  <si>
    <t>Human approval plus a full audit trail. Point to the decision card on sheet 06.</t>
  </si>
  <si>
    <r>
      <rPr>
        <b/>
        <sz val="11"/>
        <color theme="1"/>
        <rFont val="Calibri"/>
        <family val="2"/>
      </rPr>
      <t>Part 1. The story, step by step (what is happening)</t>
    </r>
    <r>
      <rPr>
        <sz val="11"/>
        <color theme="1"/>
        <rFont val="Calibri"/>
        <family val="2"/>
        <charset val="1"/>
      </rPr>
      <t xml:space="preserve">
- The AI sends the CFO an alert. Profit fell. It asks if he wants to know why.
- The CFO pushes back hard. He asks if this is the final close or a guess, and tells the AI to prove its claims and break them down by product.
- The AI shows the answer with charts. It explains the profit drop with a bridge, then shows margin by product.
- The CFO keeps challenging. He asks which currency rate was used and how much material is bought in dollars.
- The AI gives three fixes, each with a confidence level, and runs a simulation.
- The CFO deep dives. He asks for the bad case, including losing some sales volume.
- The CFO approves a final action. It flows to the Treasury agent, updates the price list in D365, tells the Collections agent, and logs everything. Each step still needs a human to approve.
That is the whole loop. Watch, explain, simulate, then act with the human in control.</t>
    </r>
  </si>
  <si>
    <r>
      <rPr>
        <b/>
        <sz val="11"/>
        <color theme="1"/>
        <rFont val="Calibri"/>
        <family val="2"/>
      </rPr>
      <t>Part 2. The core finance terms (the numbers in the charts)</t>
    </r>
    <r>
      <rPr>
        <sz val="11"/>
        <color theme="1"/>
        <rFont val="Calibri"/>
        <family val="2"/>
        <charset val="1"/>
      </rPr>
      <t xml:space="preserve">
- Revenue (pendapatan). Total sales. In the mockup, budget was 46,000 and actual was 46,510 IDR million (so about IDR 46 billion). "On plan" matched the budget.
- COGS, cost of goods sold (harga pokok penjualan, HPP). The direct cost to make the products sold. Budget 31,800, actual 34,730.
- Gross margin (laba kotor / marjin kotor). Revenue minus COGS. Budget 14,200, actual 11,780. Gross margin % is that divided by revenue: 30.9% fell to 25.3%.
- EBITDA. Profit before interest, tax, depreciation, and amortization (laba sebelum bunga, pajak, dan penyusutan). A simple picture of operating cash profit. Budget 7,200, actual 4,300.
- EBITDA margin (marjin EBITDA). EBITDA divided by revenue. It fell from 15.7% to 9.2%, against a 15% target. This is the headline the CFO reacts to. [High confidence on all these definitions]
- Budget vs Actual, and variance (anggaran vs aktual, selisih). 
- Opex, operating expenses (biaya operasional). Costs to run the business that are not COGS, like payroll and freight. Budget 7,000, actual 7,480.</t>
    </r>
  </si>
  <si>
    <r>
      <rPr>
        <b/>
        <sz val="11"/>
        <color theme="1"/>
        <rFont val="Calibri"/>
        <family val="2"/>
      </rPr>
      <t>Part 3. The bridge and its four drivers (the hardest part)</t>
    </r>
    <r>
      <rPr>
        <sz val="11"/>
        <color theme="1"/>
        <rFont val="Calibri"/>
        <family val="2"/>
        <charset val="1"/>
      </rPr>
      <t xml:space="preserve">
</t>
    </r>
    <r>
      <rPr>
        <b/>
        <sz val="11"/>
        <color theme="1"/>
        <rFont val="Calibri"/>
        <family val="2"/>
      </rPr>
      <t>The bridge (jembatan varians) splits the profit drop into causes that add up exactly. From 7,200 down to 4,300.</t>
    </r>
    <r>
      <rPr>
        <sz val="11"/>
        <color theme="1"/>
        <rFont val="Calibri"/>
        <family val="2"/>
        <charset val="1"/>
      </rPr>
      <t xml:space="preserve">
- Volume effect (efek volume): +1,341. You sold more total units. That helped.
- Mix effect (efek mix produk): −1,491. You sold a different blend. More cheap-margin product, less rich-margin product. Even at the same prices, the average margin drops. This hurt.
- Price effect (efek harga): −390. You sold at slightly lower prices than planned.
- Cost effect (efek biaya): −1,880. Unit costs went up, mostly from the weaker rupiah on imported materials. The biggest single cause.
Messages : "Selling more helped us. But a shift to low-margin products and higher input costs hurt us more."
Why mix is separate from cost, since the CFO challenged this: mix holds price and cost fixed and only changes the product blend. Cost holds the blend fixed and only changes the unit cost. They are calculated on different things, so there is no double counting. [High confidence]
Product margins in the mockup: Industrial 23.8%, Precision 36.3% (the best), Standard 16.7% (the worst). The best line lost 15% of its volume and the worst line grew. That is the mix problem in one sentence.
Blended margin (marjin gabungan) means one average margin across all products. The CFO said do not give me a blended margin, because an average can hide that one product is bleeding.</t>
    </r>
  </si>
  <si>
    <r>
      <rPr>
        <b/>
        <sz val="11"/>
        <color theme="1"/>
        <rFont val="Calibri"/>
        <family val="2"/>
      </rPr>
      <t>Part 4. The currency and hedging terms</t>
    </r>
    <r>
      <rPr>
        <sz val="11"/>
        <color theme="1"/>
        <rFont val="Calibri"/>
        <family val="2"/>
        <charset val="1"/>
      </rPr>
      <t xml:space="preserve">
- FX, foreign exchange (nilai tukar / valas). Here it is USD/IDR, how many rupiah for one US dollar, about 17,950 in the mockup.
- Imported material share of COGS (porsi bahan impor). About 55% of product cost is bought in dollars. So when the rupiah weakens, cost rises.
- Hedge, forward-cover (lindung nilai / kontrak forward). A deal with the bank to lock a future exchange rate now. It removes the risk that the rupiah gets worse. The mockup hands a "forward-cover USD 2.0M" to the Treasury agent. [High confidence on the concept]
- Price pass-through (meneruskan kenaikan biaya ke harga jual). Raising your selling price to cover a cost increase.</t>
    </r>
  </si>
  <si>
    <r>
      <rPr>
        <b/>
        <sz val="11"/>
        <color theme="1"/>
        <rFont val="Calibri"/>
        <family val="2"/>
      </rPr>
      <t>Part 5. The simulation terms</t>
    </r>
    <r>
      <rPr>
        <sz val="11"/>
        <color theme="1"/>
        <rFont val="Calibri"/>
        <family val="2"/>
        <charset val="1"/>
      </rPr>
      <t xml:space="preserve">
- Simulation, what-if, scenario (simulasi, skenario). Testing "what happens to profit if we change one thing."
- The scenarios shown: price +4% gives 12.7%, price +4% with FX +3% gives 11.6%, price +4% with a hedge holds 12.7%. None reach the 15% target alone.
- Deep dive downside: price +4% but losing 3% of volume gives 11.1%. Price +6% gives 13.7% if volume holds.
- Price elasticity (elastisitas harga). How much volume you lose when you raise price. This is the weak spot. The model does not know it, so the CFO tests it with the volume lever. [Low confidence on any elasticity number] This needs verification with the client's real data.
- Confidence levels. The AI marks each claim High, Medium, or Low, the same way I do with you. It shows the AI is honest about what it knows.</t>
    </r>
  </si>
  <si>
    <t xml:space="preserve"> Part 6. The action and cascade terms
- Human-in-the-loop, dual control (persetujuan manusia, kontrol ganda). Nothing happens automatically. A person must approve. Two owners approve sensitive actions.
- Sales price agreement, or price list, in D365 (perjanjian harga jual di D365). Where selling prices are stored in the ERP. The AI drafts the change and waits for the Controller.
- ERP (sistem inti perusahaan). Here it is Dynamics 365 Finance and Operations, the system of record.
- Audit trail (jejak audit). A full log of who did what, when, and why. Important for trust and compliance.
- The cascade means one CFO decision flows to other agents (Treasury, Collections) and to the ERP, each with its own approval.</t>
  </si>
  <si>
    <r>
      <rPr>
        <b/>
        <sz val="11"/>
        <color theme="1"/>
        <rFont val="Calibri"/>
        <family val="2"/>
      </rPr>
      <t xml:space="preserve">Part 1. The alert : </t>
    </r>
    <r>
      <rPr>
        <sz val="11"/>
        <color theme="1"/>
        <rFont val="Calibri"/>
        <family val="2"/>
        <charset val="1"/>
      </rPr>
      <t xml:space="preserve">
- What happens: The AI messages the CFO first, without being asked. Profit fell, and it offers to explain.
- Terms: Proactive alert (peringatan otomatis). EBITDA margin (marjin EBITDA), operating profit as a percent of revenue. It dropped to 9.2% against a 15% target.
- HIghlight "the agent did not wait to be asked." 
</t>
    </r>
    <r>
      <rPr>
        <b/>
        <sz val="11"/>
        <color theme="1"/>
        <rFont val="Calibri"/>
        <family val="2"/>
      </rPr>
      <t>Part 2. CFO first challenge</t>
    </r>
    <r>
      <rPr>
        <sz val="11"/>
        <color theme="1"/>
        <rFont val="Calibri"/>
        <family val="2"/>
        <charset val="1"/>
      </rPr>
      <t xml:space="preserve">
- What happens: The CFO does not trust it yet. He asks if this is the final close or a guess.
- Terms: Month-end close (tutup buku bulanan), the finalized accounts for the month. Estimate vs actual (estimasi vs aktual).
- HIghlight: Shows the agent uses real posted data, not a guess.</t>
    </r>
  </si>
  <si>
    <r>
      <rPr>
        <b/>
        <sz val="11"/>
        <color theme="1"/>
        <rFont val="Calibri"/>
        <family val="2"/>
      </rPr>
      <t>Part 3. AI shows the EBITDA bridge</t>
    </r>
    <r>
      <rPr>
        <sz val="11"/>
        <color theme="1"/>
        <rFont val="Calibri"/>
        <family val="2"/>
        <charset val="1"/>
      </rPr>
      <t xml:space="preserve">
- What happens: The AI answers with a chart that walks from budget profit to actual profit.
- Terms: Variance bridge (jembatan varians), a step chart of causes. Budget vs actual (anggaran vs aktual).
- HIghlight: Point to the chart and say "here is exactly why, in one picture."
</t>
    </r>
    <r>
      <rPr>
        <b/>
        <sz val="11"/>
        <color theme="1"/>
        <rFont val="Calibri"/>
        <family val="2"/>
      </rPr>
      <t>Part 4. CFO challenges the mix</t>
    </r>
    <r>
      <rPr>
        <sz val="11"/>
        <color theme="1"/>
        <rFont val="Calibri"/>
        <family val="2"/>
        <charset val="1"/>
      </rPr>
      <t xml:space="preserve">
- What happens: The CFO says prove the mix effect is not the cost counted twice, and break it by product.
- Terms: Mix effect (efek mix produk). Blended margin (margin gabungan), one average across products, which can hide problems.
- Highlight : A sharp CFO hates averages. This challenge makes demo feel real. </t>
    </r>
  </si>
  <si>
    <r>
      <rPr>
        <b/>
        <sz val="11"/>
        <color theme="1"/>
        <rFont val="Calibri"/>
        <family val="2"/>
      </rPr>
      <t>Part 5. AI breaks it down by product</t>
    </r>
    <r>
      <rPr>
        <sz val="11"/>
        <color theme="1"/>
        <rFont val="Calibri"/>
        <family val="2"/>
        <charset val="1"/>
      </rPr>
      <t xml:space="preserve">
- What happens: The AI shows margin per product and explains mix is separate from cost.
- Terms: Gross margin percent (margin kotor %) per product. Volume (volume), units sold.
- Why it works: Mix holds price and cost fixed and only changes the blend. Cost holds the blend fixed and only changes unit cost. Different bases, so no double count.</t>
    </r>
    <r>
      <rPr>
        <sz val="11"/>
        <color theme="1"/>
        <rFont val="Calibri"/>
        <family val="2"/>
      </rPr>
      <t xml:space="preserve">
</t>
    </r>
    <r>
      <rPr>
        <b/>
        <sz val="11"/>
        <color theme="1"/>
        <rFont val="Calibri"/>
        <family val="2"/>
      </rPr>
      <t xml:space="preserve">Part 6. CFO asks about currency
</t>
    </r>
    <r>
      <rPr>
        <sz val="11"/>
        <color theme="1"/>
        <rFont val="Calibri"/>
        <family val="2"/>
      </rPr>
      <t xml:space="preserve">- What happens: The CFO asks which exchange rate was used and how much material is in dollars.
- Terms: FX, USD/IDR (nilai tukar). Imported material share of COGS (porsi bahan impor dalam HPP), here about 55%.
- Highlights : This links to  Treasury agent later &gt;&gt; "the cost driver is currency."
</t>
    </r>
    <r>
      <rPr>
        <b/>
        <sz val="11"/>
        <color theme="1"/>
        <rFont val="Calibri"/>
        <family val="2"/>
      </rPr>
      <t>Part 7. AI answers on the rate</t>
    </r>
    <r>
      <rPr>
        <sz val="11"/>
        <color theme="1"/>
        <rFont val="Calibri"/>
        <family val="2"/>
      </rPr>
      <t xml:space="preserve">
- What happens: The AI says the bridge used actual settled rates, and any forward view uses a rate the CFO controls.
- Terms: Settled rate (kurs realisasi), the rate actually paid. Spot rate (kurs spot), today's rate, about 17,950.
- Note: The AI marks the forward rate [Medium confidence] and says it needs verification to gain and builds trust from CFO</t>
    </r>
  </si>
  <si>
    <r>
      <rPr>
        <b/>
        <sz val="11"/>
        <color theme="1"/>
        <rFont val="Calibri"/>
        <family val="2"/>
      </rPr>
      <t>Part 8. CFO asks for options</t>
    </r>
    <r>
      <rPr>
        <sz val="11"/>
        <color theme="1"/>
        <rFont val="Calibri"/>
        <family val="2"/>
        <charset val="1"/>
      </rPr>
      <t xml:space="preserve">
- What happens: The CFO wants choices, but warns he will not blindly raise prices.
- Highlight : This sets up the recommendation. It shows the CFO, not the AI, is in charge.
</t>
    </r>
    <r>
      <rPr>
        <b/>
        <sz val="11"/>
        <color theme="1"/>
        <rFont val="Calibri"/>
        <family val="2"/>
      </rPr>
      <t>Part 9. AI recommendation, three moves</t>
    </r>
    <r>
      <rPr>
        <sz val="11"/>
        <color theme="1"/>
        <rFont val="Calibri"/>
        <family val="2"/>
        <charset val="1"/>
      </rPr>
      <t xml:space="preserve">
- What happens: The AI gives three fixes, each with a confidence level.
- Terms: Price pass-through. Hedge (melindungi nilai). Product mix steering (mengarahkan mix penjualan).
- HIghlight : Read the confidence badges out loud. It shows responsible AI.
</t>
    </r>
    <r>
      <rPr>
        <b/>
        <sz val="11"/>
        <color theme="1"/>
        <rFont val="Calibri"/>
        <family val="2"/>
      </rPr>
      <t>Part 10. AI simulation</t>
    </r>
    <r>
      <rPr>
        <sz val="11"/>
        <color theme="1"/>
        <rFont val="Calibri"/>
        <family val="2"/>
        <charset val="1"/>
      </rPr>
      <t xml:space="preserve">
- What happens: The AI runs a what-if and shows which scenarios recover margin.
- Terms: Simulation, what-if, scenario (simulasi, skenario). Target line (garis target) at 15%.
- Key point: No single move reaches 15% alone &gt;&gt; "price helps, but it is not enough by itself."</t>
    </r>
  </si>
  <si>
    <r>
      <rPr>
        <b/>
        <sz val="11"/>
        <color theme="1"/>
        <rFont val="Calibri"/>
        <family val="2"/>
      </rPr>
      <t>Part 11. CFO deep dive</t>
    </r>
    <r>
      <rPr>
        <sz val="11"/>
        <color theme="1"/>
        <rFont val="Calibri"/>
        <family val="2"/>
        <charset val="1"/>
      </rPr>
      <t xml:space="preserve">
- What happens: The CFO asks for the bad case, a 3% volume loss, and a 6% price option.
- Terms: Price elasticity (elastisitas harga), how much volume you lose when price rises. This is the weak spot.
- Highlight : CFO always asks for the downside. Do not hide it.
</t>
    </r>
    <r>
      <rPr>
        <b/>
        <sz val="11"/>
        <color theme="1"/>
        <rFont val="Calibri"/>
        <family val="2"/>
      </rPr>
      <t>Part 12. AI deep-dive chart</t>
    </r>
    <r>
      <rPr>
        <sz val="11"/>
        <color theme="1"/>
        <rFont val="Calibri"/>
        <family val="2"/>
        <charset val="1"/>
      </rPr>
      <t xml:space="preserve">
- What happens: The AI shows the downside scenarios against the target.
- Note: Even losing 3% volume, a 4% price rise still beats today. [Medium confidence] Elasticity needs verification.
</t>
    </r>
    <r>
      <rPr>
        <b/>
        <sz val="11"/>
        <color theme="1"/>
        <rFont val="Calibri"/>
        <family val="2"/>
      </rPr>
      <t>Part 13. CFO asks to calculate first</t>
    </r>
    <r>
      <rPr>
        <sz val="11"/>
        <color theme="1"/>
        <rFont val="Calibri"/>
        <family val="2"/>
        <charset val="1"/>
      </rPr>
      <t xml:space="preserve">
- What happens: Before approving, the CFO asks for the exact math with his own parameters. Price +4% on two lines only, 2% volume loss, hedge USD 2.0M. Numbers, not a chart.
- Terms: Parameters , the exact inputs the CFO sets. On-demand calculation (perhitungan sesuai permintaan).
- Why it matters: CFO confirms the precise figures before signing. </t>
    </r>
  </si>
  <si>
    <r>
      <rPr>
        <b/>
        <sz val="11"/>
        <color theme="1"/>
        <rFont val="Calibri"/>
        <family val="2"/>
      </rPr>
      <t>Part 14. AI on-demand calculation</t>
    </r>
    <r>
      <rPr>
        <sz val="11"/>
        <color theme="1"/>
        <rFont val="Calibri"/>
        <family val="2"/>
        <charset val="1"/>
      </rPr>
      <t xml:space="preserve">
- What happens: The AI returns a precise table, not a chart. EBITDA 4,300 to 5,393. Margin 9.2% to 11.4%. Plus the hedge cash cost.
- Terms: Premium , the cost of the hedge, IDR 340 mn. Downside protected (kerugian yang dilindungi), about IDR 1,077 mn if the rupiah weakens 3%.
- Note to explain: This 11.4% is below the earlier 12.7% on purpose. The chart raised price on all lines. Here only two lines get the rise, plus a 2% volume loss, so it lands lower. The agent says this itself, which shows it is precise. [High confidence on the arithmetic]
- Highlight :  "the agent recalculated with the CFO's exact numbers in seconds." That is a strong selling point.
</t>
    </r>
    <r>
      <rPr>
        <b/>
        <sz val="11"/>
        <color theme="1"/>
        <rFont val="Calibri"/>
        <family val="2"/>
      </rPr>
      <t>Part 15. CFO final approval</t>
    </r>
    <r>
      <rPr>
        <sz val="11"/>
        <color theme="1"/>
        <rFont val="Calibri"/>
        <family val="2"/>
        <charset val="1"/>
      </rPr>
      <t xml:space="preserve">
- What happens: The CFO approves, now that the math is confirmed. He also asks what it touches downstream.
- Terms: Human-in-the-loop, dual control (persetujuan manusia, kontrol ganda).
- Highlight : This is your governance message. Nothing runs without a person.</t>
    </r>
  </si>
  <si>
    <r>
      <rPr>
        <b/>
        <sz val="11"/>
        <color theme="1"/>
        <rFont val="Calibri"/>
        <family val="2"/>
      </rPr>
      <t>Part 16. AI action and cascade</t>
    </r>
    <r>
      <rPr>
        <sz val="11"/>
        <color theme="1"/>
        <rFont val="Calibri"/>
        <family val="2"/>
        <charset val="1"/>
      </rPr>
      <t xml:space="preserve">
- What happens: The approval fans out to the Treasury agent (the hedge), D365 Finance (the price list), the Collections agent (notified), and the audit log. Each waits for its own approval.
- Terms: ERP, here Dynamics 365. Sales price agreement. Audit trail. Cascade.
- HIghlight : End here &gt;&gt; "one decision, safely connected across your agents and your ERP, with you in control."
</t>
    </r>
  </si>
  <si>
    <t>Assumptions &amp; Inputs - change here to run any scenario</t>
  </si>
  <si>
    <t>One place for the key inputs. BLUE = input. YELLOW = key assumption. Money is in IDR million. Quantity is in '000 units. Price and unit cost are in IDR '000 per unit.</t>
  </si>
  <si>
    <t>PERIOD &amp; SCOPE</t>
  </si>
  <si>
    <t>Company (illustrative)</t>
  </si>
  <si>
    <t>PT Future Manufacturing Tbk</t>
  </si>
  <si>
    <t>Period</t>
  </si>
  <si>
    <t>August 2026</t>
  </si>
  <si>
    <t>Comparison</t>
  </si>
  <si>
    <t>Actual vs Budget</t>
  </si>
  <si>
    <t>KEY ASSUMPTIONS</t>
  </si>
  <si>
    <t>Target EBITDA margin (%)</t>
  </si>
  <si>
    <t>The margin the CFO wants to protect. Illustrative benchmark.</t>
  </si>
  <si>
    <t>Imported material share of COGS (%)</t>
  </si>
  <si>
    <t>Share of product cost bought in USD. Used by the what-if to model FX.</t>
  </si>
  <si>
    <t>NOTE ON PRICE ELASTICITY</t>
  </si>
  <si>
    <t>Elasticity is NOT auto-modelled</t>
  </si>
  <si>
    <t>use the volume lever</t>
  </si>
  <si>
    <t>How volume reacts to a price change is the weakest assumption in any what-if. This model does not guess it. On the simulator, move the volume lever yourself to test a price rise. This needs verification with real client data.</t>
  </si>
  <si>
    <t>P&amp;L - Actual vs Budget (August 2026)</t>
  </si>
  <si>
    <t>Sales and margin by product, then operating costs down to EBITDA. BLUE = input. Money in IDR mn. Qty in '000 units. Price and cost in IDR '000/unit. Revenue = Qty x Price.</t>
  </si>
  <si>
    <t>SALES &amp; GROSS MARGIN BY PRODUCT</t>
  </si>
  <si>
    <t>Product</t>
  </si>
  <si>
    <t>BUDGET</t>
  </si>
  <si>
    <t>ACTUAL</t>
  </si>
  <si>
    <t>Qty</t>
  </si>
  <si>
    <t>Price</t>
  </si>
  <si>
    <t>Cost</t>
  </si>
  <si>
    <t>Revenue</t>
  </si>
  <si>
    <t>COGS</t>
  </si>
  <si>
    <t>Gross margin</t>
  </si>
  <si>
    <t>Industrial Components</t>
  </si>
  <si>
    <t>Precision Assemblies</t>
  </si>
  <si>
    <t>Standard Parts</t>
  </si>
  <si>
    <t>TOTAL</t>
  </si>
  <si>
    <t>OPERATING EXPENSES</t>
  </si>
  <si>
    <t>Cost line</t>
  </si>
  <si>
    <t>Budget</t>
  </si>
  <si>
    <t>Actual</t>
  </si>
  <si>
    <t>Var (Act-Bud)</t>
  </si>
  <si>
    <t>Payroll</t>
  </si>
  <si>
    <t>Logistics &amp; freight</t>
  </si>
  <si>
    <t>Rent &amp; utilities</t>
  </si>
  <si>
    <t>Marketing &amp; selling</t>
  </si>
  <si>
    <t>Other opex</t>
  </si>
  <si>
    <t>Total operating expenses</t>
  </si>
  <si>
    <t>PROFIT SUMMARY (to EBITDA)</t>
  </si>
  <si>
    <t>Line</t>
  </si>
  <si>
    <t>Variance</t>
  </si>
  <si>
    <t>Gross margin %</t>
  </si>
  <si>
    <t>Operating expenses</t>
  </si>
  <si>
    <t>EBITDA</t>
  </si>
  <si>
    <t>EBITDA %</t>
  </si>
  <si>
    <t>Read it: revenue is basically on plan, but EBITDA fell hard. Sheet 03 explains exactly why. Qty in '000 units; price and cost in IDR '000/unit; all money columns in IDR mn.</t>
  </si>
  <si>
    <t>Variance Bridge - why EBITDA moved</t>
  </si>
  <si>
    <t>It splits the change from Budget to Actual into four margin drivers plus operating cost. GREEN = pulled from sheet 02. Units: IDR mn. Positive helped profit, negative hurt it.</t>
  </si>
  <si>
    <t>THE FIVE DRIVERS (Budget to Actual)</t>
  </si>
  <si>
    <t>Driver</t>
  </si>
  <si>
    <t>IDR mn</t>
  </si>
  <si>
    <t>Helped / hurt</t>
  </si>
  <si>
    <t>What it means</t>
  </si>
  <si>
    <t>Volume</t>
  </si>
  <si>
    <t>Sold more or fewer total units, valued at the average budget margin.</t>
  </si>
  <si>
    <t>Mix</t>
  </si>
  <si>
    <t>Sold a different blend of products. More low-margin, less high-margin, hurts here.</t>
  </si>
  <si>
    <t>Sold at higher or lower prices than budget.</t>
  </si>
  <si>
    <t>Cost (input)</t>
  </si>
  <si>
    <t>Unit costs rose or fell. FX on imported materials shows up here.</t>
  </si>
  <si>
    <t>Operating cost</t>
  </si>
  <si>
    <t>Spent more or less on payroll, freight, and other opex.</t>
  </si>
  <si>
    <t>EBITDA BRIDGE (ties out)</t>
  </si>
  <si>
    <t>Budget EBITDA</t>
  </si>
  <si>
    <t>+ Volume</t>
  </si>
  <si>
    <t>+ Mix</t>
  </si>
  <si>
    <t>+ Price</t>
  </si>
  <si>
    <t>+ Cost (input)</t>
  </si>
  <si>
    <t>+ Operating cost</t>
  </si>
  <si>
    <t>Actual EBITDA (built up)</t>
  </si>
  <si>
    <t>Actual EBITDA (from sheet 02)</t>
  </si>
  <si>
    <t>Check (should be 0)</t>
  </si>
  <si>
    <t>KPIs &amp; Ratios</t>
  </si>
  <si>
    <t>The headline numbers a CFO scans. GREEN = pulled from sheet 02. Units: IDR mn and %.</t>
  </si>
  <si>
    <t>Metric</t>
  </si>
  <si>
    <t>Change</t>
  </si>
  <si>
    <t>Note</t>
  </si>
  <si>
    <t>Revenue (IDR mn)</t>
  </si>
  <si>
    <t>On plan or not.</t>
  </si>
  <si>
    <t>Revenue growth vs budget</t>
  </si>
  <si>
    <t>Small positive here.</t>
  </si>
  <si>
    <t>Gross margin (IDR mn)</t>
  </si>
  <si>
    <t>Absolute margin.</t>
  </si>
  <si>
    <t>The margin rate. Watch the drop.</t>
  </si>
  <si>
    <t>EBITDA (IDR mn)</t>
  </si>
  <si>
    <t>Operating cash profit proxy.</t>
  </si>
  <si>
    <t>The headline. Fell hard.</t>
  </si>
  <si>
    <t>Operating cost (IDR mn)</t>
  </si>
  <si>
    <t>Total opex.</t>
  </si>
  <si>
    <t>Opex to revenue %</t>
  </si>
  <si>
    <t>Cost discipline. Slightly worse.</t>
  </si>
  <si>
    <t>Blended avg price (IDR '000)</t>
  </si>
  <si>
    <t>Revenue per unit.</t>
  </si>
  <si>
    <t>Blended avg unit cost (IDR '000)</t>
  </si>
  <si>
    <t>Cost per unit. Up on FX.</t>
  </si>
  <si>
    <t>GROSS MARGIN % BY PRODUCT (actual)</t>
  </si>
  <si>
    <t>GM %</t>
  </si>
  <si>
    <t>High volume, thin margin after cost rise</t>
  </si>
  <si>
    <t>Best margin, but volume fell</t>
  </si>
  <si>
    <t>Lowest margin, volume grew</t>
  </si>
  <si>
    <t>What-if Simulator - test a fix before you commit</t>
  </si>
  <si>
    <t>Change the levers and watch EBITDA move. Starts from Actual. BLUE = input you change. GREEN = pulled from sheet 02. Units: IDR mn, % for levers.</t>
  </si>
  <si>
    <t>LEVERS (change these)</t>
  </si>
  <si>
    <t>Selling price change (%)</t>
  </si>
  <si>
    <t>Applies to all product prices.</t>
  </si>
  <si>
    <t>Material / input cost change (%)</t>
  </si>
  <si>
    <t>Direct change to unit costs.</t>
  </si>
  <si>
    <t>Sales volume change (%)</t>
  </si>
  <si>
    <t>Applies to all volumes. Use this to test how a price rise might cost you volume.</t>
  </si>
  <si>
    <t>USD/IDR change (%)</t>
  </si>
  <si>
    <t>Raises the imported part of unit cost (share on sheet 01).</t>
  </si>
  <si>
    <t>Operating cost change (%)</t>
  </si>
  <si>
    <t>Applies to total opex.</t>
  </si>
  <si>
    <t>SCENARIO P&amp;L BY PRODUCT</t>
  </si>
  <si>
    <t>New qty</t>
  </si>
  <si>
    <t>New price</t>
  </si>
  <si>
    <t>New cost</t>
  </si>
  <si>
    <t>New revenue</t>
  </si>
  <si>
    <t>New COGS</t>
  </si>
  <si>
    <t>New GM</t>
  </si>
  <si>
    <t>RESULT</t>
  </si>
  <si>
    <t>Base EBITDA - Actual (IDR mn)</t>
  </si>
  <si>
    <t>Scenario gross margin (IDR mn)</t>
  </si>
  <si>
    <t>Scenario operating cost (IDR mn)</t>
  </si>
  <si>
    <t>Scenario EBITDA (IDR mn)</t>
  </si>
  <si>
    <t>Change vs Actual (IDR mn)</t>
  </si>
  <si>
    <t>Scenario revenue (IDR mn)</t>
  </si>
  <si>
    <t>Scenario EBITDA %</t>
  </si>
  <si>
    <t>Target EBITDA %</t>
  </si>
  <si>
    <t>Status vs target</t>
  </si>
  <si>
    <t>Approx price rise to offset cost + FX (pp)</t>
  </si>
  <si>
    <t>Rough guide: how much price alone would cover the extra cost. Ignores lost volume.</t>
  </si>
  <si>
    <t>Try these: FX +3% alone (see margin fall). Price +4% and FX +3% (partial recovery). Then add volume -3% to test customer pushback. All illustrative.</t>
  </si>
  <si>
    <t>Agent Recommendation &amp; CFO Decision Card</t>
  </si>
  <si>
    <t>What the agent recommends, why, and the impact, pulled live from sheets 02 and 03. Figures are illustrative. Price actions depend on customer response.</t>
  </si>
  <si>
    <t>SITUATION</t>
  </si>
  <si>
    <t>Revenue vs budget</t>
  </si>
  <si>
    <t>EBITDA margin: budget vs actual</t>
  </si>
  <si>
    <t>EBITDA change (IDR mn)</t>
  </si>
  <si>
    <t>Biggest driver: input cost (IDR mn)</t>
  </si>
  <si>
    <t>Second driver: mix (IDR mn)</t>
  </si>
  <si>
    <t>Offset: volume (IDR mn)</t>
  </si>
  <si>
    <t>RECOMMENDATION - three moves</t>
  </si>
  <si>
    <t>1) PROTECT MARGIN  (price)</t>
  </si>
  <si>
    <t>- Reverse the price erosion on Industrial Components</t>
  </si>
  <si>
    <t>Price was cut ~2%; input cost rose. Restore price where the market allows</t>
  </si>
  <si>
    <t>Recovers price variance</t>
  </si>
  <si>
    <t>- Pass through a targeted increase on the FX-exposed lines</t>
  </si>
  <si>
    <t>Cover the imported cost rise, not a blanket hike</t>
  </si>
  <si>
    <t>Rebuilds margin</t>
  </si>
  <si>
    <t>2) FIX THE MIX  (sell more of the good stuff)</t>
  </si>
  <si>
    <t>- Find why Precision Assemblies volume fell</t>
  </si>
  <si>
    <t>Best-margin line, volume down ~15%. Check demand, supply, or sales focus</t>
  </si>
  <si>
    <t>Mix is the 2nd driver</t>
  </si>
  <si>
    <t>- Steer sales incentives toward high-margin lines</t>
  </si>
  <si>
    <t>Reward margin, not just revenue</t>
  </si>
  <si>
    <t>Improves the blend</t>
  </si>
  <si>
    <t>3) ATTACK COST  (the biggest driver)</t>
  </si>
  <si>
    <t>- Hedge the USD exposure</t>
  </si>
  <si>
    <t>Imported material inflation is the top driver. Hand the FX piece to the Treasury agent</t>
  </si>
  <si>
    <t>Stabilises unit cost</t>
  </si>
  <si>
    <t>- Review supplier contracts and freight</t>
  </si>
  <si>
    <t>Logistics opex overspent. Renegotiate or reroute</t>
  </si>
  <si>
    <t>Cuts opex</t>
  </si>
  <si>
    <t>- Run the what-if before deciding</t>
  </si>
  <si>
    <t>Test the price rise and the volume it might cost</t>
  </si>
  <si>
    <t>Avoids a bad call</t>
  </si>
  <si>
    <t>EXPECTED IMPACT (illustrative, from the what-if)</t>
  </si>
  <si>
    <t>A 4% price rise with FX +3% lifts EBITDA margin from ~9% toward ~12%</t>
  </si>
  <si>
    <t>Closing the rest of the gap to the ~15% target needs mix and cost actions too</t>
  </si>
  <si>
    <t>CFO DECISION CARD</t>
  </si>
  <si>
    <t>Requested by: Financial Performance Agent   |   Approval: CFO + Commercial / Sales (dual control)</t>
  </si>
  <si>
    <t>[ Approve price actions ]   [ Approve hedge ]   [ Push mix ]   [ Run what-if ]   [ Ask why ]   [ Reject ]</t>
  </si>
  <si>
    <t>Caution: the price actions assume customers accept the increase. If volume falls, the recovery shrinks. Test it on the what-if and validate elasticity with real data before committing.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</si>
</sst>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
    <numFmt numFmtId="167" formatCode="&quot;FF&quot;000000"/>
  </numFmts>
  <fonts count="40">
    <font>
      <sz val="11"/>
      <color theme="1"/>
      <name val="Calibri"/>
      <family val="2"/>
      <charset val="1"/>
    </font>
    <font>
      <b/>
      <sz val="16"/>
      <color rgb="FF1F3864"/>
      <name val="Arial"/>
      <family val="2"/>
    </font>
    <font>
      <i/>
      <sz val="10"/>
      <color rgb="FF595959"/>
      <name val="Arial"/>
      <family val="2"/>
    </font>
    <font>
      <b/>
      <sz val="12"/>
      <color rgb="FFFFFFFF"/>
      <name val="Arial"/>
      <family val="2"/>
    </font>
    <font>
      <sz val="10"/>
      <color rgb="FF000000"/>
      <name val="Arial"/>
      <family val="2"/>
    </font>
    <font>
      <sz val="10"/>
      <color rgb="FFC00000"/>
      <name val="Arial"/>
      <family val="2"/>
    </font>
    <font>
      <b/>
      <sz val="18"/>
      <color rgb="FF1F3864"/>
      <name val="Arial"/>
      <family val="2"/>
    </font>
    <font>
      <b/>
      <sz val="11"/>
      <color rgb="FFFFFFFF"/>
      <name val="Arial"/>
      <family val="2"/>
    </font>
    <font>
      <b/>
      <sz val="10"/>
      <color rgb="FFC00000"/>
      <name val="Arial"/>
      <family val="2"/>
    </font>
    <font>
      <b/>
      <sz val="10"/>
      <color rgb="FF000000"/>
      <name val="Arial"/>
      <family val="2"/>
    </font>
    <font>
      <sz val="10"/>
      <color rgb="FF0000FF"/>
      <name val="Arial"/>
      <family val="2"/>
    </font>
    <font>
      <i/>
      <sz val="9"/>
      <color rgb="FFC00000"/>
      <name val="Arial"/>
      <family val="2"/>
    </font>
    <font>
      <i/>
      <sz val="9"/>
      <color rgb="FF595959"/>
      <name val="Arial"/>
      <family val="2"/>
    </font>
    <font>
      <sz val="9"/>
      <color rgb="FF595959"/>
      <name val="Arial"/>
      <family val="2"/>
    </font>
    <font>
      <b/>
      <sz val="9"/>
      <color rgb="FF1F3864"/>
      <name val="Arial"/>
      <family val="2"/>
    </font>
    <font>
      <b/>
      <sz val="8"/>
      <color rgb="FFFFFFFF"/>
      <name val="Arial"/>
      <family val="2"/>
    </font>
    <font>
      <b/>
      <sz val="9"/>
      <color rgb="FF000000"/>
      <name val="Arial"/>
      <family val="2"/>
    </font>
    <font>
      <sz val="9"/>
      <color rgb="FF0000FF"/>
      <name val="Arial"/>
      <family val="2"/>
    </font>
    <font>
      <sz val="9"/>
      <color rgb="FF000000"/>
      <name val="Arial"/>
      <family val="2"/>
    </font>
    <font>
      <b/>
      <sz val="9"/>
      <color rgb="FFFFFFFF"/>
      <name val="Arial"/>
      <family val="2"/>
    </font>
    <font>
      <i/>
      <sz val="8"/>
      <color rgb="FF595959"/>
      <name val="Arial"/>
      <family val="2"/>
    </font>
    <font>
      <b/>
      <sz val="9"/>
      <name val="Arial"/>
      <family val="2"/>
    </font>
    <font>
      <i/>
      <sz val="9"/>
      <color rgb="FF008000"/>
      <name val="Arial"/>
      <family val="2"/>
    </font>
    <font>
      <i/>
      <sz val="9"/>
      <color rgb="FF000000"/>
      <name val="Arial"/>
      <family val="2"/>
    </font>
    <font>
      <sz val="9"/>
      <color rgb="FF008000"/>
      <name val="Arial"/>
      <family val="2"/>
    </font>
    <font>
      <sz val="10"/>
      <color rgb="FF008000"/>
      <name val="Arial"/>
      <family val="2"/>
    </font>
    <font>
      <sz val="10"/>
      <color rgb="FF548235"/>
      <name val="Arial"/>
      <family val="2"/>
    </font>
    <font>
      <b/>
      <sz val="11"/>
      <color rgb="FF1F3864"/>
      <name val="Arial"/>
      <family val="2"/>
    </font>
    <font>
      <i/>
      <sz val="9"/>
      <color rgb="FF548235"/>
      <name val="Arial"/>
      <family val="2"/>
    </font>
    <font>
      <b/>
      <sz val="10"/>
      <color rgb="FF1F3864"/>
      <name val="Arial"/>
      <family val="2"/>
    </font>
    <font>
      <i/>
      <sz val="8"/>
      <color rgb="FFC00000"/>
      <name val="Arial"/>
      <family val="2"/>
    </font>
    <font>
      <b/>
      <sz val="11"/>
      <color theme="0"/>
      <name val="Arial"/>
      <family val="2"/>
    </font>
    <font>
      <b/>
      <sz val="11"/>
      <color theme="1"/>
      <name val="Calibri"/>
      <family val="2"/>
      <charset val="1"/>
    </font>
    <font>
      <b/>
      <sz val="9"/>
      <color theme="0"/>
      <name val="Arial"/>
      <family val="2"/>
    </font>
    <font>
      <b/>
      <sz val="11"/>
      <color theme="1"/>
      <name val="Calibri"/>
      <family val="2"/>
    </font>
    <font>
      <sz val="11"/>
      <color theme="1"/>
      <name val="Calibri"/>
      <family val="2"/>
    </font>
    <font>
      <sz val="11"/>
      <color theme="1"/>
      <name val="Aptos Narrow"/>
      <family val="2"/>
      <charset val="1"/>
    </font>
    <font>
      <b/>
      <sz val="11"/>
      <color theme="1"/>
      <name val="Aptos Narrow"/>
      <family val="2"/>
    </font>
    <font>
      <sz val="11"/>
      <color theme="1"/>
      <name val="Aptos Narrow"/>
      <family val="2"/>
    </font>
    <font>
      <sz val="8"/>
      <name val="Calibri"/>
      <family val="2"/>
      <charset val="1"/>
    </font>
  </fonts>
  <fills count="14">
    <fill>
      <patternFill patternType="none"/>
    </fill>
    <fill>
      <patternFill patternType="gray125"/>
    </fill>
    <fill>
      <patternFill patternType="solid">
        <fgColor rgb="FF2E5496"/>
        <bgColor rgb="FF1F3864"/>
      </patternFill>
    </fill>
    <fill>
      <patternFill patternType="solid">
        <fgColor rgb="FFC00000"/>
        <bgColor rgb="FF800000"/>
      </patternFill>
    </fill>
    <fill>
      <patternFill patternType="solid">
        <fgColor rgb="FF548235"/>
        <bgColor rgb="FF339966"/>
      </patternFill>
    </fill>
    <fill>
      <patternFill patternType="solid">
        <fgColor rgb="FFFFFF00"/>
        <bgColor rgb="FFFFFF00"/>
      </patternFill>
    </fill>
    <fill>
      <patternFill patternType="solid">
        <fgColor rgb="FFDCE6F1"/>
        <bgColor rgb="FFDDEBF7"/>
      </patternFill>
    </fill>
    <fill>
      <patternFill patternType="solid">
        <fgColor rgb="FFDDEBF7"/>
        <bgColor rgb="FFDCE6F1"/>
      </patternFill>
    </fill>
    <fill>
      <patternFill patternType="solid">
        <fgColor rgb="FFF2F6FC"/>
        <bgColor rgb="FFF9F9F9"/>
      </patternFill>
    </fill>
    <fill>
      <patternFill patternType="solid">
        <fgColor rgb="FFFFF2CC"/>
        <bgColor rgb="FFF9F9F9"/>
      </patternFill>
    </fill>
    <fill>
      <patternFill patternType="solid">
        <fgColor rgb="FFF8CBAD"/>
        <bgColor rgb="FFD9D9D9"/>
      </patternFill>
    </fill>
    <fill>
      <patternFill patternType="solid">
        <fgColor rgb="FF0070C0"/>
        <bgColor rgb="FF333333"/>
      </patternFill>
    </fill>
    <fill>
      <patternFill patternType="solid">
        <fgColor rgb="FF0070C0"/>
        <bgColor rgb="FF1F3864"/>
      </patternFill>
    </fill>
    <fill>
      <patternFill patternType="solid">
        <fgColor theme="4" tint="0.79998168889431442"/>
        <bgColor indexed="64"/>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6" fillId="0" borderId="0"/>
  </cellStyleXfs>
  <cellXfs count="114">
    <xf numFmtId="0" fontId="0" fillId="0" borderId="0" xfId="0"/>
    <xf numFmtId="0" fontId="1" fillId="0" borderId="0" xfId="0" applyFont="1"/>
    <xf numFmtId="0" fontId="2" fillId="0" borderId="0" xfId="0" applyFont="1" applyAlignment="1">
      <alignment vertical="center" wrapText="1"/>
    </xf>
    <xf numFmtId="0" fontId="3" fillId="2" borderId="0" xfId="0" applyFont="1" applyFill="1" applyAlignment="1">
      <alignment horizontal="left" vertical="center"/>
    </xf>
    <xf numFmtId="0" fontId="4" fillId="0" borderId="0" xfId="0" applyFont="1" applyAlignment="1">
      <alignment horizontal="left" vertical="center" wrapText="1"/>
    </xf>
    <xf numFmtId="0" fontId="3" fillId="3" borderId="0" xfId="0" applyFont="1" applyFill="1" applyAlignment="1">
      <alignment horizontal="left" vertical="center"/>
    </xf>
    <xf numFmtId="0" fontId="5" fillId="0" borderId="0" xfId="0" applyFont="1" applyAlignment="1">
      <alignment horizontal="left" vertical="center" wrapText="1"/>
    </xf>
    <xf numFmtId="0" fontId="7" fillId="0" borderId="0" xfId="0" applyFont="1" applyAlignment="1">
      <alignment horizontal="left" vertical="top" wrapText="1"/>
    </xf>
    <xf numFmtId="0" fontId="4" fillId="0" borderId="0" xfId="0" applyFont="1" applyAlignment="1">
      <alignment horizontal="left" vertical="top" wrapText="1"/>
    </xf>
    <xf numFmtId="0" fontId="7" fillId="2" borderId="0" xfId="0" applyFont="1" applyFill="1" applyAlignment="1">
      <alignment horizontal="left" vertical="top" wrapText="1"/>
    </xf>
    <xf numFmtId="0" fontId="7" fillId="4" borderId="0" xfId="0" applyFont="1" applyFill="1" applyAlignment="1">
      <alignment horizontal="left" vertical="top" wrapText="1"/>
    </xf>
    <xf numFmtId="0" fontId="7" fillId="2" borderId="0" xfId="0" applyFont="1" applyFill="1" applyAlignment="1">
      <alignment horizontal="left" vertical="center"/>
    </xf>
    <xf numFmtId="0" fontId="4" fillId="2" borderId="0" xfId="0" applyFont="1" applyFill="1"/>
    <xf numFmtId="0" fontId="9" fillId="0" borderId="0" xfId="0" applyFont="1" applyAlignment="1">
      <alignment horizontal="left" vertical="center"/>
    </xf>
    <xf numFmtId="0" fontId="10" fillId="0" borderId="0" xfId="0" applyFont="1" applyAlignment="1">
      <alignment horizontal="left" vertical="center"/>
    </xf>
    <xf numFmtId="164" fontId="10" fillId="5" borderId="0" xfId="0" applyNumberFormat="1" applyFont="1" applyFill="1" applyAlignment="1">
      <alignment horizontal="center" vertical="center"/>
    </xf>
    <xf numFmtId="0" fontId="11" fillId="0" borderId="0" xfId="0" applyFont="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center" vertical="center"/>
    </xf>
    <xf numFmtId="0" fontId="16" fillId="0" borderId="1" xfId="0" applyFont="1" applyBorder="1" applyAlignment="1">
      <alignment horizontal="left" vertical="center"/>
    </xf>
    <xf numFmtId="3" fontId="17" fillId="0" borderId="1" xfId="0" applyNumberFormat="1" applyFont="1" applyBorder="1" applyAlignment="1">
      <alignment horizontal="right" vertical="center"/>
    </xf>
    <xf numFmtId="165" fontId="18" fillId="0" borderId="1" xfId="0" applyNumberFormat="1" applyFont="1" applyBorder="1" applyAlignment="1">
      <alignment horizontal="right" vertical="center"/>
    </xf>
    <xf numFmtId="165" fontId="16" fillId="0" borderId="1" xfId="0" applyNumberFormat="1" applyFont="1" applyBorder="1" applyAlignment="1">
      <alignment horizontal="right" vertical="center"/>
    </xf>
    <xf numFmtId="0" fontId="16" fillId="8" borderId="1" xfId="0" applyFont="1" applyFill="1" applyBorder="1" applyAlignment="1">
      <alignment horizontal="left" vertical="center"/>
    </xf>
    <xf numFmtId="3" fontId="17" fillId="8" borderId="1" xfId="0" applyNumberFormat="1" applyFont="1" applyFill="1" applyBorder="1" applyAlignment="1">
      <alignment horizontal="right" vertical="center"/>
    </xf>
    <xf numFmtId="165" fontId="18" fillId="8" borderId="1" xfId="0" applyNumberFormat="1" applyFont="1" applyFill="1" applyBorder="1" applyAlignment="1">
      <alignment horizontal="right" vertical="center"/>
    </xf>
    <xf numFmtId="165" fontId="16" fillId="8" borderId="1" xfId="0" applyNumberFormat="1" applyFont="1" applyFill="1" applyBorder="1" applyAlignment="1">
      <alignment horizontal="right" vertical="center"/>
    </xf>
    <xf numFmtId="0" fontId="16" fillId="7" borderId="0" xfId="0" applyFont="1" applyFill="1" applyAlignment="1">
      <alignment horizontal="left" vertical="center"/>
    </xf>
    <xf numFmtId="3" fontId="16" fillId="7" borderId="1" xfId="0" applyNumberFormat="1" applyFont="1" applyFill="1" applyBorder="1" applyAlignment="1">
      <alignment horizontal="right" vertical="center"/>
    </xf>
    <xf numFmtId="0" fontId="4" fillId="7" borderId="1" xfId="0" applyFont="1" applyFill="1" applyBorder="1"/>
    <xf numFmtId="165" fontId="16" fillId="7" borderId="1" xfId="0" applyNumberFormat="1" applyFont="1" applyFill="1" applyBorder="1" applyAlignment="1">
      <alignment horizontal="right" vertical="center"/>
    </xf>
    <xf numFmtId="0" fontId="18" fillId="8" borderId="1" xfId="0" applyFont="1" applyFill="1" applyBorder="1" applyAlignment="1">
      <alignment horizontal="left" vertical="center"/>
    </xf>
    <xf numFmtId="165" fontId="17" fillId="8" borderId="1" xfId="0" applyNumberFormat="1" applyFont="1" applyFill="1" applyBorder="1" applyAlignment="1">
      <alignment horizontal="right" vertical="center"/>
    </xf>
    <xf numFmtId="0" fontId="18" fillId="0" borderId="1" xfId="0" applyFont="1" applyBorder="1" applyAlignment="1">
      <alignment horizontal="left" vertical="center"/>
    </xf>
    <xf numFmtId="165" fontId="17" fillId="0" borderId="1" xfId="0" applyNumberFormat="1" applyFont="1" applyBorder="1" applyAlignment="1">
      <alignment horizontal="right" vertical="center"/>
    </xf>
    <xf numFmtId="0" fontId="18" fillId="0" borderId="0" xfId="0" applyFont="1" applyAlignment="1">
      <alignment horizontal="left" vertical="center"/>
    </xf>
    <xf numFmtId="164" fontId="18" fillId="0" borderId="1" xfId="0" applyNumberFormat="1" applyFont="1" applyBorder="1" applyAlignment="1">
      <alignment horizontal="right" vertical="center"/>
    </xf>
    <xf numFmtId="0" fontId="16" fillId="9" borderId="0" xfId="0" applyFont="1" applyFill="1" applyAlignment="1">
      <alignment horizontal="left" vertical="center"/>
    </xf>
    <xf numFmtId="165" fontId="16" fillId="9" borderId="1" xfId="0" applyNumberFormat="1" applyFont="1" applyFill="1" applyBorder="1" applyAlignment="1">
      <alignment horizontal="right" vertical="center"/>
    </xf>
    <xf numFmtId="164" fontId="16" fillId="9" borderId="1" xfId="0" applyNumberFormat="1" applyFont="1" applyFill="1" applyBorder="1" applyAlignment="1">
      <alignment horizontal="right" vertical="center"/>
    </xf>
    <xf numFmtId="0" fontId="16" fillId="0" borderId="1" xfId="0" applyFont="1" applyBorder="1" applyAlignment="1">
      <alignment horizontal="center" vertical="center"/>
    </xf>
    <xf numFmtId="0" fontId="20" fillId="0" borderId="1" xfId="0" applyFont="1" applyBorder="1" applyAlignment="1">
      <alignment horizontal="left" vertical="center" wrapText="1"/>
    </xf>
    <xf numFmtId="0" fontId="21" fillId="9" borderId="0" xfId="0" applyFont="1" applyFill="1" applyAlignment="1">
      <alignment horizontal="left" vertical="center"/>
    </xf>
    <xf numFmtId="165" fontId="22" fillId="0" borderId="1" xfId="0" applyNumberFormat="1" applyFont="1" applyBorder="1" applyAlignment="1">
      <alignment horizontal="right" vertical="center"/>
    </xf>
    <xf numFmtId="165" fontId="23" fillId="0" borderId="1" xfId="0" applyNumberFormat="1" applyFont="1" applyBorder="1" applyAlignment="1">
      <alignment horizontal="right" vertical="center"/>
    </xf>
    <xf numFmtId="164" fontId="18" fillId="8" borderId="1" xfId="0" applyNumberFormat="1" applyFont="1" applyFill="1" applyBorder="1" applyAlignment="1">
      <alignment horizontal="right" vertical="center"/>
    </xf>
    <xf numFmtId="0" fontId="20" fillId="8" borderId="1" xfId="0" applyFont="1" applyFill="1" applyBorder="1" applyAlignment="1">
      <alignment horizontal="left" vertical="center" wrapText="1"/>
    </xf>
    <xf numFmtId="0" fontId="16" fillId="9" borderId="1" xfId="0" applyFont="1" applyFill="1" applyBorder="1" applyAlignment="1">
      <alignment horizontal="left" vertical="center"/>
    </xf>
    <xf numFmtId="164" fontId="16" fillId="8" borderId="1" xfId="0" applyNumberFormat="1" applyFont="1" applyFill="1" applyBorder="1" applyAlignment="1">
      <alignment horizontal="right" vertical="center"/>
    </xf>
    <xf numFmtId="166" fontId="18" fillId="0" borderId="1" xfId="0" applyNumberFormat="1" applyFont="1" applyBorder="1" applyAlignment="1">
      <alignment horizontal="right" vertical="center"/>
    </xf>
    <xf numFmtId="166" fontId="18" fillId="8" borderId="1" xfId="0" applyNumberFormat="1" applyFont="1" applyFill="1" applyBorder="1" applyAlignment="1">
      <alignment horizontal="right" vertical="center"/>
    </xf>
    <xf numFmtId="165" fontId="24" fillId="8" borderId="1" xfId="0" applyNumberFormat="1" applyFont="1" applyFill="1" applyBorder="1" applyAlignment="1">
      <alignment horizontal="right" vertical="center"/>
    </xf>
    <xf numFmtId="164" fontId="16" fillId="8" borderId="1" xfId="0" applyNumberFormat="1" applyFont="1" applyFill="1" applyBorder="1" applyAlignment="1">
      <alignment horizontal="center" vertical="center"/>
    </xf>
    <xf numFmtId="165" fontId="24" fillId="0" borderId="1" xfId="0" applyNumberFormat="1" applyFont="1" applyBorder="1" applyAlignment="1">
      <alignment horizontal="right" vertical="center"/>
    </xf>
    <xf numFmtId="164" fontId="16" fillId="0" borderId="1" xfId="0" applyNumberFormat="1" applyFont="1" applyBorder="1" applyAlignment="1">
      <alignment horizontal="center" vertical="center"/>
    </xf>
    <xf numFmtId="0" fontId="24" fillId="0" borderId="1" xfId="0" applyFont="1" applyBorder="1" applyAlignment="1">
      <alignment horizontal="left" vertical="center"/>
    </xf>
    <xf numFmtId="0" fontId="24" fillId="8" borderId="1" xfId="0" applyFont="1" applyFill="1" applyBorder="1" applyAlignment="1">
      <alignment horizontal="left" vertical="center"/>
    </xf>
    <xf numFmtId="166" fontId="16" fillId="7" borderId="1" xfId="0" applyNumberFormat="1" applyFont="1" applyFill="1" applyBorder="1" applyAlignment="1">
      <alignment horizontal="right" vertical="center"/>
    </xf>
    <xf numFmtId="165" fontId="25" fillId="0" borderId="0" xfId="0" applyNumberFormat="1" applyFont="1" applyAlignment="1">
      <alignment horizontal="right" vertical="center"/>
    </xf>
    <xf numFmtId="165" fontId="4" fillId="0" borderId="0" xfId="0" applyNumberFormat="1" applyFont="1" applyAlignment="1">
      <alignment horizontal="right" vertical="center"/>
    </xf>
    <xf numFmtId="0" fontId="9" fillId="9" borderId="0" xfId="0" applyFont="1" applyFill="1" applyAlignment="1">
      <alignment horizontal="left" vertical="center"/>
    </xf>
    <xf numFmtId="165" fontId="9" fillId="9" borderId="0" xfId="0" applyNumberFormat="1" applyFont="1" applyFill="1" applyAlignment="1">
      <alignment horizontal="right" vertical="center"/>
    </xf>
    <xf numFmtId="165" fontId="9" fillId="0" borderId="0" xfId="0" applyNumberFormat="1" applyFont="1" applyAlignment="1">
      <alignment horizontal="right" vertical="center"/>
    </xf>
    <xf numFmtId="164" fontId="9" fillId="9" borderId="0" xfId="0" applyNumberFormat="1" applyFont="1" applyFill="1" applyAlignment="1">
      <alignment horizontal="right" vertical="center"/>
    </xf>
    <xf numFmtId="164" fontId="25" fillId="0" borderId="0" xfId="0" applyNumberFormat="1" applyFont="1" applyAlignment="1">
      <alignment horizontal="right" vertical="center"/>
    </xf>
    <xf numFmtId="0" fontId="9" fillId="0" borderId="0" xfId="0" applyFont="1" applyAlignment="1">
      <alignment horizontal="center" vertical="center"/>
    </xf>
    <xf numFmtId="164" fontId="4" fillId="0" borderId="0" xfId="0" applyNumberFormat="1" applyFont="1" applyAlignment="1">
      <alignment horizontal="right" vertical="center"/>
    </xf>
    <xf numFmtId="164" fontId="8" fillId="0" borderId="0" xfId="0" applyNumberFormat="1" applyFont="1" applyAlignment="1">
      <alignment horizontal="right" vertical="center"/>
    </xf>
    <xf numFmtId="0" fontId="9" fillId="10" borderId="0" xfId="0" applyFont="1" applyFill="1" applyAlignment="1">
      <alignment horizontal="left" vertical="center"/>
    </xf>
    <xf numFmtId="165" fontId="8" fillId="10" borderId="0" xfId="0" applyNumberFormat="1" applyFont="1" applyFill="1" applyAlignment="1">
      <alignment horizontal="right" vertical="center"/>
    </xf>
    <xf numFmtId="165" fontId="5" fillId="0" borderId="0" xfId="0" applyNumberFormat="1" applyFont="1" applyAlignment="1">
      <alignment horizontal="right" vertical="center"/>
    </xf>
    <xf numFmtId="165" fontId="26" fillId="0" borderId="0" xfId="0" applyNumberFormat="1" applyFont="1" applyAlignment="1">
      <alignment horizontal="right" vertical="center"/>
    </xf>
    <xf numFmtId="0" fontId="27" fillId="0" borderId="0" xfId="0" applyFont="1" applyAlignment="1">
      <alignment horizontal="left" vertical="center"/>
    </xf>
    <xf numFmtId="0" fontId="15" fillId="11" borderId="1" xfId="0" applyFont="1" applyFill="1" applyBorder="1" applyAlignment="1">
      <alignment horizontal="center" vertical="center" wrapText="1"/>
    </xf>
    <xf numFmtId="0" fontId="32" fillId="0" borderId="0" xfId="0" applyFont="1"/>
    <xf numFmtId="0" fontId="19" fillId="11" borderId="1" xfId="0" applyFont="1" applyFill="1" applyBorder="1" applyAlignment="1">
      <alignment horizontal="center" vertical="center"/>
    </xf>
    <xf numFmtId="0" fontId="19" fillId="11" borderId="1" xfId="0" applyFont="1" applyFill="1" applyBorder="1" applyAlignment="1">
      <alignment horizontal="center" vertical="center" wrapText="1"/>
    </xf>
    <xf numFmtId="0" fontId="33" fillId="11" borderId="1" xfId="0" applyFont="1" applyFill="1" applyBorder="1" applyAlignment="1">
      <alignment horizontal="center" vertical="center"/>
    </xf>
    <xf numFmtId="0" fontId="0" fillId="0" borderId="0" xfId="0" applyAlignment="1">
      <alignment vertical="top"/>
    </xf>
    <xf numFmtId="0" fontId="0" fillId="0" borderId="0" xfId="0" applyAlignment="1">
      <alignment vertical="top" wrapText="1"/>
    </xf>
    <xf numFmtId="0" fontId="35" fillId="0" borderId="0" xfId="0" applyFont="1" applyAlignment="1">
      <alignment vertical="top" wrapText="1"/>
    </xf>
    <xf numFmtId="0" fontId="36" fillId="0" borderId="0" xfId="1" applyAlignment="1">
      <alignment vertical="top"/>
    </xf>
    <xf numFmtId="0" fontId="37" fillId="13" borderId="3" xfId="1" applyFont="1" applyFill="1" applyBorder="1" applyAlignment="1">
      <alignment vertical="top"/>
    </xf>
    <xf numFmtId="0" fontId="36" fillId="0" borderId="3" xfId="1" applyBorder="1" applyAlignment="1">
      <alignment vertical="top" wrapText="1"/>
    </xf>
    <xf numFmtId="0" fontId="38" fillId="0" borderId="3" xfId="1" applyFont="1" applyBorder="1" applyAlignment="1">
      <alignment vertical="top" wrapText="1"/>
    </xf>
    <xf numFmtId="0" fontId="37" fillId="13" borderId="3" xfId="1" applyFont="1" applyFill="1" applyBorder="1" applyAlignment="1">
      <alignment vertical="top" wrapText="1"/>
    </xf>
    <xf numFmtId="0" fontId="36" fillId="0" borderId="0" xfId="1" applyAlignment="1">
      <alignment vertical="top" wrapText="1"/>
    </xf>
    <xf numFmtId="0" fontId="31" fillId="12" borderId="3" xfId="1" applyFont="1" applyFill="1" applyBorder="1" applyAlignment="1">
      <alignment horizontal="center" vertical="top"/>
    </xf>
    <xf numFmtId="0" fontId="6" fillId="0" borderId="0" xfId="0" applyFont="1" applyAlignment="1">
      <alignment horizontal="center"/>
    </xf>
    <xf numFmtId="0" fontId="2" fillId="0" borderId="0" xfId="0" applyFont="1" applyAlignment="1">
      <alignment horizontal="center" vertical="center" wrapText="1"/>
    </xf>
    <xf numFmtId="0" fontId="3" fillId="11" borderId="0" xfId="0" applyFont="1" applyFill="1" applyAlignment="1">
      <alignment horizontal="center" vertical="center"/>
    </xf>
    <xf numFmtId="0" fontId="11" fillId="0" borderId="0" xfId="0" applyFont="1" applyAlignment="1">
      <alignment horizontal="left" vertical="center" wrapText="1"/>
    </xf>
    <xf numFmtId="0" fontId="1" fillId="0" borderId="0" xfId="0" applyFont="1" applyAlignment="1">
      <alignment horizontal="center"/>
    </xf>
    <xf numFmtId="0" fontId="2" fillId="0" borderId="0" xfId="0" applyFont="1" applyAlignment="1">
      <alignment horizontal="center" wrapText="1"/>
    </xf>
    <xf numFmtId="0" fontId="14" fillId="6" borderId="0" xfId="0" applyFont="1" applyFill="1" applyAlignment="1">
      <alignment horizontal="center" vertical="center"/>
    </xf>
    <xf numFmtId="0" fontId="14" fillId="7" borderId="0" xfId="0" applyFont="1" applyFill="1" applyAlignment="1">
      <alignment horizontal="center" vertical="center"/>
    </xf>
    <xf numFmtId="0" fontId="20" fillId="0" borderId="0" xfId="0" applyFont="1" applyAlignment="1">
      <alignment horizontal="left" vertical="center" wrapText="1"/>
    </xf>
    <xf numFmtId="0" fontId="31" fillId="12" borderId="0" xfId="0" applyFont="1" applyFill="1" applyAlignment="1">
      <alignment horizontal="center" vertical="center"/>
    </xf>
    <xf numFmtId="0" fontId="15" fillId="11" borderId="0" xfId="0" applyFont="1" applyFill="1" applyAlignment="1">
      <alignment horizontal="center" vertical="center" wrapText="1"/>
    </xf>
    <xf numFmtId="0" fontId="15" fillId="11" borderId="2" xfId="0" applyFont="1" applyFill="1" applyBorder="1" applyAlignment="1">
      <alignment horizontal="center" vertical="center" wrapText="1"/>
    </xf>
    <xf numFmtId="0" fontId="7" fillId="12" borderId="2" xfId="0" applyFont="1" applyFill="1" applyBorder="1" applyAlignment="1">
      <alignment horizontal="center" vertical="center"/>
    </xf>
    <xf numFmtId="0" fontId="31" fillId="12" borderId="2" xfId="0" applyFont="1" applyFill="1" applyBorder="1" applyAlignment="1">
      <alignment horizontal="center" vertical="center"/>
    </xf>
    <xf numFmtId="0" fontId="7" fillId="2" borderId="0" xfId="0" applyFont="1" applyFill="1" applyAlignment="1">
      <alignment horizontal="center" vertical="center"/>
    </xf>
    <xf numFmtId="0" fontId="2" fillId="0" borderId="0" xfId="0" applyFont="1" applyAlignment="1">
      <alignment horizontal="center"/>
    </xf>
    <xf numFmtId="0" fontId="20" fillId="0" borderId="0" xfId="0" applyFont="1" applyAlignment="1">
      <alignment horizontal="left" vertical="center"/>
    </xf>
    <xf numFmtId="0" fontId="7" fillId="12" borderId="0" xfId="0" applyFont="1" applyFill="1" applyAlignment="1">
      <alignment horizontal="center" vertical="center"/>
    </xf>
    <xf numFmtId="0" fontId="18" fillId="0" borderId="0" xfId="0" applyFont="1" applyAlignment="1">
      <alignment horizontal="left" vertical="center" wrapText="1"/>
    </xf>
    <xf numFmtId="0" fontId="12" fillId="0" borderId="0" xfId="0" applyFont="1" applyAlignment="1">
      <alignment horizontal="left" vertical="center" wrapText="1"/>
    </xf>
    <xf numFmtId="0" fontId="28" fillId="0" borderId="0" xfId="0" applyFont="1" applyAlignment="1">
      <alignment horizontal="left" vertical="center" wrapText="1"/>
    </xf>
    <xf numFmtId="0" fontId="16" fillId="0" borderId="0" xfId="0" applyFont="1" applyAlignment="1">
      <alignment horizontal="left" vertical="center"/>
    </xf>
    <xf numFmtId="0" fontId="29" fillId="9" borderId="0" xfId="0" applyFont="1" applyFill="1" applyAlignment="1">
      <alignment horizontal="left" vertical="center"/>
    </xf>
    <xf numFmtId="0" fontId="30" fillId="0" borderId="0" xfId="0" applyFont="1" applyAlignment="1">
      <alignment horizontal="left" vertical="center" wrapText="1"/>
    </xf>
    <xf numFmtId="167" fontId="23" fillId="0" borderId="0" xfId="0" applyNumberFormat="1" applyFont="1" applyAlignment="1">
      <alignment horizontal="left" vertical="center"/>
    </xf>
  </cellXfs>
  <cellStyles count="2">
    <cellStyle name="Normal" xfId="0" builtinId="0"/>
    <cellStyle name="Normal 2" xfId="1" xr:uid="{3EA0AC25-FCB5-4880-A700-41F887FDFA86}"/>
  </cellStyles>
  <dxfs count="5">
    <dxf>
      <font>
        <b/>
        <color rgb="FFC00000"/>
        <name val="Arial"/>
        <charset val="1"/>
      </font>
      <fill>
        <patternFill>
          <bgColor rgb="FFF8CBAD"/>
        </patternFill>
      </fill>
    </dxf>
    <dxf>
      <font>
        <b/>
        <color rgb="FF548235"/>
        <name val="Arial"/>
        <charset val="1"/>
      </font>
      <fill>
        <patternFill>
          <bgColor rgb="FFE2EFDA"/>
        </patternFill>
      </fill>
    </dxf>
    <dxf>
      <font>
        <b/>
        <sz val="9"/>
        <color rgb="FFC00000"/>
        <name val="Arial"/>
        <charset val="1"/>
      </font>
      <fill>
        <patternFill>
          <bgColor rgb="FFF8CBAD"/>
        </patternFill>
      </fill>
    </dxf>
    <dxf>
      <font>
        <b/>
        <sz val="9"/>
        <color rgb="FF548235"/>
        <name val="Arial"/>
        <charset val="1"/>
      </font>
      <fill>
        <patternFill>
          <bgColor rgb="FFE2EFDA"/>
        </patternFill>
      </fill>
    </dxf>
    <dxf>
      <font>
        <b/>
        <sz val="9"/>
        <color rgb="FFC00000"/>
        <name val="Arial"/>
        <charset val="1"/>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78787"/>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F1"/>
      <rgbColor rgb="FFE2EFDA"/>
      <rgbColor rgb="FFF9F9F9"/>
      <rgbColor rgb="FFF2F6FC"/>
      <rgbColor rgb="FFFF99CC"/>
      <rgbColor rgb="FFCC99FF"/>
      <rgbColor rgb="FFF8CBAD"/>
      <rgbColor rgb="FF4F81BD"/>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0/relationships/richValueRel" Target="richData/richValueRel.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D" sz="1800" b="1" strike="noStrike" spc="-1">
                <a:solidFill>
                  <a:srgbClr val="000000"/>
                </a:solidFill>
                <a:latin typeface="Calibri"/>
              </a:rPr>
              <a:t>What moved EBITDA (IDR mn)</a:t>
            </a:r>
          </a:p>
        </c:rich>
      </c:tx>
      <c:overlay val="0"/>
      <c:spPr>
        <a:noFill/>
        <a:ln w="0">
          <a:noFill/>
        </a:ln>
      </c:spPr>
    </c:title>
    <c:autoTitleDeleted val="0"/>
    <c:plotArea>
      <c:layout/>
      <c:barChart>
        <c:barDir val="col"/>
        <c:grouping val="clustered"/>
        <c:varyColors val="0"/>
        <c:ser>
          <c:idx val="0"/>
          <c:order val="0"/>
          <c:spPr>
            <a:solidFill>
              <a:srgbClr val="4F81BD"/>
            </a:solidFill>
            <a:ln w="9360">
              <a:solidFill>
                <a:srgbClr val="F9F9F9"/>
              </a:solidFill>
              <a:round/>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'03 Variance Bridge'!$A$6:$A$10</c:f>
              <c:strCache>
                <c:ptCount val="5"/>
                <c:pt idx="0">
                  <c:v>Volume</c:v>
                </c:pt>
                <c:pt idx="1">
                  <c:v>Mix</c:v>
                </c:pt>
                <c:pt idx="2">
                  <c:v>Price</c:v>
                </c:pt>
                <c:pt idx="3">
                  <c:v>Cost (input)</c:v>
                </c:pt>
                <c:pt idx="4">
                  <c:v>Operating cost</c:v>
                </c:pt>
              </c:strCache>
            </c:strRef>
          </c:cat>
          <c:val>
            <c:numRef>
              <c:f>'03 Variance Bridge'!$B$6:$B$10</c:f>
              <c:numCache>
                <c:formatCode>#,##0;\(#,##0\);\-</c:formatCode>
                <c:ptCount val="5"/>
                <c:pt idx="0">
                  <c:v>1341.1111111111111</c:v>
                </c:pt>
                <c:pt idx="1">
                  <c:v>-1491.1111111111111</c:v>
                </c:pt>
                <c:pt idx="2">
                  <c:v>-390</c:v>
                </c:pt>
                <c:pt idx="3">
                  <c:v>-1880</c:v>
                </c:pt>
                <c:pt idx="4">
                  <c:v>-480</c:v>
                </c:pt>
              </c:numCache>
            </c:numRef>
          </c:val>
          <c:extLst>
            <c:ext xmlns:c16="http://schemas.microsoft.com/office/drawing/2014/chart" uri="{C3380CC4-5D6E-409C-BE32-E72D297353CC}">
              <c16:uniqueId val="{00000000-96C8-454C-801B-99AEA9E4FEF9}"/>
            </c:ext>
          </c:extLst>
        </c:ser>
        <c:dLbls>
          <c:showLegendKey val="0"/>
          <c:showVal val="0"/>
          <c:showCatName val="0"/>
          <c:showSerName val="0"/>
          <c:showPercent val="0"/>
          <c:showBubbleSize val="0"/>
        </c:dLbls>
        <c:gapWidth val="150"/>
        <c:axId val="7120729"/>
        <c:axId val="38898205"/>
      </c:barChart>
      <c:catAx>
        <c:axId val="7120729"/>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898205"/>
        <c:crosses val="autoZero"/>
        <c:auto val="1"/>
        <c:lblAlgn val="ctr"/>
        <c:lblOffset val="100"/>
        <c:noMultiLvlLbl val="0"/>
      </c:catAx>
      <c:valAx>
        <c:axId val="38898205"/>
        <c:scaling>
          <c:orientation val="minMax"/>
        </c:scaling>
        <c:delete val="0"/>
        <c:axPos val="l"/>
        <c:majorGridlines>
          <c:spPr>
            <a:ln w="9360">
              <a:solidFill>
                <a:srgbClr val="878787"/>
              </a:solidFill>
              <a:round/>
            </a:ln>
          </c:spPr>
        </c:majorGridlines>
        <c:numFmt formatCode="#,##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12072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22</xdr:row>
      <xdr:rowOff>19080</xdr:rowOff>
    </xdr:from>
    <xdr:to>
      <xdr:col>3</xdr:col>
      <xdr:colOff>684360</xdr:colOff>
      <xdr:row>36</xdr:row>
      <xdr:rowOff>51480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43"/>
  <sheetViews>
    <sheetView showGridLines="0" zoomScaleNormal="100" workbookViewId="0">
      <selection activeCell="H23" sqref="H23"/>
    </sheetView>
  </sheetViews>
  <sheetFormatPr defaultColWidth="8.7109375" defaultRowHeight="15"/>
  <cols>
    <col min="1" max="1" width="4" customWidth="1"/>
    <col min="2" max="2" width="118" customWidth="1"/>
  </cols>
  <sheetData>
    <row r="1" spans="2:2" ht="19.5" customHeight="1">
      <c r="B1" s="1" t="s">
        <v>0</v>
      </c>
    </row>
    <row r="2" spans="2:2" ht="30" customHeight="1">
      <c r="B2" s="2" t="s">
        <v>1</v>
      </c>
    </row>
    <row r="4" spans="2:2" ht="15" customHeight="1">
      <c r="B4" s="3" t="s">
        <v>2</v>
      </c>
    </row>
    <row r="5" spans="2:2" ht="15" customHeight="1">
      <c r="B5" s="4" t="s">
        <v>3</v>
      </c>
    </row>
    <row r="6" spans="2:2" ht="15" customHeight="1">
      <c r="B6" s="4" t="s">
        <v>4</v>
      </c>
    </row>
    <row r="8" spans="2:2" ht="15" customHeight="1">
      <c r="B8" s="3" t="s">
        <v>5</v>
      </c>
    </row>
    <row r="9" spans="2:2" ht="15" customHeight="1">
      <c r="B9" s="4" t="s">
        <v>6</v>
      </c>
    </row>
    <row r="10" spans="2:2" ht="15" customHeight="1">
      <c r="B10" s="4" t="s">
        <v>7</v>
      </c>
    </row>
    <row r="11" spans="2:2" ht="15" customHeight="1">
      <c r="B11" s="4" t="s">
        <v>8</v>
      </c>
    </row>
    <row r="12" spans="2:2" ht="15" customHeight="1">
      <c r="B12" s="4" t="s">
        <v>9</v>
      </c>
    </row>
    <row r="13" spans="2:2" ht="15" customHeight="1">
      <c r="B13" s="4" t="s">
        <v>10</v>
      </c>
    </row>
    <row r="14" spans="2:2" ht="15" customHeight="1">
      <c r="B14" s="4" t="s">
        <v>11</v>
      </c>
    </row>
    <row r="16" spans="2:2" ht="15" customHeight="1">
      <c r="B16" s="3" t="s">
        <v>12</v>
      </c>
    </row>
    <row r="17" spans="2:2" ht="15" customHeight="1">
      <c r="B17" s="4" t="s">
        <v>13</v>
      </c>
    </row>
    <row r="18" spans="2:2" ht="15" customHeight="1">
      <c r="B18" s="4" t="s">
        <v>14</v>
      </c>
    </row>
    <row r="19" spans="2:2" ht="15" customHeight="1">
      <c r="B19" s="4" t="s">
        <v>15</v>
      </c>
    </row>
    <row r="21" spans="2:2" ht="15" customHeight="1">
      <c r="B21" s="3" t="s">
        <v>16</v>
      </c>
    </row>
    <row r="22" spans="2:2" ht="15" customHeight="1">
      <c r="B22" s="4" t="s">
        <v>17</v>
      </c>
    </row>
    <row r="23" spans="2:2" ht="15" customHeight="1">
      <c r="B23" s="4" t="s">
        <v>18</v>
      </c>
    </row>
    <row r="24" spans="2:2" ht="15" customHeight="1">
      <c r="B24" s="4" t="s">
        <v>19</v>
      </c>
    </row>
    <row r="25" spans="2:2" ht="15" customHeight="1">
      <c r="B25" s="4" t="s">
        <v>20</v>
      </c>
    </row>
    <row r="26" spans="2:2" ht="15" customHeight="1">
      <c r="B26" s="4" t="s">
        <v>21</v>
      </c>
    </row>
    <row r="28" spans="2:2" ht="15" customHeight="1">
      <c r="B28" s="3" t="s">
        <v>22</v>
      </c>
    </row>
    <row r="29" spans="2:2" ht="15" customHeight="1">
      <c r="B29" s="4" t="s">
        <v>23</v>
      </c>
    </row>
    <row r="30" spans="2:2" ht="15" customHeight="1">
      <c r="B30" s="4" t="s">
        <v>24</v>
      </c>
    </row>
    <row r="31" spans="2:2" ht="15" customHeight="1">
      <c r="B31" s="4" t="s">
        <v>25</v>
      </c>
    </row>
    <row r="32" spans="2:2" ht="15" customHeight="1">
      <c r="B32" s="4" t="s">
        <v>26</v>
      </c>
    </row>
    <row r="34" spans="2:2" ht="15" customHeight="1">
      <c r="B34" s="5" t="s">
        <v>27</v>
      </c>
    </row>
    <row r="35" spans="2:2" ht="15" customHeight="1">
      <c r="B35" s="6" t="s">
        <v>28</v>
      </c>
    </row>
    <row r="36" spans="2:2" ht="15" customHeight="1">
      <c r="B36" s="6" t="s">
        <v>29</v>
      </c>
    </row>
    <row r="37" spans="2:2" ht="15" customHeight="1">
      <c r="B37" s="6" t="s">
        <v>30</v>
      </c>
    </row>
    <row r="38" spans="2:2" ht="15" customHeight="1">
      <c r="B38" s="6" t="s">
        <v>31</v>
      </c>
    </row>
    <row r="39" spans="2:2" ht="15" customHeight="1">
      <c r="B39" s="6" t="s">
        <v>32</v>
      </c>
    </row>
    <row r="41" spans="2:2" ht="15" customHeight="1">
      <c r="B41" s="3" t="s">
        <v>33</v>
      </c>
    </row>
    <row r="42" spans="2:2" ht="15" customHeight="1">
      <c r="B42" s="4" t="s">
        <v>34</v>
      </c>
    </row>
    <row r="43" spans="2:2" ht="15" customHeight="1">
      <c r="B43" s="4" t="s">
        <v>35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6E7D-767D-43AA-8504-33D257EEC6FF}">
  <sheetPr>
    <tabColor rgb="FFFFFF00"/>
  </sheetPr>
  <dimension ref="A3:B17"/>
  <sheetViews>
    <sheetView showGridLines="0" tabSelected="1" workbookViewId="0">
      <pane xSplit="1" ySplit="9" topLeftCell="B10" activePane="bottomRight" state="frozen"/>
      <selection pane="bottomRight" activeCell="B8" sqref="B8"/>
      <selection pane="bottomLeft" activeCell="A10" sqref="A10"/>
      <selection pane="topRight" activeCell="B1" sqref="B1"/>
    </sheetView>
  </sheetViews>
  <sheetFormatPr defaultRowHeight="15"/>
  <cols>
    <col min="1" max="1" width="15" style="82" bestFit="1" customWidth="1"/>
    <col min="2" max="2" width="94.140625" style="87" customWidth="1"/>
    <col min="3" max="16384" width="9.140625" style="82"/>
  </cols>
  <sheetData>
    <row r="3" spans="1:2">
      <c r="A3" s="88" t="s">
        <v>36</v>
      </c>
      <c r="B3" s="88"/>
    </row>
    <row r="4" spans="1:2">
      <c r="A4" s="83" t="s">
        <v>37</v>
      </c>
      <c r="B4" s="84" t="s">
        <v>38</v>
      </c>
    </row>
    <row r="5" spans="1:2">
      <c r="A5" s="83" t="s">
        <v>39</v>
      </c>
      <c r="B5" s="84" t="s">
        <v>40</v>
      </c>
    </row>
    <row r="6" spans="1:2">
      <c r="A6" s="83" t="s">
        <v>41</v>
      </c>
      <c r="B6" s="84" t="s">
        <v>42</v>
      </c>
    </row>
    <row r="7" spans="1:2">
      <c r="A7" s="83" t="s">
        <v>43</v>
      </c>
      <c r="B7" s="84" t="s">
        <v>44</v>
      </c>
    </row>
    <row r="9" spans="1:2">
      <c r="A9" s="88" t="s">
        <v>45</v>
      </c>
      <c r="B9" s="88"/>
    </row>
    <row r="10" spans="1:2" ht="180">
      <c r="A10" s="83" t="s">
        <v>46</v>
      </c>
      <c r="B10" s="84" t="s">
        <v>47</v>
      </c>
    </row>
    <row r="11" spans="1:2" ht="150">
      <c r="A11" s="83" t="s">
        <v>37</v>
      </c>
      <c r="B11" s="85" t="s">
        <v>48</v>
      </c>
    </row>
    <row r="12" spans="1:2" ht="180">
      <c r="A12" s="83" t="s">
        <v>39</v>
      </c>
      <c r="B12" s="85" t="s">
        <v>49</v>
      </c>
    </row>
    <row r="13" spans="1:2" ht="150">
      <c r="A13" s="83" t="s">
        <v>41</v>
      </c>
      <c r="B13" s="85" t="s">
        <v>50</v>
      </c>
    </row>
    <row r="14" spans="1:2" ht="153.75" customHeight="1">
      <c r="A14" s="83" t="s">
        <v>43</v>
      </c>
      <c r="B14" s="85" t="s">
        <v>51</v>
      </c>
    </row>
    <row r="15" spans="1:2" ht="90">
      <c r="A15" s="83" t="s">
        <v>52</v>
      </c>
      <c r="B15" s="84" t="s">
        <v>53</v>
      </c>
    </row>
    <row r="16" spans="1:2" ht="135">
      <c r="A16" s="83" t="s">
        <v>54</v>
      </c>
      <c r="B16" s="84" t="s">
        <v>55</v>
      </c>
    </row>
    <row r="17" spans="1:2" ht="195" hidden="1">
      <c r="A17" s="86" t="s">
        <v>56</v>
      </c>
      <c r="B17" s="84" t="s">
        <v>57</v>
      </c>
    </row>
  </sheetData>
  <mergeCells count="2">
    <mergeCell ref="A3:B3"/>
    <mergeCell ref="A9:B9"/>
  </mergeCells>
  <phoneticPr fontId="3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B1:C33"/>
  <sheetViews>
    <sheetView showGridLines="0" zoomScale="130" zoomScaleNormal="130" workbookViewId="0">
      <selection activeCell="B14" sqref="B14"/>
    </sheetView>
  </sheetViews>
  <sheetFormatPr defaultColWidth="8.7109375" defaultRowHeight="15"/>
  <cols>
    <col min="1" max="1" width="4" customWidth="1"/>
    <col min="2" max="2" width="30" customWidth="1"/>
    <col min="3" max="3" width="90" customWidth="1"/>
  </cols>
  <sheetData>
    <row r="1" spans="2:3" ht="23.25">
      <c r="B1" s="89" t="s">
        <v>58</v>
      </c>
      <c r="C1" s="89"/>
    </row>
    <row r="2" spans="2:3" ht="29.25" customHeight="1">
      <c r="B2" s="90" t="s">
        <v>59</v>
      </c>
      <c r="C2" s="90"/>
    </row>
    <row r="4" spans="2:3" ht="15.75">
      <c r="B4" s="91" t="s">
        <v>60</v>
      </c>
      <c r="C4" s="91"/>
    </row>
    <row r="5" spans="2:3" ht="38.25">
      <c r="B5" s="7" t="s">
        <v>61</v>
      </c>
      <c r="C5" s="8" t="s">
        <v>62</v>
      </c>
    </row>
    <row r="7" spans="2:3" ht="15.75">
      <c r="B7" s="91" t="s">
        <v>63</v>
      </c>
      <c r="C7" s="91"/>
    </row>
    <row r="8" spans="2:3" ht="25.5">
      <c r="B8" s="9" t="s">
        <v>64</v>
      </c>
      <c r="C8" s="8" t="s">
        <v>65</v>
      </c>
    </row>
    <row r="9" spans="2:3" ht="25.5">
      <c r="B9" s="9" t="s">
        <v>66</v>
      </c>
      <c r="C9" s="8" t="s">
        <v>67</v>
      </c>
    </row>
    <row r="10" spans="2:3" ht="25.5">
      <c r="B10" s="9" t="s">
        <v>68</v>
      </c>
      <c r="C10" s="8" t="s">
        <v>69</v>
      </c>
    </row>
    <row r="11" spans="2:3" ht="25.5">
      <c r="B11" s="9" t="s">
        <v>70</v>
      </c>
      <c r="C11" s="8" t="s">
        <v>71</v>
      </c>
    </row>
    <row r="12" spans="2:3">
      <c r="B12" s="9" t="s">
        <v>72</v>
      </c>
      <c r="C12" s="8" t="s">
        <v>73</v>
      </c>
    </row>
    <row r="13" spans="2:3" ht="25.5">
      <c r="B13" s="9" t="s">
        <v>74</v>
      </c>
      <c r="C13" s="8" t="s">
        <v>75</v>
      </c>
    </row>
    <row r="14" spans="2:3" ht="25.5">
      <c r="B14" s="9" t="s">
        <v>76</v>
      </c>
      <c r="C14" s="8" t="s">
        <v>77</v>
      </c>
    </row>
    <row r="16" spans="2:3" ht="15.75">
      <c r="B16" s="91" t="s">
        <v>78</v>
      </c>
      <c r="C16" s="91"/>
    </row>
    <row r="17" spans="2:3" ht="30">
      <c r="B17" s="10" t="s">
        <v>79</v>
      </c>
      <c r="C17" s="8" t="s">
        <v>80</v>
      </c>
    </row>
    <row r="18" spans="2:3" ht="25.5">
      <c r="B18" s="10" t="s">
        <v>81</v>
      </c>
      <c r="C18" s="8" t="s">
        <v>82</v>
      </c>
    </row>
    <row r="19" spans="2:3" ht="25.5">
      <c r="B19" s="10" t="s">
        <v>83</v>
      </c>
      <c r="C19" s="8" t="s">
        <v>84</v>
      </c>
    </row>
    <row r="20" spans="2:3" ht="30">
      <c r="B20" s="10" t="s">
        <v>85</v>
      </c>
      <c r="C20" s="8" t="s">
        <v>86</v>
      </c>
    </row>
    <row r="23" spans="2:3" ht="225">
      <c r="C23" s="81" t="s">
        <v>87</v>
      </c>
    </row>
    <row r="24" spans="2:3">
      <c r="C24" s="79"/>
    </row>
    <row r="25" spans="2:3" ht="225">
      <c r="C25" s="81" t="s">
        <v>88</v>
      </c>
    </row>
    <row r="26" spans="2:3">
      <c r="C26" s="79"/>
    </row>
    <row r="27" spans="2:3" ht="375">
      <c r="C27" s="81" t="s">
        <v>89</v>
      </c>
    </row>
    <row r="28" spans="2:3">
      <c r="C28" s="79"/>
    </row>
    <row r="29" spans="2:3" ht="165">
      <c r="C29" s="81" t="s">
        <v>90</v>
      </c>
    </row>
    <row r="30" spans="2:3">
      <c r="C30" s="79"/>
    </row>
    <row r="31" spans="2:3" ht="195">
      <c r="C31" s="81" t="s">
        <v>91</v>
      </c>
    </row>
    <row r="32" spans="2:3">
      <c r="C32" s="79"/>
    </row>
    <row r="33" spans="3:3" ht="180">
      <c r="C33" s="80" t="s">
        <v>92</v>
      </c>
    </row>
  </sheetData>
  <mergeCells count="5">
    <mergeCell ref="B1:C1"/>
    <mergeCell ref="B2:C2"/>
    <mergeCell ref="B4:C4"/>
    <mergeCell ref="B7:C7"/>
    <mergeCell ref="B16:C16"/>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B92B6-ACE3-44AC-95CB-BEB248CA8518}">
  <sheetPr>
    <tabColor rgb="FF7030A0"/>
  </sheetPr>
  <dimension ref="A1:C13"/>
  <sheetViews>
    <sheetView showGridLines="0" zoomScale="110" zoomScaleNormal="110" workbookViewId="0">
      <selection activeCell="C1" sqref="C1"/>
    </sheetView>
  </sheetViews>
  <sheetFormatPr defaultRowHeight="15"/>
  <cols>
    <col min="1" max="1" width="130" style="79" customWidth="1"/>
    <col min="2" max="2" width="3" style="79" customWidth="1"/>
    <col min="3" max="3" width="108.7109375" style="79" customWidth="1"/>
    <col min="4" max="16384" width="9.140625" style="79"/>
  </cols>
  <sheetData>
    <row r="1" spans="1:3" ht="385.5" customHeight="1">
      <c r="A1" s="79" t="e" vm="1">
        <v>#VALUE!</v>
      </c>
      <c r="C1" s="81" t="s">
        <v>93</v>
      </c>
    </row>
    <row r="3" spans="1:3" ht="409.5" customHeight="1">
      <c r="A3" s="79" t="e" vm="2">
        <v>#VALUE!</v>
      </c>
      <c r="C3" s="81" t="s">
        <v>94</v>
      </c>
    </row>
    <row r="5" spans="1:3" ht="409.5" customHeight="1">
      <c r="A5" s="79" t="e" vm="3">
        <v>#VALUE!</v>
      </c>
      <c r="C5" s="81" t="s">
        <v>95</v>
      </c>
    </row>
    <row r="7" spans="1:3" ht="409.5" customHeight="1">
      <c r="A7" s="79" t="e" vm="4">
        <v>#VALUE!</v>
      </c>
      <c r="C7" s="81" t="s">
        <v>96</v>
      </c>
    </row>
    <row r="9" spans="1:3" ht="409.5" customHeight="1">
      <c r="A9" s="79" t="e" vm="5">
        <v>#VALUE!</v>
      </c>
      <c r="C9" s="81" t="s">
        <v>97</v>
      </c>
    </row>
    <row r="11" spans="1:3" ht="409.5" customHeight="1">
      <c r="A11" s="79" t="e" vm="6">
        <v>#VALUE!</v>
      </c>
      <c r="C11" s="81" t="s">
        <v>98</v>
      </c>
    </row>
    <row r="13" spans="1:3" ht="409.5" customHeight="1">
      <c r="A13" s="79" t="e" vm="7">
        <v>#VALUE!</v>
      </c>
      <c r="C13" s="81" t="s">
        <v>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6"/>
  <sheetViews>
    <sheetView showGridLines="0" zoomScaleNormal="100" workbookViewId="0">
      <selection activeCell="A2" sqref="A2:C2"/>
    </sheetView>
  </sheetViews>
  <sheetFormatPr defaultColWidth="8.7109375" defaultRowHeight="15"/>
  <cols>
    <col min="1" max="1" width="44" customWidth="1"/>
    <col min="2" max="2" width="18" customWidth="1"/>
    <col min="3" max="3" width="54" customWidth="1"/>
  </cols>
  <sheetData>
    <row r="1" spans="1:3" ht="19.5" customHeight="1">
      <c r="A1" s="93" t="s">
        <v>100</v>
      </c>
      <c r="B1" s="93"/>
      <c r="C1" s="93"/>
    </row>
    <row r="2" spans="1:3" ht="30" customHeight="1">
      <c r="A2" s="94" t="s">
        <v>101</v>
      </c>
      <c r="B2" s="94"/>
      <c r="C2" s="94"/>
    </row>
    <row r="4" spans="1:3" ht="15" customHeight="1">
      <c r="A4" s="11" t="s">
        <v>102</v>
      </c>
      <c r="B4" s="12"/>
      <c r="C4" s="12"/>
    </row>
    <row r="5" spans="1:3" ht="15" customHeight="1">
      <c r="A5" s="13" t="s">
        <v>103</v>
      </c>
      <c r="B5" s="14" t="s">
        <v>104</v>
      </c>
    </row>
    <row r="6" spans="1:3" ht="15" customHeight="1">
      <c r="A6" s="13" t="s">
        <v>105</v>
      </c>
      <c r="B6" s="14" t="s">
        <v>106</v>
      </c>
    </row>
    <row r="7" spans="1:3" ht="15" customHeight="1">
      <c r="A7" s="13" t="s">
        <v>107</v>
      </c>
      <c r="B7" s="14" t="s">
        <v>108</v>
      </c>
    </row>
    <row r="9" spans="1:3" ht="15" customHeight="1">
      <c r="A9" s="11" t="s">
        <v>109</v>
      </c>
      <c r="B9" s="12"/>
      <c r="C9" s="12"/>
    </row>
    <row r="10" spans="1:3" ht="15" customHeight="1">
      <c r="A10" s="13" t="s">
        <v>110</v>
      </c>
      <c r="B10" s="15">
        <v>0.15</v>
      </c>
      <c r="C10" s="16" t="s">
        <v>111</v>
      </c>
    </row>
    <row r="11" spans="1:3" ht="15" customHeight="1">
      <c r="A11" s="13" t="s">
        <v>112</v>
      </c>
      <c r="B11" s="15">
        <v>0.55000000000000004</v>
      </c>
      <c r="C11" s="17" t="s">
        <v>113</v>
      </c>
    </row>
    <row r="13" spans="1:3" ht="15" customHeight="1">
      <c r="A13" s="11" t="s">
        <v>114</v>
      </c>
      <c r="B13" s="12"/>
      <c r="C13" s="12"/>
    </row>
    <row r="14" spans="1:3" ht="15" customHeight="1">
      <c r="A14" s="18" t="s">
        <v>115</v>
      </c>
      <c r="B14" s="19" t="s">
        <v>116</v>
      </c>
      <c r="C14" s="92" t="s">
        <v>117</v>
      </c>
    </row>
    <row r="15" spans="1:3" ht="15" customHeight="1">
      <c r="C15" s="92"/>
    </row>
    <row r="16" spans="1:3" ht="15" customHeight="1">
      <c r="C16" s="92"/>
    </row>
  </sheetData>
  <mergeCells count="3">
    <mergeCell ref="C14:C16"/>
    <mergeCell ref="A1:C1"/>
    <mergeCell ref="A2:C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2"/>
  <sheetViews>
    <sheetView showGridLines="0" zoomScaleNormal="100" workbookViewId="0">
      <pane xSplit="1" ySplit="6" topLeftCell="B7" activePane="bottomRight" state="frozen"/>
      <selection pane="bottomRight" activeCell="B7" sqref="B7:B9"/>
      <selection pane="bottomLeft" activeCell="A7" sqref="A7"/>
      <selection pane="topRight" activeCell="B1" sqref="B1"/>
    </sheetView>
  </sheetViews>
  <sheetFormatPr defaultColWidth="8.7109375" defaultRowHeight="15"/>
  <cols>
    <col min="1" max="1" width="24" customWidth="1"/>
    <col min="2" max="4" width="9" customWidth="1"/>
    <col min="5" max="6" width="11" customWidth="1"/>
    <col min="7" max="7" width="10" customWidth="1"/>
    <col min="8" max="10" width="9" customWidth="1"/>
    <col min="11" max="12" width="11" customWidth="1"/>
    <col min="13" max="13" width="10" customWidth="1"/>
  </cols>
  <sheetData>
    <row r="1" spans="1:13" ht="19.5" customHeight="1">
      <c r="A1" s="93" t="s">
        <v>118</v>
      </c>
      <c r="B1" s="93"/>
      <c r="C1" s="93"/>
      <c r="D1" s="93"/>
      <c r="E1" s="93"/>
      <c r="F1" s="93"/>
      <c r="G1" s="93"/>
      <c r="H1" s="93"/>
      <c r="I1" s="93"/>
      <c r="J1" s="93"/>
      <c r="K1" s="93"/>
      <c r="L1" s="93"/>
      <c r="M1" s="93"/>
    </row>
    <row r="2" spans="1:13" ht="31.5" customHeight="1">
      <c r="A2" s="94" t="s">
        <v>119</v>
      </c>
      <c r="B2" s="94"/>
      <c r="C2" s="94"/>
      <c r="D2" s="94"/>
      <c r="E2" s="94"/>
      <c r="F2" s="94"/>
      <c r="G2" s="94"/>
      <c r="H2" s="94"/>
      <c r="I2" s="94"/>
      <c r="J2" s="94"/>
      <c r="K2" s="94"/>
      <c r="L2" s="94"/>
      <c r="M2" s="94"/>
    </row>
    <row r="4" spans="1:13" ht="15" customHeight="1">
      <c r="A4" s="98" t="s">
        <v>120</v>
      </c>
      <c r="B4" s="98"/>
      <c r="C4" s="98"/>
      <c r="D4" s="98"/>
      <c r="E4" s="98"/>
      <c r="F4" s="98"/>
      <c r="G4" s="98"/>
      <c r="H4" s="98"/>
      <c r="I4" s="98"/>
      <c r="J4" s="98"/>
      <c r="K4" s="98"/>
      <c r="L4" s="98"/>
      <c r="M4" s="98"/>
    </row>
    <row r="5" spans="1:13" ht="15" customHeight="1">
      <c r="A5" s="99" t="s">
        <v>121</v>
      </c>
      <c r="B5" s="95" t="s">
        <v>122</v>
      </c>
      <c r="C5" s="95"/>
      <c r="D5" s="95"/>
      <c r="E5" s="95"/>
      <c r="F5" s="95"/>
      <c r="G5" s="95"/>
      <c r="H5" s="96" t="s">
        <v>123</v>
      </c>
      <c r="I5" s="96"/>
      <c r="J5" s="96"/>
      <c r="K5" s="96"/>
      <c r="L5" s="96"/>
      <c r="M5" s="96"/>
    </row>
    <row r="6" spans="1:13" s="75" customFormat="1" ht="22.5">
      <c r="A6" s="100"/>
      <c r="B6" s="74" t="s">
        <v>124</v>
      </c>
      <c r="C6" s="74" t="s">
        <v>125</v>
      </c>
      <c r="D6" s="74" t="s">
        <v>126</v>
      </c>
      <c r="E6" s="74" t="s">
        <v>127</v>
      </c>
      <c r="F6" s="74" t="s">
        <v>128</v>
      </c>
      <c r="G6" s="74" t="s">
        <v>129</v>
      </c>
      <c r="H6" s="74" t="s">
        <v>124</v>
      </c>
      <c r="I6" s="74" t="s">
        <v>125</v>
      </c>
      <c r="J6" s="74" t="s">
        <v>126</v>
      </c>
      <c r="K6" s="74" t="s">
        <v>127</v>
      </c>
      <c r="L6" s="74" t="s">
        <v>128</v>
      </c>
      <c r="M6" s="74" t="s">
        <v>129</v>
      </c>
    </row>
    <row r="7" spans="1:13" ht="15" customHeight="1">
      <c r="A7" s="20" t="s">
        <v>130</v>
      </c>
      <c r="B7" s="21">
        <v>120</v>
      </c>
      <c r="C7" s="21">
        <v>150</v>
      </c>
      <c r="D7" s="21">
        <v>105</v>
      </c>
      <c r="E7" s="22">
        <f>B7*C7</f>
        <v>18000</v>
      </c>
      <c r="F7" s="22">
        <f>B7*D7</f>
        <v>12600</v>
      </c>
      <c r="G7" s="23">
        <f>E7-F7</f>
        <v>5400</v>
      </c>
      <c r="H7" s="21">
        <v>130</v>
      </c>
      <c r="I7" s="21">
        <v>147</v>
      </c>
      <c r="J7" s="21">
        <v>112</v>
      </c>
      <c r="K7" s="22">
        <f>H7*I7</f>
        <v>19110</v>
      </c>
      <c r="L7" s="22">
        <f>H7*J7</f>
        <v>14560</v>
      </c>
      <c r="M7" s="23">
        <f>K7-L7</f>
        <v>4550</v>
      </c>
    </row>
    <row r="8" spans="1:13" ht="15" customHeight="1">
      <c r="A8" s="24" t="s">
        <v>131</v>
      </c>
      <c r="B8" s="25">
        <v>40</v>
      </c>
      <c r="C8" s="25">
        <v>400</v>
      </c>
      <c r="D8" s="25">
        <v>240</v>
      </c>
      <c r="E8" s="26">
        <f>B8*C8</f>
        <v>16000</v>
      </c>
      <c r="F8" s="26">
        <f>B8*D8</f>
        <v>9600</v>
      </c>
      <c r="G8" s="27">
        <f>E8-F8</f>
        <v>6400</v>
      </c>
      <c r="H8" s="25">
        <v>34</v>
      </c>
      <c r="I8" s="25">
        <v>400</v>
      </c>
      <c r="J8" s="25">
        <v>255</v>
      </c>
      <c r="K8" s="26">
        <f>H8*I8</f>
        <v>13600</v>
      </c>
      <c r="L8" s="26">
        <f>H8*J8</f>
        <v>8670</v>
      </c>
      <c r="M8" s="27">
        <f>K8-L8</f>
        <v>4930</v>
      </c>
    </row>
    <row r="9" spans="1:13" ht="15" customHeight="1">
      <c r="A9" s="20" t="s">
        <v>132</v>
      </c>
      <c r="B9" s="21">
        <v>200</v>
      </c>
      <c r="C9" s="21">
        <v>60</v>
      </c>
      <c r="D9" s="21">
        <v>48</v>
      </c>
      <c r="E9" s="22">
        <f>B9*C9</f>
        <v>12000</v>
      </c>
      <c r="F9" s="22">
        <f>B9*D9</f>
        <v>9600</v>
      </c>
      <c r="G9" s="23">
        <f>E9-F9</f>
        <v>2400</v>
      </c>
      <c r="H9" s="21">
        <v>230</v>
      </c>
      <c r="I9" s="21">
        <v>60</v>
      </c>
      <c r="J9" s="21">
        <v>50</v>
      </c>
      <c r="K9" s="22">
        <f>H9*I9</f>
        <v>13800</v>
      </c>
      <c r="L9" s="22">
        <f>H9*J9</f>
        <v>11500</v>
      </c>
      <c r="M9" s="23">
        <f>K9-L9</f>
        <v>2300</v>
      </c>
    </row>
    <row r="10" spans="1:13" ht="15" customHeight="1">
      <c r="A10" s="28" t="s">
        <v>133</v>
      </c>
      <c r="B10" s="29">
        <f>SUM(B7:B9)</f>
        <v>360</v>
      </c>
      <c r="C10" s="30"/>
      <c r="D10" s="30"/>
      <c r="E10" s="31">
        <f>SUM(E7:E9)</f>
        <v>46000</v>
      </c>
      <c r="F10" s="31">
        <f>SUM(F7:F9)</f>
        <v>31800</v>
      </c>
      <c r="G10" s="31">
        <f>SUM(G7:G9)</f>
        <v>14200</v>
      </c>
      <c r="H10" s="29">
        <f>SUM(H7:H9)</f>
        <v>394</v>
      </c>
      <c r="I10" s="30"/>
      <c r="J10" s="30"/>
      <c r="K10" s="31">
        <f>SUM(K7:K9)</f>
        <v>46510</v>
      </c>
      <c r="L10" s="31">
        <f>SUM(L7:L9)</f>
        <v>34730</v>
      </c>
      <c r="M10" s="31">
        <f>SUM(M7:M9)</f>
        <v>11780</v>
      </c>
    </row>
    <row r="12" spans="1:13" ht="15" customHeight="1">
      <c r="A12" s="101" t="s">
        <v>134</v>
      </c>
      <c r="B12" s="101"/>
      <c r="C12" s="101"/>
      <c r="D12" s="101"/>
    </row>
    <row r="13" spans="1:13" ht="21.75" customHeight="1">
      <c r="A13" s="76" t="s">
        <v>135</v>
      </c>
      <c r="B13" s="76" t="s">
        <v>136</v>
      </c>
      <c r="C13" s="76" t="s">
        <v>137</v>
      </c>
      <c r="D13" s="77" t="s">
        <v>138</v>
      </c>
    </row>
    <row r="14" spans="1:13" ht="15" customHeight="1">
      <c r="A14" s="32" t="s">
        <v>139</v>
      </c>
      <c r="B14" s="33">
        <v>3200</v>
      </c>
      <c r="C14" s="33">
        <v>3300</v>
      </c>
      <c r="D14" s="26">
        <f t="shared" ref="D14:D19" si="0">C14-B14</f>
        <v>100</v>
      </c>
    </row>
    <row r="15" spans="1:13" ht="15" customHeight="1">
      <c r="A15" s="34" t="s">
        <v>140</v>
      </c>
      <c r="B15" s="35">
        <v>1400</v>
      </c>
      <c r="C15" s="35">
        <v>1650</v>
      </c>
      <c r="D15" s="22">
        <f t="shared" si="0"/>
        <v>250</v>
      </c>
    </row>
    <row r="16" spans="1:13" ht="15" customHeight="1">
      <c r="A16" s="32" t="s">
        <v>141</v>
      </c>
      <c r="B16" s="33">
        <v>900</v>
      </c>
      <c r="C16" s="33">
        <v>920</v>
      </c>
      <c r="D16" s="26">
        <f t="shared" si="0"/>
        <v>20</v>
      </c>
    </row>
    <row r="17" spans="1:13" ht="15" customHeight="1">
      <c r="A17" s="34" t="s">
        <v>142</v>
      </c>
      <c r="B17" s="35">
        <v>800</v>
      </c>
      <c r="C17" s="35">
        <v>850</v>
      </c>
      <c r="D17" s="22">
        <f t="shared" si="0"/>
        <v>50</v>
      </c>
    </row>
    <row r="18" spans="1:13" ht="15" customHeight="1">
      <c r="A18" s="32" t="s">
        <v>143</v>
      </c>
      <c r="B18" s="33">
        <v>700</v>
      </c>
      <c r="C18" s="33">
        <v>760</v>
      </c>
      <c r="D18" s="26">
        <f t="shared" si="0"/>
        <v>60</v>
      </c>
    </row>
    <row r="19" spans="1:13" ht="15" customHeight="1">
      <c r="A19" s="28" t="s">
        <v>144</v>
      </c>
      <c r="B19" s="31">
        <f>SUM(B14:B18)</f>
        <v>7000</v>
      </c>
      <c r="C19" s="31">
        <f>SUM(C14:C18)</f>
        <v>7480</v>
      </c>
      <c r="D19" s="31">
        <f t="shared" si="0"/>
        <v>480</v>
      </c>
    </row>
    <row r="21" spans="1:13" ht="15" customHeight="1">
      <c r="A21" s="101" t="s">
        <v>145</v>
      </c>
      <c r="B21" s="101"/>
      <c r="C21" s="101"/>
      <c r="D21" s="101"/>
    </row>
    <row r="22" spans="1:13" ht="15" customHeight="1">
      <c r="A22" s="76" t="s">
        <v>146</v>
      </c>
      <c r="B22" s="76" t="s">
        <v>136</v>
      </c>
      <c r="C22" s="76" t="s">
        <v>137</v>
      </c>
      <c r="D22" s="76" t="s">
        <v>147</v>
      </c>
    </row>
    <row r="23" spans="1:13" ht="15" customHeight="1">
      <c r="A23" s="36" t="s">
        <v>127</v>
      </c>
      <c r="B23" s="22">
        <f>E10</f>
        <v>46000</v>
      </c>
      <c r="C23" s="22">
        <f>K10</f>
        <v>46510</v>
      </c>
      <c r="D23" s="22">
        <f t="shared" ref="D23:D29" si="1">C23-B23</f>
        <v>510</v>
      </c>
    </row>
    <row r="24" spans="1:13" ht="15" customHeight="1">
      <c r="A24" s="36" t="s">
        <v>128</v>
      </c>
      <c r="B24" s="22">
        <f>F10</f>
        <v>31800</v>
      </c>
      <c r="C24" s="22">
        <f>L10</f>
        <v>34730</v>
      </c>
      <c r="D24" s="22">
        <f t="shared" si="1"/>
        <v>2930</v>
      </c>
    </row>
    <row r="25" spans="1:13" ht="15" customHeight="1">
      <c r="A25" s="28" t="s">
        <v>129</v>
      </c>
      <c r="B25" s="31">
        <f>G10</f>
        <v>14200</v>
      </c>
      <c r="C25" s="31">
        <f>M10</f>
        <v>11780</v>
      </c>
      <c r="D25" s="31">
        <f t="shared" si="1"/>
        <v>-2420</v>
      </c>
    </row>
    <row r="26" spans="1:13" ht="15" customHeight="1">
      <c r="A26" s="36" t="s">
        <v>148</v>
      </c>
      <c r="B26" s="37">
        <f>B25/B23</f>
        <v>0.30869565217391304</v>
      </c>
      <c r="C26" s="37">
        <f>C25/C23</f>
        <v>0.25327886476026662</v>
      </c>
      <c r="D26" s="37">
        <f t="shared" si="1"/>
        <v>-5.5416787413646418E-2</v>
      </c>
    </row>
    <row r="27" spans="1:13" ht="15" customHeight="1">
      <c r="A27" s="36" t="s">
        <v>149</v>
      </c>
      <c r="B27" s="22">
        <f>B19</f>
        <v>7000</v>
      </c>
      <c r="C27" s="22">
        <f>C19</f>
        <v>7480</v>
      </c>
      <c r="D27" s="22">
        <f t="shared" si="1"/>
        <v>480</v>
      </c>
    </row>
    <row r="28" spans="1:13" ht="15" customHeight="1">
      <c r="A28" s="38" t="s">
        <v>150</v>
      </c>
      <c r="B28" s="39">
        <f>B25-B27</f>
        <v>7200</v>
      </c>
      <c r="C28" s="39">
        <f>C25-C27</f>
        <v>4300</v>
      </c>
      <c r="D28" s="39">
        <f t="shared" si="1"/>
        <v>-2900</v>
      </c>
    </row>
    <row r="29" spans="1:13" ht="15" customHeight="1">
      <c r="A29" s="38" t="s">
        <v>151</v>
      </c>
      <c r="B29" s="40">
        <f>B28/B23</f>
        <v>0.15652173913043479</v>
      </c>
      <c r="C29" s="40">
        <f>C28/C23</f>
        <v>9.2453235863255212E-2</v>
      </c>
      <c r="D29" s="40">
        <f t="shared" si="1"/>
        <v>-6.4068503267179583E-2</v>
      </c>
    </row>
    <row r="31" spans="1:13" ht="15" customHeight="1">
      <c r="A31" s="97" t="s">
        <v>152</v>
      </c>
      <c r="B31" s="97"/>
      <c r="C31" s="97"/>
      <c r="D31" s="97"/>
      <c r="E31" s="97"/>
      <c r="F31" s="97"/>
      <c r="G31" s="97"/>
      <c r="H31" s="97"/>
      <c r="I31" s="97"/>
      <c r="J31" s="97"/>
      <c r="K31" s="97"/>
      <c r="L31" s="97"/>
      <c r="M31" s="97"/>
    </row>
    <row r="32" spans="1:13" ht="15" customHeight="1">
      <c r="A32" s="97"/>
      <c r="B32" s="97"/>
      <c r="C32" s="97"/>
      <c r="D32" s="97"/>
      <c r="E32" s="97"/>
      <c r="F32" s="97"/>
      <c r="G32" s="97"/>
      <c r="H32" s="97"/>
      <c r="I32" s="97"/>
      <c r="J32" s="97"/>
      <c r="K32" s="97"/>
      <c r="L32" s="97"/>
      <c r="M32" s="97"/>
    </row>
  </sheetData>
  <mergeCells count="9">
    <mergeCell ref="B5:G5"/>
    <mergeCell ref="H5:M5"/>
    <mergeCell ref="A31:M32"/>
    <mergeCell ref="A1:M1"/>
    <mergeCell ref="A2:M2"/>
    <mergeCell ref="A4:M4"/>
    <mergeCell ref="A5:A6"/>
    <mergeCell ref="A12:D12"/>
    <mergeCell ref="A21:D2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1"/>
  <sheetViews>
    <sheetView showGridLines="0" zoomScaleNormal="100" workbookViewId="0">
      <selection activeCell="B19" sqref="B19"/>
    </sheetView>
  </sheetViews>
  <sheetFormatPr defaultColWidth="8.7109375" defaultRowHeight="15"/>
  <cols>
    <col min="1" max="1" width="40" customWidth="1"/>
    <col min="2" max="3" width="16" customWidth="1"/>
    <col min="4" max="4" width="44" customWidth="1"/>
    <col min="5" max="5" width="4" customWidth="1"/>
  </cols>
  <sheetData>
    <row r="1" spans="1:4" ht="19.5" customHeight="1">
      <c r="A1" s="93" t="s">
        <v>153</v>
      </c>
      <c r="B1" s="93"/>
      <c r="C1" s="93"/>
      <c r="D1" s="93"/>
    </row>
    <row r="2" spans="1:4" ht="30" customHeight="1">
      <c r="A2" s="94" t="s">
        <v>154</v>
      </c>
      <c r="B2" s="94"/>
      <c r="C2" s="94"/>
      <c r="D2" s="94"/>
    </row>
    <row r="4" spans="1:4" ht="15" customHeight="1">
      <c r="A4" s="102" t="s">
        <v>155</v>
      </c>
      <c r="B4" s="102"/>
      <c r="C4" s="102"/>
      <c r="D4" s="102"/>
    </row>
    <row r="5" spans="1:4" ht="15" customHeight="1">
      <c r="A5" s="78" t="s">
        <v>156</v>
      </c>
      <c r="B5" s="78" t="s">
        <v>157</v>
      </c>
      <c r="C5" s="78" t="s">
        <v>158</v>
      </c>
      <c r="D5" s="78" t="s">
        <v>159</v>
      </c>
    </row>
    <row r="6" spans="1:4" ht="29.25" customHeight="1">
      <c r="A6" s="20" t="s">
        <v>160</v>
      </c>
      <c r="B6" s="23">
        <f>(SUM('02 P&amp;L Actual vs Budget'!H7:H9)-SUM('02 P&amp;L Actual vs Budget'!B7:B9))*('02 P&amp;L Actual vs Budget'!G10/SUM('02 P&amp;L Actual vs Budget'!B7:B9))</f>
        <v>1341.1111111111111</v>
      </c>
      <c r="C6" s="41" t="str">
        <f>IF(B6&gt;=0,"Helped","Hurt")</f>
        <v>Helped</v>
      </c>
      <c r="D6" s="42" t="s">
        <v>161</v>
      </c>
    </row>
    <row r="7" spans="1:4" ht="29.25" customHeight="1">
      <c r="A7" s="20" t="s">
        <v>162</v>
      </c>
      <c r="B7" s="23">
        <f>SUMPRODUCT('02 P&amp;L Actual vs Budget'!H7:H9-'02 P&amp;L Actual vs Budget'!B7:B9,'02 P&amp;L Actual vs Budget'!C7:C9-'02 P&amp;L Actual vs Budget'!D7:D9)-B6</f>
        <v>-1491.1111111111111</v>
      </c>
      <c r="C7" s="41" t="str">
        <f>IF(B7&gt;=0,"Helped","Hurt")</f>
        <v>Hurt</v>
      </c>
      <c r="D7" s="42" t="s">
        <v>163</v>
      </c>
    </row>
    <row r="8" spans="1:4" ht="29.25" customHeight="1">
      <c r="A8" s="20" t="s">
        <v>125</v>
      </c>
      <c r="B8" s="23">
        <f>SUMPRODUCT('02 P&amp;L Actual vs Budget'!I7:I9-'02 P&amp;L Actual vs Budget'!C7:C9,'02 P&amp;L Actual vs Budget'!H7:H9)</f>
        <v>-390</v>
      </c>
      <c r="C8" s="41" t="str">
        <f>IF(B8&gt;=0,"Helped","Hurt")</f>
        <v>Hurt</v>
      </c>
      <c r="D8" s="42" t="s">
        <v>164</v>
      </c>
    </row>
    <row r="9" spans="1:4" ht="29.25" customHeight="1">
      <c r="A9" s="20" t="s">
        <v>165</v>
      </c>
      <c r="B9" s="23">
        <f>SUMPRODUCT('02 P&amp;L Actual vs Budget'!D7:D9-'02 P&amp;L Actual vs Budget'!J7:J9,'02 P&amp;L Actual vs Budget'!H7:H9)</f>
        <v>-1880</v>
      </c>
      <c r="C9" s="41" t="str">
        <f>IF(B9&gt;=0,"Helped","Hurt")</f>
        <v>Hurt</v>
      </c>
      <c r="D9" s="42" t="s">
        <v>166</v>
      </c>
    </row>
    <row r="10" spans="1:4" ht="29.25" customHeight="1">
      <c r="A10" s="20" t="s">
        <v>167</v>
      </c>
      <c r="B10" s="23">
        <f>'02 P&amp;L Actual vs Budget'!B19-'02 P&amp;L Actual vs Budget'!C19</f>
        <v>-480</v>
      </c>
      <c r="C10" s="41" t="str">
        <f>IF(B10&gt;=0,"Helped","Hurt")</f>
        <v>Hurt</v>
      </c>
      <c r="D10" s="42" t="s">
        <v>168</v>
      </c>
    </row>
    <row r="12" spans="1:4" ht="15" customHeight="1">
      <c r="A12" s="103" t="s">
        <v>169</v>
      </c>
      <c r="B12" s="103"/>
      <c r="C12" s="103"/>
      <c r="D12" s="103"/>
    </row>
    <row r="13" spans="1:4" ht="15" customHeight="1">
      <c r="A13" s="28" t="s">
        <v>170</v>
      </c>
      <c r="B13" s="31">
        <f>'02 P&amp;L Actual vs Budget'!B28</f>
        <v>7200</v>
      </c>
    </row>
    <row r="14" spans="1:4" ht="15" customHeight="1">
      <c r="A14" s="36" t="s">
        <v>171</v>
      </c>
      <c r="B14" s="22">
        <f>B6</f>
        <v>1341.1111111111111</v>
      </c>
    </row>
    <row r="15" spans="1:4" ht="15" customHeight="1">
      <c r="A15" s="36" t="s">
        <v>172</v>
      </c>
      <c r="B15" s="22">
        <f>B7</f>
        <v>-1491.1111111111111</v>
      </c>
    </row>
    <row r="16" spans="1:4" ht="15" customHeight="1">
      <c r="A16" s="36" t="s">
        <v>173</v>
      </c>
      <c r="B16" s="22">
        <f>B8</f>
        <v>-390</v>
      </c>
    </row>
    <row r="17" spans="1:2" ht="15" customHeight="1">
      <c r="A17" s="36" t="s">
        <v>174</v>
      </c>
      <c r="B17" s="22">
        <f>B9</f>
        <v>-1880</v>
      </c>
    </row>
    <row r="18" spans="1:2" ht="15" customHeight="1">
      <c r="A18" s="36" t="s">
        <v>175</v>
      </c>
      <c r="B18" s="22">
        <f>B10</f>
        <v>-480</v>
      </c>
    </row>
    <row r="19" spans="1:2" ht="15" customHeight="1">
      <c r="A19" s="43" t="s">
        <v>176</v>
      </c>
      <c r="B19" s="39">
        <f>B13+B14+B15+B16+B17+B18</f>
        <v>4300</v>
      </c>
    </row>
    <row r="20" spans="1:2" ht="15" customHeight="1">
      <c r="A20" s="17" t="s">
        <v>177</v>
      </c>
      <c r="B20" s="44">
        <f>'02 P&amp;L Actual vs Budget'!C28</f>
        <v>4300</v>
      </c>
    </row>
    <row r="21" spans="1:2" ht="15" customHeight="1">
      <c r="A21" s="17" t="s">
        <v>178</v>
      </c>
      <c r="B21" s="45">
        <f>B19-B20</f>
        <v>0</v>
      </c>
    </row>
  </sheetData>
  <mergeCells count="4">
    <mergeCell ref="A1:D1"/>
    <mergeCell ref="A2:D2"/>
    <mergeCell ref="A4:D4"/>
    <mergeCell ref="A12:D12"/>
  </mergeCells>
  <conditionalFormatting sqref="B6:B10">
    <cfRule type="expression" dxfId="4" priority="4">
      <formula>$B6&lt;0</formula>
    </cfRule>
  </conditionalFormatting>
  <conditionalFormatting sqref="C6:C10">
    <cfRule type="expression" dxfId="3" priority="2">
      <formula>$B6&gt;=0</formula>
    </cfRule>
    <cfRule type="expression" dxfId="2" priority="3">
      <formula>$B6&lt;0</formula>
    </cfRule>
  </conditionalFormatting>
  <pageMargins left="0.75" right="0.75" top="1" bottom="1"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showGridLines="0" zoomScaleNormal="100" workbookViewId="0">
      <selection activeCell="B7" sqref="B7"/>
    </sheetView>
  </sheetViews>
  <sheetFormatPr defaultColWidth="8.7109375" defaultRowHeight="15"/>
  <cols>
    <col min="1" max="1" width="40" customWidth="1"/>
    <col min="2" max="4" width="16" customWidth="1"/>
    <col min="5" max="5" width="30" customWidth="1"/>
  </cols>
  <sheetData>
    <row r="1" spans="1:5" ht="19.5" customHeight="1">
      <c r="A1" s="93" t="s">
        <v>179</v>
      </c>
      <c r="B1" s="93"/>
      <c r="C1" s="93"/>
      <c r="D1" s="93"/>
      <c r="E1" s="93"/>
    </row>
    <row r="2" spans="1:5" ht="15" customHeight="1">
      <c r="A2" s="104" t="s">
        <v>180</v>
      </c>
      <c r="B2" s="104"/>
      <c r="C2" s="104"/>
      <c r="D2" s="104"/>
      <c r="E2" s="104"/>
    </row>
    <row r="4" spans="1:5" ht="15" customHeight="1">
      <c r="A4" s="77" t="s">
        <v>181</v>
      </c>
      <c r="B4" s="77" t="s">
        <v>136</v>
      </c>
      <c r="C4" s="77" t="s">
        <v>137</v>
      </c>
      <c r="D4" s="77" t="s">
        <v>182</v>
      </c>
      <c r="E4" s="77" t="s">
        <v>183</v>
      </c>
    </row>
    <row r="5" spans="1:5" ht="15" customHeight="1">
      <c r="A5" s="34" t="s">
        <v>184</v>
      </c>
      <c r="B5" s="22">
        <f>'02 P&amp;L Actual vs Budget'!B23</f>
        <v>46000</v>
      </c>
      <c r="C5" s="22">
        <f>'02 P&amp;L Actual vs Budget'!C23</f>
        <v>46510</v>
      </c>
      <c r="D5" s="22">
        <f t="shared" ref="D5:D14" si="0">C5-B5</f>
        <v>510</v>
      </c>
      <c r="E5" s="42" t="s">
        <v>185</v>
      </c>
    </row>
    <row r="6" spans="1:5" ht="15" customHeight="1">
      <c r="A6" s="32" t="s">
        <v>186</v>
      </c>
      <c r="B6" s="46">
        <f>0</f>
        <v>0</v>
      </c>
      <c r="C6" s="46">
        <f>'02 P&amp;L Actual vs Budget'!C23/'02 P&amp;L Actual vs Budget'!B23-1</f>
        <v>1.1086956521739078E-2</v>
      </c>
      <c r="D6" s="46">
        <f t="shared" si="0"/>
        <v>1.1086956521739078E-2</v>
      </c>
      <c r="E6" s="47" t="s">
        <v>187</v>
      </c>
    </row>
    <row r="7" spans="1:5" ht="15" customHeight="1">
      <c r="A7" s="34" t="s">
        <v>188</v>
      </c>
      <c r="B7" s="22">
        <f>'02 P&amp;L Actual vs Budget'!B25</f>
        <v>14200</v>
      </c>
      <c r="C7" s="22">
        <f>'02 P&amp;L Actual vs Budget'!C25</f>
        <v>11780</v>
      </c>
      <c r="D7" s="22">
        <f t="shared" si="0"/>
        <v>-2420</v>
      </c>
      <c r="E7" s="42" t="s">
        <v>189</v>
      </c>
    </row>
    <row r="8" spans="1:5" ht="15" customHeight="1">
      <c r="A8" s="48" t="s">
        <v>148</v>
      </c>
      <c r="B8" s="46">
        <f>'02 P&amp;L Actual vs Budget'!B25/'02 P&amp;L Actual vs Budget'!B23</f>
        <v>0.30869565217391304</v>
      </c>
      <c r="C8" s="49">
        <f>'02 P&amp;L Actual vs Budget'!C25/'02 P&amp;L Actual vs Budget'!C23</f>
        <v>0.25327886476026662</v>
      </c>
      <c r="D8" s="46">
        <f t="shared" si="0"/>
        <v>-5.5416787413646418E-2</v>
      </c>
      <c r="E8" s="47" t="s">
        <v>190</v>
      </c>
    </row>
    <row r="9" spans="1:5" ht="15" customHeight="1">
      <c r="A9" s="34" t="s">
        <v>191</v>
      </c>
      <c r="B9" s="22">
        <f>'02 P&amp;L Actual vs Budget'!B28</f>
        <v>7200</v>
      </c>
      <c r="C9" s="22">
        <f>'02 P&amp;L Actual vs Budget'!C28</f>
        <v>4300</v>
      </c>
      <c r="D9" s="22">
        <f t="shared" si="0"/>
        <v>-2900</v>
      </c>
      <c r="E9" s="42" t="s">
        <v>192</v>
      </c>
    </row>
    <row r="10" spans="1:5" ht="15" customHeight="1">
      <c r="A10" s="48" t="s">
        <v>151</v>
      </c>
      <c r="B10" s="46">
        <f>'02 P&amp;L Actual vs Budget'!B28/'02 P&amp;L Actual vs Budget'!B23</f>
        <v>0.15652173913043479</v>
      </c>
      <c r="C10" s="49">
        <f>'02 P&amp;L Actual vs Budget'!C28/'02 P&amp;L Actual vs Budget'!C23</f>
        <v>9.2453235863255212E-2</v>
      </c>
      <c r="D10" s="46">
        <f t="shared" si="0"/>
        <v>-6.4068503267179583E-2</v>
      </c>
      <c r="E10" s="47" t="s">
        <v>193</v>
      </c>
    </row>
    <row r="11" spans="1:5" ht="15" customHeight="1">
      <c r="A11" s="34" t="s">
        <v>194</v>
      </c>
      <c r="B11" s="22">
        <f>'02 P&amp;L Actual vs Budget'!B19</f>
        <v>7000</v>
      </c>
      <c r="C11" s="22">
        <f>'02 P&amp;L Actual vs Budget'!C19</f>
        <v>7480</v>
      </c>
      <c r="D11" s="22">
        <f t="shared" si="0"/>
        <v>480</v>
      </c>
      <c r="E11" s="42" t="s">
        <v>195</v>
      </c>
    </row>
    <row r="12" spans="1:5" ht="15" customHeight="1">
      <c r="A12" s="32" t="s">
        <v>196</v>
      </c>
      <c r="B12" s="46">
        <f>'02 P&amp;L Actual vs Budget'!B19/'02 P&amp;L Actual vs Budget'!B23</f>
        <v>0.15217391304347827</v>
      </c>
      <c r="C12" s="46">
        <f>'02 P&amp;L Actual vs Budget'!C19/'02 P&amp;L Actual vs Budget'!C23</f>
        <v>0.16082562889701141</v>
      </c>
      <c r="D12" s="46">
        <f t="shared" si="0"/>
        <v>8.6517158535331373E-3</v>
      </c>
      <c r="E12" s="47" t="s">
        <v>197</v>
      </c>
    </row>
    <row r="13" spans="1:5" ht="15" customHeight="1">
      <c r="A13" s="34" t="s">
        <v>198</v>
      </c>
      <c r="B13" s="50">
        <f>'02 P&amp;L Actual vs Budget'!B23/'02 P&amp;L Actual vs Budget'!B10</f>
        <v>127.77777777777777</v>
      </c>
      <c r="C13" s="50">
        <f>'02 P&amp;L Actual vs Budget'!C23/'02 P&amp;L Actual vs Budget'!H10</f>
        <v>118.04568527918782</v>
      </c>
      <c r="D13" s="50">
        <f t="shared" si="0"/>
        <v>-9.7320924985899495</v>
      </c>
      <c r="E13" s="42" t="s">
        <v>199</v>
      </c>
    </row>
    <row r="14" spans="1:5" ht="15" customHeight="1">
      <c r="A14" s="32" t="s">
        <v>200</v>
      </c>
      <c r="B14" s="51">
        <f>'02 P&amp;L Actual vs Budget'!B24/'02 P&amp;L Actual vs Budget'!B10</f>
        <v>88.333333333333329</v>
      </c>
      <c r="C14" s="51">
        <f>'02 P&amp;L Actual vs Budget'!C24/'02 P&amp;L Actual vs Budget'!H10</f>
        <v>88.147208121827404</v>
      </c>
      <c r="D14" s="51">
        <f t="shared" si="0"/>
        <v>-0.18612521150592443</v>
      </c>
      <c r="E14" s="47" t="s">
        <v>201</v>
      </c>
    </row>
    <row r="16" spans="1:5" ht="15" customHeight="1">
      <c r="A16" s="101" t="s">
        <v>202</v>
      </c>
      <c r="B16" s="101"/>
      <c r="C16" s="101"/>
      <c r="D16" s="101"/>
      <c r="E16" s="101"/>
    </row>
    <row r="17" spans="1:5" ht="15" customHeight="1">
      <c r="A17" s="76" t="s">
        <v>121</v>
      </c>
      <c r="B17" s="76" t="s">
        <v>127</v>
      </c>
      <c r="C17" s="76" t="s">
        <v>129</v>
      </c>
      <c r="D17" s="76" t="s">
        <v>203</v>
      </c>
      <c r="E17" s="76" t="s">
        <v>183</v>
      </c>
    </row>
    <row r="18" spans="1:5" ht="15" customHeight="1">
      <c r="A18" s="32" t="str">
        <f>'02 P&amp;L Actual vs Budget'!A7</f>
        <v>Industrial Components</v>
      </c>
      <c r="B18" s="52">
        <f>'02 P&amp;L Actual vs Budget'!K7</f>
        <v>19110</v>
      </c>
      <c r="C18" s="52">
        <f>'02 P&amp;L Actual vs Budget'!M7</f>
        <v>4550</v>
      </c>
      <c r="D18" s="53">
        <f>'02 P&amp;L Actual vs Budget'!M7/'02 P&amp;L Actual vs Budget'!K7</f>
        <v>0.23809523809523808</v>
      </c>
      <c r="E18" s="47" t="s">
        <v>204</v>
      </c>
    </row>
    <row r="19" spans="1:5" ht="15" customHeight="1">
      <c r="A19" s="34" t="str">
        <f>'02 P&amp;L Actual vs Budget'!A8</f>
        <v>Precision Assemblies</v>
      </c>
      <c r="B19" s="54">
        <f>'02 P&amp;L Actual vs Budget'!K8</f>
        <v>13600</v>
      </c>
      <c r="C19" s="54">
        <f>'02 P&amp;L Actual vs Budget'!M8</f>
        <v>4930</v>
      </c>
      <c r="D19" s="55">
        <f>'02 P&amp;L Actual vs Budget'!M8/'02 P&amp;L Actual vs Budget'!K8</f>
        <v>0.36249999999999999</v>
      </c>
      <c r="E19" s="42" t="s">
        <v>205</v>
      </c>
    </row>
    <row r="20" spans="1:5" ht="15" customHeight="1">
      <c r="A20" s="32" t="str">
        <f>'02 P&amp;L Actual vs Budget'!A9</f>
        <v>Standard Parts</v>
      </c>
      <c r="B20" s="52">
        <f>'02 P&amp;L Actual vs Budget'!K9</f>
        <v>13800</v>
      </c>
      <c r="C20" s="52">
        <f>'02 P&amp;L Actual vs Budget'!M9</f>
        <v>2300</v>
      </c>
      <c r="D20" s="53">
        <f>'02 P&amp;L Actual vs Budget'!M9/'02 P&amp;L Actual vs Budget'!K9</f>
        <v>0.16666666666666666</v>
      </c>
      <c r="E20" s="47" t="s">
        <v>206</v>
      </c>
    </row>
  </sheetData>
  <mergeCells count="3">
    <mergeCell ref="A1:E1"/>
    <mergeCell ref="A2:E2"/>
    <mergeCell ref="A16:E16"/>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2"/>
  <sheetViews>
    <sheetView showGridLines="0" zoomScaleNormal="100" workbookViewId="0">
      <selection sqref="A1:G32"/>
    </sheetView>
  </sheetViews>
  <sheetFormatPr defaultColWidth="8.7109375" defaultRowHeight="15"/>
  <cols>
    <col min="1" max="1" width="38.140625" bestFit="1" customWidth="1"/>
    <col min="2" max="2" width="12" customWidth="1"/>
    <col min="3" max="4" width="11" customWidth="1"/>
    <col min="5" max="6" width="12" customWidth="1"/>
    <col min="7" max="7" width="11" customWidth="1"/>
  </cols>
  <sheetData>
    <row r="1" spans="1:7" ht="19.5" customHeight="1">
      <c r="A1" s="93" t="s">
        <v>207</v>
      </c>
      <c r="B1" s="93"/>
      <c r="C1" s="93"/>
      <c r="D1" s="93"/>
      <c r="E1" s="93"/>
      <c r="F1" s="93"/>
      <c r="G1" s="93"/>
    </row>
    <row r="2" spans="1:7" ht="30.75" customHeight="1">
      <c r="A2" s="94" t="s">
        <v>208</v>
      </c>
      <c r="B2" s="94"/>
      <c r="C2" s="94"/>
      <c r="D2" s="94"/>
      <c r="E2" s="94"/>
      <c r="F2" s="94"/>
      <c r="G2" s="94"/>
    </row>
    <row r="4" spans="1:7" ht="15" customHeight="1">
      <c r="A4" s="106" t="s">
        <v>209</v>
      </c>
      <c r="B4" s="106"/>
      <c r="C4" s="106"/>
      <c r="D4" s="106"/>
      <c r="E4" s="106"/>
      <c r="F4" s="106"/>
      <c r="G4" s="106"/>
    </row>
    <row r="5" spans="1:7" ht="15" customHeight="1">
      <c r="A5" s="13" t="s">
        <v>210</v>
      </c>
      <c r="B5" s="15">
        <v>0.04</v>
      </c>
      <c r="C5" s="105" t="s">
        <v>211</v>
      </c>
      <c r="D5" s="105"/>
      <c r="E5" s="105"/>
      <c r="F5" s="105"/>
      <c r="G5" s="105"/>
    </row>
    <row r="6" spans="1:7" ht="15" customHeight="1">
      <c r="A6" s="13" t="s">
        <v>212</v>
      </c>
      <c r="B6" s="15">
        <v>0</v>
      </c>
      <c r="C6" s="105" t="s">
        <v>213</v>
      </c>
      <c r="D6" s="105"/>
      <c r="E6" s="105"/>
      <c r="F6" s="105"/>
      <c r="G6" s="105"/>
    </row>
    <row r="7" spans="1:7" ht="15" customHeight="1">
      <c r="A7" s="13" t="s">
        <v>214</v>
      </c>
      <c r="B7" s="15">
        <v>0</v>
      </c>
      <c r="C7" s="105" t="s">
        <v>215</v>
      </c>
      <c r="D7" s="105"/>
      <c r="E7" s="105"/>
      <c r="F7" s="105"/>
      <c r="G7" s="105"/>
    </row>
    <row r="8" spans="1:7" ht="15" customHeight="1">
      <c r="A8" s="13" t="s">
        <v>216</v>
      </c>
      <c r="B8" s="15">
        <v>0.03</v>
      </c>
      <c r="C8" s="105" t="s">
        <v>217</v>
      </c>
      <c r="D8" s="105"/>
      <c r="E8" s="105"/>
      <c r="F8" s="105"/>
      <c r="G8" s="105"/>
    </row>
    <row r="9" spans="1:7" ht="15" customHeight="1">
      <c r="A9" s="13" t="s">
        <v>218</v>
      </c>
      <c r="B9" s="15">
        <v>0</v>
      </c>
      <c r="C9" s="105" t="s">
        <v>219</v>
      </c>
      <c r="D9" s="105"/>
      <c r="E9" s="105"/>
      <c r="F9" s="105"/>
      <c r="G9" s="105"/>
    </row>
    <row r="11" spans="1:7" ht="15" customHeight="1">
      <c r="A11" s="101" t="s">
        <v>220</v>
      </c>
      <c r="B11" s="101"/>
      <c r="C11" s="101"/>
      <c r="D11" s="101"/>
      <c r="E11" s="101"/>
      <c r="F11" s="101"/>
      <c r="G11" s="101"/>
    </row>
    <row r="12" spans="1:7" ht="15" customHeight="1">
      <c r="A12" s="74" t="s">
        <v>121</v>
      </c>
      <c r="B12" s="74" t="s">
        <v>221</v>
      </c>
      <c r="C12" s="74" t="s">
        <v>222</v>
      </c>
      <c r="D12" s="74" t="s">
        <v>223</v>
      </c>
      <c r="E12" s="74" t="s">
        <v>224</v>
      </c>
      <c r="F12" s="74" t="s">
        <v>225</v>
      </c>
      <c r="G12" s="74" t="s">
        <v>226</v>
      </c>
    </row>
    <row r="13" spans="1:7" ht="15" customHeight="1">
      <c r="A13" s="56" t="str">
        <f>'02 P&amp;L Actual vs Budget'!A7</f>
        <v>Industrial Components</v>
      </c>
      <c r="B13" s="50">
        <f>'02 P&amp;L Actual vs Budget'!H7*(1+$B$7)</f>
        <v>130</v>
      </c>
      <c r="C13" s="50">
        <f>'02 P&amp;L Actual vs Budget'!I7*(1+$B$5)</f>
        <v>152.88</v>
      </c>
      <c r="D13" s="50">
        <f>'02 P&amp;L Actual vs Budget'!J7*(1+$B$6+'01 Assumptions'!$B$11*$B$8)</f>
        <v>113.848</v>
      </c>
      <c r="E13" s="22">
        <f>B13*C13</f>
        <v>19874.399999999998</v>
      </c>
      <c r="F13" s="22">
        <f>B13*D13</f>
        <v>14800.24</v>
      </c>
      <c r="G13" s="23">
        <f>E13-F13</f>
        <v>5074.159999999998</v>
      </c>
    </row>
    <row r="14" spans="1:7" ht="15" customHeight="1">
      <c r="A14" s="57" t="str">
        <f>'02 P&amp;L Actual vs Budget'!A8</f>
        <v>Precision Assemblies</v>
      </c>
      <c r="B14" s="51">
        <f>'02 P&amp;L Actual vs Budget'!H8*(1+$B$7)</f>
        <v>34</v>
      </c>
      <c r="C14" s="51">
        <f>'02 P&amp;L Actual vs Budget'!I8*(1+$B$5)</f>
        <v>416</v>
      </c>
      <c r="D14" s="51">
        <f>'02 P&amp;L Actual vs Budget'!J8*(1+$B$6+'01 Assumptions'!$B$11*$B$8)</f>
        <v>259.20749999999998</v>
      </c>
      <c r="E14" s="26">
        <f>B14*C14</f>
        <v>14144</v>
      </c>
      <c r="F14" s="26">
        <f>B14*D14</f>
        <v>8813.0550000000003</v>
      </c>
      <c r="G14" s="27">
        <f>E14-F14</f>
        <v>5330.9449999999997</v>
      </c>
    </row>
    <row r="15" spans="1:7" ht="15" customHeight="1">
      <c r="A15" s="56" t="str">
        <f>'02 P&amp;L Actual vs Budget'!A9</f>
        <v>Standard Parts</v>
      </c>
      <c r="B15" s="50">
        <f>'02 P&amp;L Actual vs Budget'!H9*(1+$B$7)</f>
        <v>230</v>
      </c>
      <c r="C15" s="50">
        <f>'02 P&amp;L Actual vs Budget'!I9*(1+$B$5)</f>
        <v>62.400000000000006</v>
      </c>
      <c r="D15" s="50">
        <f>'02 P&amp;L Actual vs Budget'!J9*(1+$B$6+'01 Assumptions'!$B$11*$B$8)</f>
        <v>50.824999999999996</v>
      </c>
      <c r="E15" s="22">
        <f>B15*C15</f>
        <v>14352.000000000002</v>
      </c>
      <c r="F15" s="22">
        <f>B15*D15</f>
        <v>11689.749999999998</v>
      </c>
      <c r="G15" s="23">
        <f>E15-F15</f>
        <v>2662.2500000000036</v>
      </c>
    </row>
    <row r="16" spans="1:7" ht="15" customHeight="1">
      <c r="A16" s="28" t="s">
        <v>133</v>
      </c>
      <c r="B16" s="58">
        <f>SUM(B13:B15)</f>
        <v>394</v>
      </c>
      <c r="E16" s="31">
        <f>SUM(E13:E15)</f>
        <v>48370.399999999994</v>
      </c>
      <c r="F16" s="31">
        <f>SUM(F13:F15)</f>
        <v>35303.044999999998</v>
      </c>
      <c r="G16" s="31">
        <f>SUM(G13:G15)</f>
        <v>13067.355000000001</v>
      </c>
    </row>
    <row r="18" spans="1:7" ht="15" customHeight="1">
      <c r="A18" s="106" t="s">
        <v>227</v>
      </c>
      <c r="B18" s="106"/>
      <c r="C18" s="106"/>
      <c r="D18" s="106"/>
      <c r="E18" s="106"/>
      <c r="F18" s="106"/>
      <c r="G18" s="106"/>
    </row>
    <row r="19" spans="1:7" ht="15" customHeight="1">
      <c r="A19" s="13" t="s">
        <v>228</v>
      </c>
      <c r="B19" s="59">
        <f>'02 P&amp;L Actual vs Budget'!C28</f>
        <v>4300</v>
      </c>
    </row>
    <row r="20" spans="1:7" ht="15" customHeight="1">
      <c r="A20" s="13" t="s">
        <v>229</v>
      </c>
      <c r="B20" s="60">
        <f>G16</f>
        <v>13067.355000000001</v>
      </c>
    </row>
    <row r="21" spans="1:7" ht="15" customHeight="1">
      <c r="A21" s="13" t="s">
        <v>230</v>
      </c>
      <c r="B21" s="60">
        <f>'02 P&amp;L Actual vs Budget'!C19*(1+$B$9)</f>
        <v>7480</v>
      </c>
    </row>
    <row r="22" spans="1:7" ht="15" customHeight="1">
      <c r="A22" s="61" t="s">
        <v>231</v>
      </c>
      <c r="B22" s="62">
        <f>B20-B21</f>
        <v>5587.3550000000014</v>
      </c>
    </row>
    <row r="23" spans="1:7" ht="15" customHeight="1">
      <c r="A23" s="13" t="s">
        <v>232</v>
      </c>
      <c r="B23" s="63">
        <f>B22-B19</f>
        <v>1287.3550000000014</v>
      </c>
    </row>
    <row r="24" spans="1:7" ht="15" customHeight="1">
      <c r="A24" s="13" t="s">
        <v>233</v>
      </c>
      <c r="B24" s="60">
        <f>E16</f>
        <v>48370.399999999994</v>
      </c>
    </row>
    <row r="25" spans="1:7" ht="15" customHeight="1">
      <c r="A25" s="61" t="s">
        <v>234</v>
      </c>
      <c r="B25" s="64">
        <f>B22/B24</f>
        <v>0.11551186262673044</v>
      </c>
    </row>
    <row r="26" spans="1:7" ht="15" customHeight="1">
      <c r="A26" s="13" t="s">
        <v>235</v>
      </c>
      <c r="B26" s="65">
        <f>'01 Assumptions'!$B$10</f>
        <v>0.15</v>
      </c>
    </row>
    <row r="27" spans="1:7" ht="15" customHeight="1">
      <c r="A27" s="13" t="s">
        <v>236</v>
      </c>
      <c r="B27" s="66" t="str">
        <f>IF(B25&gt;=B26,"On / above target","Below target")</f>
        <v>Below target</v>
      </c>
    </row>
    <row r="29" spans="1:7" ht="15" customHeight="1">
      <c r="A29" s="13" t="s">
        <v>237</v>
      </c>
      <c r="B29" s="67">
        <f>('01 Assumptions'!$B$11*$B$8+$B$6)*'02 P&amp;L Actual vs Budget'!C24/'02 P&amp;L Actual vs Budget'!C23</f>
        <v>1.2320898731455603E-2</v>
      </c>
      <c r="C29" s="105" t="s">
        <v>238</v>
      </c>
      <c r="D29" s="105"/>
      <c r="E29" s="105"/>
      <c r="F29" s="105"/>
      <c r="G29" s="105"/>
    </row>
    <row r="31" spans="1:7" ht="15" customHeight="1">
      <c r="A31" s="97" t="s">
        <v>239</v>
      </c>
      <c r="B31" s="97"/>
      <c r="C31" s="97"/>
      <c r="D31" s="97"/>
      <c r="E31" s="97"/>
      <c r="F31" s="97"/>
      <c r="G31" s="97"/>
    </row>
    <row r="32" spans="1:7" ht="15" customHeight="1">
      <c r="A32" s="97"/>
      <c r="B32" s="97"/>
      <c r="C32" s="97"/>
      <c r="D32" s="97"/>
      <c r="E32" s="97"/>
      <c r="F32" s="97"/>
      <c r="G32" s="97"/>
    </row>
  </sheetData>
  <mergeCells count="12">
    <mergeCell ref="C29:G29"/>
    <mergeCell ref="A31:G32"/>
    <mergeCell ref="A1:G1"/>
    <mergeCell ref="A2:G2"/>
    <mergeCell ref="A4:G4"/>
    <mergeCell ref="A11:G11"/>
    <mergeCell ref="A18:G18"/>
    <mergeCell ref="C5:G5"/>
    <mergeCell ref="C6:G6"/>
    <mergeCell ref="C7:G7"/>
    <mergeCell ref="C8:G8"/>
    <mergeCell ref="C9:G9"/>
  </mergeCells>
  <conditionalFormatting sqref="B27">
    <cfRule type="expression" dxfId="1" priority="2">
      <formula>$B$25&gt;=$B$26</formula>
    </cfRule>
    <cfRule type="expression" dxfId="0" priority="3">
      <formula>$B$25&lt;$B$26</formula>
    </cfRule>
  </conditionalFormatting>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5"/>
  <sheetViews>
    <sheetView showGridLines="0" zoomScaleNormal="100" workbookViewId="0">
      <selection activeCell="A32" sqref="A32:F32"/>
    </sheetView>
  </sheetViews>
  <sheetFormatPr defaultColWidth="8.7109375" defaultRowHeight="15"/>
  <cols>
    <col min="1" max="1" width="42" customWidth="1"/>
    <col min="2" max="2" width="24" customWidth="1"/>
    <col min="3" max="3" width="20" customWidth="1"/>
    <col min="4" max="6" width="18" customWidth="1"/>
  </cols>
  <sheetData>
    <row r="1" spans="1:6" ht="19.5" customHeight="1">
      <c r="A1" s="93" t="s">
        <v>240</v>
      </c>
      <c r="B1" s="93"/>
      <c r="C1" s="93"/>
      <c r="D1" s="93"/>
      <c r="E1" s="93"/>
      <c r="F1" s="93"/>
    </row>
    <row r="2" spans="1:6" ht="15" customHeight="1">
      <c r="A2" s="104" t="s">
        <v>241</v>
      </c>
      <c r="B2" s="104"/>
      <c r="C2" s="104"/>
      <c r="D2" s="104"/>
      <c r="E2" s="104"/>
      <c r="F2" s="104"/>
    </row>
    <row r="4" spans="1:6" ht="15" customHeight="1">
      <c r="A4" s="106" t="s">
        <v>242</v>
      </c>
      <c r="B4" s="106"/>
      <c r="C4" s="106"/>
      <c r="D4" s="106"/>
      <c r="E4" s="106"/>
      <c r="F4" s="106"/>
    </row>
    <row r="5" spans="1:6" ht="15" customHeight="1">
      <c r="A5" s="13" t="s">
        <v>243</v>
      </c>
      <c r="B5" s="65">
        <f>'02 P&amp;L Actual vs Budget'!C23/'02 P&amp;L Actual vs Budget'!B23-1</f>
        <v>1.1086956521739078E-2</v>
      </c>
    </row>
    <row r="6" spans="1:6" ht="15" customHeight="1">
      <c r="A6" s="13" t="s">
        <v>244</v>
      </c>
      <c r="B6" s="67">
        <f>'02 P&amp;L Actual vs Budget'!B28/'02 P&amp;L Actual vs Budget'!B23</f>
        <v>0.15652173913043479</v>
      </c>
      <c r="C6" s="68">
        <f>'02 P&amp;L Actual vs Budget'!C28/'02 P&amp;L Actual vs Budget'!C23</f>
        <v>9.2453235863255212E-2</v>
      </c>
    </row>
    <row r="7" spans="1:6" ht="15" customHeight="1">
      <c r="A7" s="69" t="s">
        <v>245</v>
      </c>
      <c r="B7" s="70">
        <f>'02 P&amp;L Actual vs Budget'!C28-'02 P&amp;L Actual vs Budget'!B28</f>
        <v>-2900</v>
      </c>
    </row>
    <row r="8" spans="1:6" ht="15" customHeight="1">
      <c r="A8" s="13" t="s">
        <v>246</v>
      </c>
      <c r="B8" s="71">
        <f>'03 Variance Bridge'!B9</f>
        <v>-1880</v>
      </c>
    </row>
    <row r="9" spans="1:6" ht="15" customHeight="1">
      <c r="A9" s="13" t="s">
        <v>247</v>
      </c>
      <c r="B9" s="71">
        <f>'03 Variance Bridge'!B7</f>
        <v>-1491.1111111111111</v>
      </c>
    </row>
    <row r="10" spans="1:6" ht="15" customHeight="1">
      <c r="A10" s="13" t="s">
        <v>248</v>
      </c>
      <c r="B10" s="72">
        <f>'03 Variance Bridge'!B6</f>
        <v>1341.1111111111111</v>
      </c>
    </row>
    <row r="12" spans="1:6" ht="15" customHeight="1">
      <c r="A12" s="106" t="s">
        <v>249</v>
      </c>
      <c r="B12" s="106"/>
      <c r="C12" s="106"/>
      <c r="D12" s="106"/>
      <c r="E12" s="106"/>
      <c r="F12" s="106"/>
    </row>
    <row r="13" spans="1:6" ht="15" customHeight="1">
      <c r="A13" s="73" t="s">
        <v>250</v>
      </c>
    </row>
    <row r="14" spans="1:6" ht="21.75" customHeight="1">
      <c r="A14" s="107" t="s">
        <v>251</v>
      </c>
      <c r="B14" s="107"/>
      <c r="C14" s="108" t="s">
        <v>252</v>
      </c>
      <c r="D14" s="108"/>
      <c r="E14" s="109" t="s">
        <v>253</v>
      </c>
      <c r="F14" s="109"/>
    </row>
    <row r="15" spans="1:6" ht="15" customHeight="1">
      <c r="A15" s="107" t="s">
        <v>254</v>
      </c>
      <c r="B15" s="107"/>
      <c r="C15" s="108" t="s">
        <v>255</v>
      </c>
      <c r="D15" s="108"/>
      <c r="E15" s="109" t="s">
        <v>256</v>
      </c>
      <c r="F15" s="109"/>
    </row>
    <row r="17" spans="1:6" ht="15" customHeight="1">
      <c r="A17" s="73" t="s">
        <v>257</v>
      </c>
    </row>
    <row r="18" spans="1:6" ht="21.75" customHeight="1">
      <c r="A18" s="107" t="s">
        <v>258</v>
      </c>
      <c r="B18" s="107"/>
      <c r="C18" s="108" t="s">
        <v>259</v>
      </c>
      <c r="D18" s="108"/>
      <c r="E18" s="109" t="s">
        <v>260</v>
      </c>
      <c r="F18" s="109"/>
    </row>
    <row r="19" spans="1:6" ht="15" customHeight="1">
      <c r="A19" s="107" t="s">
        <v>261</v>
      </c>
      <c r="B19" s="107"/>
      <c r="C19" s="108" t="s">
        <v>262</v>
      </c>
      <c r="D19" s="108"/>
      <c r="E19" s="109" t="s">
        <v>263</v>
      </c>
      <c r="F19" s="109"/>
    </row>
    <row r="21" spans="1:6" ht="15" customHeight="1">
      <c r="A21" s="73" t="s">
        <v>264</v>
      </c>
    </row>
    <row r="22" spans="1:6" ht="34.5" customHeight="1">
      <c r="A22" s="107" t="s">
        <v>265</v>
      </c>
      <c r="B22" s="107"/>
      <c r="C22" s="108" t="s">
        <v>266</v>
      </c>
      <c r="D22" s="108"/>
      <c r="E22" s="109" t="s">
        <v>267</v>
      </c>
      <c r="F22" s="109"/>
    </row>
    <row r="23" spans="1:6" ht="34.5" customHeight="1">
      <c r="A23" s="107" t="s">
        <v>268</v>
      </c>
      <c r="B23" s="107"/>
      <c r="C23" s="108" t="s">
        <v>269</v>
      </c>
      <c r="D23" s="108"/>
      <c r="E23" s="109" t="s">
        <v>270</v>
      </c>
      <c r="F23" s="109"/>
    </row>
    <row r="24" spans="1:6" ht="34.5" customHeight="1">
      <c r="A24" s="107" t="s">
        <v>271</v>
      </c>
      <c r="B24" s="107"/>
      <c r="C24" s="108" t="s">
        <v>272</v>
      </c>
      <c r="D24" s="108"/>
      <c r="E24" s="109" t="s">
        <v>273</v>
      </c>
      <c r="F24" s="109"/>
    </row>
    <row r="26" spans="1:6" ht="15" customHeight="1">
      <c r="A26" s="106" t="s">
        <v>274</v>
      </c>
      <c r="B26" s="106"/>
      <c r="C26" s="106"/>
      <c r="D26" s="106"/>
      <c r="E26" s="106"/>
      <c r="F26" s="106"/>
    </row>
    <row r="27" spans="1:6" ht="15" customHeight="1">
      <c r="A27" s="113" t="s">
        <v>275</v>
      </c>
      <c r="B27" s="113"/>
      <c r="C27" s="113"/>
      <c r="D27" s="113"/>
      <c r="E27" s="113"/>
      <c r="F27" s="113"/>
    </row>
    <row r="28" spans="1:6" ht="15" customHeight="1">
      <c r="A28" s="113" t="s">
        <v>276</v>
      </c>
      <c r="B28" s="113"/>
      <c r="C28" s="113"/>
      <c r="D28" s="113"/>
      <c r="E28" s="113"/>
      <c r="F28" s="113"/>
    </row>
    <row r="30" spans="1:6" ht="15" customHeight="1">
      <c r="A30" s="106" t="s">
        <v>277</v>
      </c>
      <c r="B30" s="106"/>
      <c r="C30" s="106"/>
      <c r="D30" s="106"/>
      <c r="E30" s="106"/>
      <c r="F30" s="106"/>
    </row>
    <row r="31" spans="1:6" ht="15" customHeight="1">
      <c r="A31" s="110" t="s">
        <v>278</v>
      </c>
      <c r="B31" s="110"/>
      <c r="C31" s="110"/>
      <c r="D31" s="110"/>
      <c r="E31" s="110"/>
      <c r="F31" s="110"/>
    </row>
    <row r="32" spans="1:6" ht="15" customHeight="1">
      <c r="A32" s="111" t="s">
        <v>279</v>
      </c>
      <c r="B32" s="111"/>
      <c r="C32" s="111"/>
      <c r="D32" s="111"/>
      <c r="E32" s="111"/>
      <c r="F32" s="111"/>
    </row>
    <row r="34" spans="1:6" ht="15" customHeight="1">
      <c r="A34" s="112" t="s">
        <v>280</v>
      </c>
      <c r="B34" s="112"/>
      <c r="C34" s="112"/>
      <c r="D34" s="112"/>
      <c r="E34" s="112"/>
      <c r="F34" s="112"/>
    </row>
    <row r="35" spans="1:6" ht="15" customHeight="1">
      <c r="A35" s="112"/>
      <c r="B35" s="112"/>
      <c r="C35" s="112"/>
      <c r="D35" s="112"/>
      <c r="E35" s="112"/>
      <c r="F35" s="112"/>
    </row>
  </sheetData>
  <mergeCells count="32">
    <mergeCell ref="A31:F31"/>
    <mergeCell ref="A32:F32"/>
    <mergeCell ref="A34:F35"/>
    <mergeCell ref="A1:F1"/>
    <mergeCell ref="A2:F2"/>
    <mergeCell ref="A4:F4"/>
    <mergeCell ref="A12:F12"/>
    <mergeCell ref="A26:F26"/>
    <mergeCell ref="A30:F30"/>
    <mergeCell ref="A24:B24"/>
    <mergeCell ref="C24:D24"/>
    <mergeCell ref="E24:F24"/>
    <mergeCell ref="A27:F27"/>
    <mergeCell ref="A28:F28"/>
    <mergeCell ref="A22:B22"/>
    <mergeCell ref="C22:D22"/>
    <mergeCell ref="E22:F22"/>
    <mergeCell ref="A23:B23"/>
    <mergeCell ref="C23:D23"/>
    <mergeCell ref="E23:F23"/>
    <mergeCell ref="A18:B18"/>
    <mergeCell ref="C18:D18"/>
    <mergeCell ref="E18:F18"/>
    <mergeCell ref="A19:B19"/>
    <mergeCell ref="C19:D19"/>
    <mergeCell ref="E19:F19"/>
    <mergeCell ref="A14:B14"/>
    <mergeCell ref="C14:D14"/>
    <mergeCell ref="E14:F14"/>
    <mergeCell ref="A15:B15"/>
    <mergeCell ref="C15:D15"/>
    <mergeCell ref="E15:F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2</cp:revision>
  <dcterms:created xsi:type="dcterms:W3CDTF">2026-07-07T08:53:31Z</dcterms:created>
  <dcterms:modified xsi:type="dcterms:W3CDTF">2026-07-09T07:21:27Z</dcterms:modified>
  <cp:category/>
  <cp:contentStatus/>
</cp:coreProperties>
</file>