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ai.AzureAD\Desktop\"/>
    </mc:Choice>
  </mc:AlternateContent>
  <xr:revisionPtr revIDLastSave="0" documentId="13_ncr:1_{6744ABF1-3E14-4C8F-B807-FEFDCDBF606B}" xr6:coauthVersionLast="47" xr6:coauthVersionMax="47" xr10:uidLastSave="{00000000-0000-0000-0000-000000000000}"/>
  <bookViews>
    <workbookView xWindow="-120" yWindow="285" windowWidth="51840" windowHeight="21435" xr2:uid="{1EF9A3B1-89C1-423A-A1EF-49F6FF312EC3}"/>
  </bookViews>
  <sheets>
    <sheet name="Übersicht" sheetId="3" r:id="rId1"/>
    <sheet name="MITRE ATTCK v14.1" sheetId="1" r:id="rId2"/>
    <sheet name="Berechnungen" sheetId="5" r:id="rId3"/>
  </sheets>
  <definedNames>
    <definedName name="_xlnm._FilterDatabase" localSheetId="1" hidden="1">'MITRE ATTCK v14.1'!$A$1:$O$668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97" i="1" l="1"/>
  <c r="K297" i="1"/>
  <c r="B297" i="1"/>
  <c r="B397" i="1"/>
  <c r="M487" i="1"/>
  <c r="K487" i="1"/>
  <c r="B487" i="1"/>
  <c r="M619" i="1"/>
  <c r="K619" i="1"/>
  <c r="B619" i="1"/>
  <c r="M380" i="1"/>
  <c r="K380" i="1"/>
  <c r="B380" i="1"/>
  <c r="M205" i="1"/>
  <c r="K205" i="1"/>
  <c r="B205" i="1"/>
  <c r="B176" i="1"/>
  <c r="M281" i="1"/>
  <c r="K281" i="1"/>
  <c r="B281" i="1"/>
  <c r="M164" i="1"/>
  <c r="K164" i="1"/>
  <c r="B164" i="1"/>
  <c r="B158" i="1"/>
  <c r="M136" i="1"/>
  <c r="K136" i="1"/>
  <c r="B136" i="1"/>
  <c r="M363" i="1"/>
  <c r="K363" i="1"/>
  <c r="B363" i="1"/>
  <c r="M344" i="1"/>
  <c r="K344" i="1"/>
  <c r="B344" i="1"/>
  <c r="M372" i="1"/>
  <c r="K372" i="1"/>
  <c r="B372" i="1"/>
  <c r="B411" i="1"/>
  <c r="B516" i="1"/>
  <c r="B272" i="1"/>
  <c r="M668" i="1"/>
  <c r="M667" i="1"/>
  <c r="M663" i="1"/>
  <c r="M642" i="1"/>
  <c r="M641" i="1"/>
  <c r="M629" i="1"/>
  <c r="M618" i="1"/>
  <c r="M617" i="1"/>
  <c r="M616" i="1"/>
  <c r="M602" i="1"/>
  <c r="M601" i="1"/>
  <c r="M597" i="1"/>
  <c r="M596" i="1"/>
  <c r="M585" i="1"/>
  <c r="M584" i="1"/>
  <c r="M582" i="1"/>
  <c r="M581" i="1"/>
  <c r="M579" i="1"/>
  <c r="M577" i="1"/>
  <c r="M576" i="1"/>
  <c r="M575" i="1"/>
  <c r="M563" i="1"/>
  <c r="M546" i="1"/>
  <c r="M521" i="1"/>
  <c r="M519" i="1"/>
  <c r="M518" i="1"/>
  <c r="M517" i="1"/>
  <c r="M512" i="1"/>
  <c r="M578" i="1"/>
  <c r="M502" i="1"/>
  <c r="M494" i="1"/>
  <c r="M492" i="1"/>
  <c r="M491" i="1"/>
  <c r="M486" i="1"/>
  <c r="M485" i="1"/>
  <c r="M482" i="1"/>
  <c r="M481" i="1"/>
  <c r="M475" i="1"/>
  <c r="M474" i="1"/>
  <c r="M473" i="1"/>
  <c r="M472" i="1"/>
  <c r="M471" i="1"/>
  <c r="M470" i="1"/>
  <c r="M466" i="1"/>
  <c r="M465" i="1"/>
  <c r="M464" i="1"/>
  <c r="M462" i="1"/>
  <c r="M459" i="1"/>
  <c r="M458" i="1"/>
  <c r="M457" i="1"/>
  <c r="M455" i="1"/>
  <c r="M452" i="1"/>
  <c r="M451" i="1"/>
  <c r="M450" i="1"/>
  <c r="M449" i="1"/>
  <c r="M448" i="1"/>
  <c r="M447" i="1"/>
  <c r="M446" i="1"/>
  <c r="M442" i="1"/>
  <c r="M441" i="1"/>
  <c r="M440" i="1"/>
  <c r="M439" i="1"/>
  <c r="M438" i="1"/>
  <c r="M435" i="1"/>
  <c r="M434" i="1"/>
  <c r="M430" i="1"/>
  <c r="M429" i="1"/>
  <c r="M428" i="1"/>
  <c r="M427" i="1"/>
  <c r="M425" i="1"/>
  <c r="M424" i="1"/>
  <c r="M423" i="1"/>
  <c r="M422" i="1"/>
  <c r="M419" i="1"/>
  <c r="M418" i="1"/>
  <c r="M417" i="1"/>
  <c r="M413" i="1"/>
  <c r="M454" i="1"/>
  <c r="M477" i="1"/>
  <c r="M507" i="1"/>
  <c r="M469" i="1"/>
  <c r="M479" i="1"/>
  <c r="M405" i="1"/>
  <c r="M404" i="1"/>
  <c r="M402" i="1"/>
  <c r="M401" i="1"/>
  <c r="M399" i="1"/>
  <c r="M398" i="1"/>
  <c r="M396" i="1"/>
  <c r="M394" i="1"/>
  <c r="M393" i="1"/>
  <c r="M392" i="1"/>
  <c r="M391" i="1"/>
  <c r="M390" i="1"/>
  <c r="M389" i="1"/>
  <c r="M388" i="1"/>
  <c r="M387" i="1"/>
  <c r="M386" i="1"/>
  <c r="M385" i="1"/>
  <c r="M384" i="1"/>
  <c r="M383" i="1"/>
  <c r="M382" i="1"/>
  <c r="M381" i="1"/>
  <c r="M379" i="1"/>
  <c r="M378" i="1"/>
  <c r="M377" i="1"/>
  <c r="M376" i="1"/>
  <c r="M375" i="1"/>
  <c r="M373" i="1"/>
  <c r="M350" i="1"/>
  <c r="M371" i="1"/>
  <c r="M370" i="1"/>
  <c r="M369" i="1"/>
  <c r="M368" i="1"/>
  <c r="M367" i="1"/>
  <c r="M366" i="1"/>
  <c r="M365" i="1"/>
  <c r="M360" i="1"/>
  <c r="M359" i="1"/>
  <c r="M356" i="1"/>
  <c r="M355" i="1"/>
  <c r="M354" i="1"/>
  <c r="M353" i="1"/>
  <c r="M352" i="1"/>
  <c r="M351" i="1"/>
  <c r="M348" i="1"/>
  <c r="M346" i="1"/>
  <c r="M347" i="1"/>
  <c r="M345" i="1"/>
  <c r="M343" i="1"/>
  <c r="M342" i="1"/>
  <c r="M341" i="1"/>
  <c r="M340" i="1"/>
  <c r="M339" i="1"/>
  <c r="M338" i="1"/>
  <c r="M337" i="1"/>
  <c r="M333" i="1"/>
  <c r="M323" i="1"/>
  <c r="M316" i="1"/>
  <c r="M315" i="1"/>
  <c r="M335" i="1"/>
  <c r="M334" i="1"/>
  <c r="M332" i="1"/>
  <c r="M331" i="1"/>
  <c r="M328" i="1"/>
  <c r="M325" i="1"/>
  <c r="M322" i="1"/>
  <c r="M319" i="1"/>
  <c r="M318" i="1"/>
  <c r="M317" i="1"/>
  <c r="M314" i="1"/>
  <c r="M313" i="1"/>
  <c r="M311" i="1"/>
  <c r="M310" i="1"/>
  <c r="M308" i="1"/>
  <c r="M276" i="1"/>
  <c r="M301" i="1"/>
  <c r="M300" i="1"/>
  <c r="M299" i="1"/>
  <c r="M298" i="1"/>
  <c r="M296" i="1"/>
  <c r="M295" i="1"/>
  <c r="M294" i="1"/>
  <c r="M293" i="1"/>
  <c r="M292" i="1"/>
  <c r="M291" i="1"/>
  <c r="M290" i="1"/>
  <c r="M289" i="1"/>
  <c r="M288" i="1"/>
  <c r="M286" i="1"/>
  <c r="M283" i="1"/>
  <c r="M282" i="1"/>
  <c r="M280" i="1"/>
  <c r="M279" i="1"/>
  <c r="M278" i="1"/>
  <c r="M271" i="1"/>
  <c r="M270" i="1"/>
  <c r="M269" i="1"/>
  <c r="M268" i="1"/>
  <c r="M277" i="1"/>
  <c r="M272" i="1"/>
  <c r="M256" i="1"/>
  <c r="M116" i="1"/>
  <c r="M121" i="1"/>
  <c r="M138" i="1"/>
  <c r="M169" i="1"/>
  <c r="M168" i="1"/>
  <c r="M208" i="1"/>
  <c r="M201" i="1"/>
  <c r="M200" i="1"/>
  <c r="M266" i="1"/>
  <c r="M265" i="1"/>
  <c r="M264" i="1"/>
  <c r="M263" i="1"/>
  <c r="M262" i="1"/>
  <c r="M261" i="1"/>
  <c r="M255" i="1"/>
  <c r="M254" i="1"/>
  <c r="M251" i="1"/>
  <c r="M249" i="1"/>
  <c r="M248" i="1"/>
  <c r="M247" i="1"/>
  <c r="M246" i="1"/>
  <c r="M245" i="1"/>
  <c r="M244" i="1"/>
  <c r="M243" i="1"/>
  <c r="M242" i="1"/>
  <c r="M241" i="1"/>
  <c r="M240" i="1"/>
  <c r="M239" i="1"/>
  <c r="M238" i="1"/>
  <c r="M237" i="1"/>
  <c r="M236" i="1"/>
  <c r="M235" i="1"/>
  <c r="M234" i="1"/>
  <c r="M233" i="1"/>
  <c r="M232" i="1"/>
  <c r="M230" i="1"/>
  <c r="M229" i="1"/>
  <c r="M228" i="1"/>
  <c r="M227" i="1"/>
  <c r="M226" i="1"/>
  <c r="M207" i="1"/>
  <c r="M206" i="1"/>
  <c r="M204" i="1"/>
  <c r="M203" i="1"/>
  <c r="M202" i="1"/>
  <c r="M199" i="1"/>
  <c r="M198" i="1"/>
  <c r="M197" i="1"/>
  <c r="M193" i="1"/>
  <c r="M182" i="1"/>
  <c r="M181" i="1"/>
  <c r="M180" i="1"/>
  <c r="M179" i="1"/>
  <c r="M177" i="1"/>
  <c r="M175" i="1"/>
  <c r="M174" i="1"/>
  <c r="M173" i="1"/>
  <c r="M172" i="1"/>
  <c r="M171" i="1"/>
  <c r="M170" i="1"/>
  <c r="M165" i="1"/>
  <c r="M162" i="1"/>
  <c r="M161" i="1"/>
  <c r="M160" i="1"/>
  <c r="M159" i="1"/>
  <c r="M157" i="1"/>
  <c r="M156" i="1"/>
  <c r="M142" i="1"/>
  <c r="M141" i="1"/>
  <c r="M139" i="1"/>
  <c r="M137" i="1"/>
  <c r="M135" i="1"/>
  <c r="M134" i="1"/>
  <c r="M133" i="1"/>
  <c r="M132" i="1"/>
  <c r="M131" i="1"/>
  <c r="M129" i="1"/>
  <c r="M128" i="1"/>
  <c r="M125" i="1"/>
  <c r="M123" i="1"/>
  <c r="M122" i="1"/>
  <c r="M178" i="1"/>
  <c r="M163" i="1"/>
  <c r="M97" i="1"/>
  <c r="M101" i="1"/>
  <c r="M99" i="1"/>
  <c r="M109" i="1"/>
  <c r="M107" i="1"/>
  <c r="M106" i="1"/>
  <c r="M95" i="1"/>
  <c r="M92" i="1"/>
  <c r="M91" i="1"/>
  <c r="M90" i="1"/>
  <c r="M89" i="1"/>
  <c r="M87" i="1"/>
  <c r="M85" i="1"/>
  <c r="M80" i="1"/>
  <c r="M79" i="1"/>
  <c r="M78" i="1"/>
  <c r="M77" i="1"/>
  <c r="M76" i="1"/>
  <c r="M75" i="1"/>
  <c r="M74" i="1"/>
  <c r="M73" i="1"/>
  <c r="M72" i="1"/>
  <c r="M70" i="1"/>
  <c r="M68" i="1"/>
  <c r="M67" i="1"/>
  <c r="M66" i="1"/>
  <c r="M65" i="1"/>
  <c r="M64" i="1"/>
  <c r="M63" i="1"/>
  <c r="M62" i="1"/>
  <c r="M105" i="1"/>
  <c r="M103" i="1"/>
  <c r="M61" i="1"/>
  <c r="M60" i="1"/>
  <c r="M59" i="1"/>
  <c r="M57" i="1"/>
  <c r="M56" i="1"/>
  <c r="M55" i="1"/>
  <c r="M54" i="1"/>
  <c r="M53" i="1"/>
  <c r="M52" i="1"/>
  <c r="M51" i="1"/>
  <c r="M50" i="1"/>
  <c r="M49" i="1"/>
  <c r="M48" i="1"/>
  <c r="M47" i="1"/>
  <c r="M46" i="1"/>
  <c r="M45" i="1"/>
  <c r="M44" i="1"/>
  <c r="M43" i="1"/>
  <c r="M42" i="1"/>
  <c r="M41" i="1"/>
  <c r="M40" i="1"/>
  <c r="M39" i="1"/>
  <c r="M38" i="1"/>
  <c r="M37" i="1"/>
  <c r="M36" i="1"/>
  <c r="M35" i="1"/>
  <c r="M34" i="1"/>
  <c r="M33" i="1"/>
  <c r="M32" i="1"/>
  <c r="M3" i="1"/>
  <c r="M31" i="1"/>
  <c r="M30" i="1"/>
  <c r="M25" i="1"/>
  <c r="M24" i="1"/>
  <c r="M23" i="1"/>
  <c r="M22" i="1"/>
  <c r="M21" i="1"/>
  <c r="M20" i="1"/>
  <c r="M19" i="1"/>
  <c r="M18" i="1"/>
  <c r="M17" i="1"/>
  <c r="M16" i="1"/>
  <c r="M15" i="1"/>
  <c r="M11" i="1"/>
  <c r="M10" i="1"/>
  <c r="M9" i="1"/>
  <c r="M8" i="1"/>
  <c r="M7" i="1"/>
  <c r="M6" i="1"/>
  <c r="M5" i="1"/>
  <c r="O7" i="3"/>
  <c r="B277" i="1"/>
  <c r="K272" i="1"/>
  <c r="K103" i="1"/>
  <c r="B103" i="1"/>
  <c r="K202" i="1"/>
  <c r="B202" i="1"/>
  <c r="K198" i="1"/>
  <c r="B198" i="1"/>
  <c r="B479" i="1"/>
  <c r="K479" i="1"/>
  <c r="B178" i="1"/>
  <c r="K178" i="1"/>
  <c r="B163" i="1"/>
  <c r="K163" i="1"/>
  <c r="K347" i="1"/>
  <c r="B347" i="1"/>
  <c r="K277" i="1"/>
  <c r="D19" i="5"/>
  <c r="O13" i="3"/>
  <c r="O11" i="3"/>
  <c r="O9" i="3"/>
  <c r="B333" i="1"/>
  <c r="B323" i="1"/>
  <c r="B316" i="1"/>
  <c r="B315" i="1"/>
  <c r="B276" i="1"/>
  <c r="B256" i="1"/>
  <c r="B116" i="1"/>
  <c r="B105" i="1"/>
  <c r="K105" i="1"/>
  <c r="K116" i="1"/>
  <c r="K256" i="1"/>
  <c r="K276" i="1"/>
  <c r="K315" i="1"/>
  <c r="K316" i="1"/>
  <c r="K323" i="1"/>
  <c r="K333" i="1"/>
  <c r="B5" i="1"/>
  <c r="B6" i="1"/>
  <c r="B7" i="1"/>
  <c r="B8" i="1"/>
  <c r="B9" i="1"/>
  <c r="B10" i="1"/>
  <c r="B11" i="1"/>
  <c r="B15" i="1"/>
  <c r="B16" i="1"/>
  <c r="B17" i="1"/>
  <c r="B18" i="1"/>
  <c r="B19" i="1"/>
  <c r="B20" i="1"/>
  <c r="B21" i="1"/>
  <c r="B22" i="1"/>
  <c r="B23" i="1"/>
  <c r="B24" i="1"/>
  <c r="B25"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9" i="1"/>
  <c r="B60" i="1"/>
  <c r="B61" i="1"/>
  <c r="B62" i="1"/>
  <c r="B63" i="1"/>
  <c r="B64" i="1"/>
  <c r="B65" i="1"/>
  <c r="B66" i="1"/>
  <c r="B67" i="1"/>
  <c r="B68" i="1"/>
  <c r="B70" i="1"/>
  <c r="B72" i="1"/>
  <c r="B73" i="1"/>
  <c r="B74" i="1"/>
  <c r="B75" i="1"/>
  <c r="B76" i="1"/>
  <c r="B77" i="1"/>
  <c r="B78" i="1"/>
  <c r="B79" i="1"/>
  <c r="B80" i="1"/>
  <c r="B85" i="1"/>
  <c r="B87" i="1"/>
  <c r="B89" i="1"/>
  <c r="B90" i="1"/>
  <c r="B91" i="1"/>
  <c r="B92" i="1"/>
  <c r="B95" i="1"/>
  <c r="B106" i="1"/>
  <c r="B107" i="1"/>
  <c r="B109" i="1"/>
  <c r="B122" i="1"/>
  <c r="B123" i="1"/>
  <c r="B125" i="1"/>
  <c r="B128" i="1"/>
  <c r="B129" i="1"/>
  <c r="B131" i="1"/>
  <c r="B132" i="1"/>
  <c r="B133" i="1"/>
  <c r="B134" i="1"/>
  <c r="B135" i="1"/>
  <c r="B137" i="1"/>
  <c r="B139" i="1"/>
  <c r="B141" i="1"/>
  <c r="B142" i="1"/>
  <c r="B156" i="1"/>
  <c r="B157" i="1"/>
  <c r="B159" i="1"/>
  <c r="B160" i="1"/>
  <c r="B161" i="1"/>
  <c r="B162" i="1"/>
  <c r="B165" i="1"/>
  <c r="B170" i="1"/>
  <c r="B171" i="1"/>
  <c r="B172" i="1"/>
  <c r="B173" i="1"/>
  <c r="B174" i="1"/>
  <c r="B175" i="1"/>
  <c r="B177" i="1"/>
  <c r="B179" i="1"/>
  <c r="B180" i="1"/>
  <c r="B181" i="1"/>
  <c r="B182" i="1"/>
  <c r="B193" i="1"/>
  <c r="B197" i="1"/>
  <c r="B199" i="1"/>
  <c r="B203" i="1"/>
  <c r="B204" i="1"/>
  <c r="B206" i="1"/>
  <c r="B207" i="1"/>
  <c r="B226" i="1"/>
  <c r="B227" i="1"/>
  <c r="B228" i="1"/>
  <c r="B229" i="1"/>
  <c r="B230" i="1"/>
  <c r="B232" i="1"/>
  <c r="B233" i="1"/>
  <c r="B234" i="1"/>
  <c r="B235" i="1"/>
  <c r="B236" i="1"/>
  <c r="B237" i="1"/>
  <c r="B238" i="1"/>
  <c r="B239" i="1"/>
  <c r="B240" i="1"/>
  <c r="B241" i="1"/>
  <c r="B242" i="1"/>
  <c r="B243" i="1"/>
  <c r="B244" i="1"/>
  <c r="B245" i="1"/>
  <c r="B246" i="1"/>
  <c r="B247" i="1"/>
  <c r="B248" i="1"/>
  <c r="B249" i="1"/>
  <c r="B251" i="1"/>
  <c r="B254" i="1"/>
  <c r="B255" i="1"/>
  <c r="B261" i="1"/>
  <c r="B262" i="1"/>
  <c r="B263" i="1"/>
  <c r="B264" i="1"/>
  <c r="B265" i="1"/>
  <c r="B266" i="1"/>
  <c r="B268" i="1"/>
  <c r="B269" i="1"/>
  <c r="B270" i="1"/>
  <c r="B271" i="1"/>
  <c r="B278" i="1"/>
  <c r="B279" i="1"/>
  <c r="B280" i="1"/>
  <c r="B282" i="1"/>
  <c r="B283" i="1"/>
  <c r="B286" i="1"/>
  <c r="B288" i="1"/>
  <c r="B267" i="1"/>
  <c r="B289" i="1"/>
  <c r="B290" i="1"/>
  <c r="B291" i="1"/>
  <c r="B292" i="1"/>
  <c r="B293" i="1"/>
  <c r="B294" i="1"/>
  <c r="B295" i="1"/>
  <c r="B296" i="1"/>
  <c r="B285" i="1"/>
  <c r="B298" i="1"/>
  <c r="B299" i="1"/>
  <c r="B300" i="1"/>
  <c r="B301" i="1"/>
  <c r="B308" i="1"/>
  <c r="B310" i="1"/>
  <c r="B311" i="1"/>
  <c r="B313" i="1"/>
  <c r="B314" i="1"/>
  <c r="B317" i="1"/>
  <c r="B318" i="1"/>
  <c r="B319" i="1"/>
  <c r="B322" i="1"/>
  <c r="B325" i="1"/>
  <c r="B328" i="1"/>
  <c r="B331" i="1"/>
  <c r="B332" i="1"/>
  <c r="B334" i="1"/>
  <c r="B335" i="1"/>
  <c r="B337" i="1"/>
  <c r="B338" i="1"/>
  <c r="B339" i="1"/>
  <c r="B340" i="1"/>
  <c r="B341" i="1"/>
  <c r="B342" i="1"/>
  <c r="B343" i="1"/>
  <c r="B345" i="1"/>
  <c r="B346" i="1"/>
  <c r="B348" i="1"/>
  <c r="B351" i="1"/>
  <c r="B352" i="1"/>
  <c r="B353" i="1"/>
  <c r="B349" i="1"/>
  <c r="B354" i="1"/>
  <c r="B355" i="1"/>
  <c r="B356" i="1"/>
  <c r="B359" i="1"/>
  <c r="B360" i="1"/>
  <c r="B365" i="1"/>
  <c r="B366" i="1"/>
  <c r="B367" i="1"/>
  <c r="B368" i="1"/>
  <c r="B369" i="1"/>
  <c r="B370" i="1"/>
  <c r="B371" i="1"/>
  <c r="B373" i="1"/>
  <c r="B375" i="1"/>
  <c r="B376" i="1"/>
  <c r="B377" i="1"/>
  <c r="B358" i="1"/>
  <c r="B378" i="1"/>
  <c r="B379" i="1"/>
  <c r="B381" i="1"/>
  <c r="B382" i="1"/>
  <c r="B383" i="1"/>
  <c r="B384" i="1"/>
  <c r="B385" i="1"/>
  <c r="B386" i="1"/>
  <c r="B387" i="1"/>
  <c r="B388" i="1"/>
  <c r="B389" i="1"/>
  <c r="B390" i="1"/>
  <c r="B391" i="1"/>
  <c r="B392" i="1"/>
  <c r="B393" i="1"/>
  <c r="B394" i="1"/>
  <c r="B396" i="1"/>
  <c r="B398" i="1"/>
  <c r="B399" i="1"/>
  <c r="B401" i="1"/>
  <c r="B402" i="1"/>
  <c r="B404" i="1"/>
  <c r="B405" i="1"/>
  <c r="B3" i="1"/>
  <c r="B99" i="1"/>
  <c r="B101" i="1"/>
  <c r="B97" i="1"/>
  <c r="B200" i="1"/>
  <c r="B201" i="1"/>
  <c r="B208" i="1"/>
  <c r="B168" i="1"/>
  <c r="B169" i="1"/>
  <c r="B138" i="1"/>
  <c r="B121" i="1"/>
  <c r="B350" i="1"/>
  <c r="B469" i="1"/>
  <c r="B507" i="1"/>
  <c r="B477" i="1"/>
  <c r="B454" i="1"/>
  <c r="B578" i="1"/>
  <c r="B413" i="1"/>
  <c r="B417" i="1"/>
  <c r="B418" i="1"/>
  <c r="B419" i="1"/>
  <c r="B422" i="1"/>
  <c r="B423" i="1"/>
  <c r="B424" i="1"/>
  <c r="B425" i="1"/>
  <c r="B427" i="1"/>
  <c r="B428" i="1"/>
  <c r="B429" i="1"/>
  <c r="B430" i="1"/>
  <c r="B434" i="1"/>
  <c r="B435" i="1"/>
  <c r="B438" i="1"/>
  <c r="B439" i="1"/>
  <c r="B440" i="1"/>
  <c r="B441" i="1"/>
  <c r="B442" i="1"/>
  <c r="B446" i="1"/>
  <c r="B447" i="1"/>
  <c r="B448" i="1"/>
  <c r="B480" i="1"/>
  <c r="B449" i="1"/>
  <c r="B450" i="1"/>
  <c r="B451" i="1"/>
  <c r="B452" i="1"/>
  <c r="B455" i="1"/>
  <c r="B457" i="1"/>
  <c r="B458" i="1"/>
  <c r="B459" i="1"/>
  <c r="B462" i="1"/>
  <c r="B464" i="1"/>
  <c r="B465" i="1"/>
  <c r="B466" i="1"/>
  <c r="B470" i="1"/>
  <c r="B471" i="1"/>
  <c r="B472" i="1"/>
  <c r="B473" i="1"/>
  <c r="B474" i="1"/>
  <c r="B475" i="1"/>
  <c r="B481" i="1"/>
  <c r="B482" i="1"/>
  <c r="B485" i="1"/>
  <c r="B486" i="1"/>
  <c r="B491" i="1"/>
  <c r="B492" i="1"/>
  <c r="B494" i="1"/>
  <c r="B502" i="1"/>
  <c r="B512" i="1"/>
  <c r="B517" i="1"/>
  <c r="B518" i="1"/>
  <c r="B519" i="1"/>
  <c r="B521" i="1"/>
  <c r="B546" i="1"/>
  <c r="B563" i="1"/>
  <c r="B575" i="1"/>
  <c r="B576" i="1"/>
  <c r="B577" i="1"/>
  <c r="B579" i="1"/>
  <c r="B581" i="1"/>
  <c r="B582" i="1"/>
  <c r="B584" i="1"/>
  <c r="B585" i="1"/>
  <c r="B596" i="1"/>
  <c r="B597" i="1"/>
  <c r="B601" i="1"/>
  <c r="B602" i="1"/>
  <c r="B616" i="1"/>
  <c r="B617" i="1"/>
  <c r="B618" i="1"/>
  <c r="B629" i="1"/>
  <c r="B641" i="1"/>
  <c r="B642" i="1"/>
  <c r="B663" i="1"/>
  <c r="B667" i="1"/>
  <c r="B668" i="1"/>
  <c r="B17" i="3" a="1"/>
  <c r="B17" i="3" s="1"/>
  <c r="J11" i="5"/>
  <c r="J10" i="5"/>
  <c r="J9" i="5"/>
  <c r="J8" i="5"/>
  <c r="J7" i="5"/>
  <c r="J6" i="5"/>
  <c r="J5" i="5"/>
  <c r="J4" i="5" s="1"/>
  <c r="K129" i="1"/>
  <c r="K131" i="1"/>
  <c r="K132" i="1"/>
  <c r="K133" i="1"/>
  <c r="K135" i="1"/>
  <c r="K137" i="1"/>
  <c r="K139" i="1"/>
  <c r="K141" i="1"/>
  <c r="K142" i="1"/>
  <c r="K156" i="1"/>
  <c r="K157" i="1"/>
  <c r="K159" i="1"/>
  <c r="K160" i="1"/>
  <c r="K161" i="1"/>
  <c r="K162" i="1"/>
  <c r="K170" i="1"/>
  <c r="K171" i="1"/>
  <c r="K172" i="1"/>
  <c r="K173" i="1"/>
  <c r="K174" i="1"/>
  <c r="K175" i="1"/>
  <c r="K177" i="1"/>
  <c r="K179" i="1"/>
  <c r="K180" i="1"/>
  <c r="K181" i="1"/>
  <c r="K182" i="1"/>
  <c r="K193" i="1"/>
  <c r="K197" i="1"/>
  <c r="K199" i="1"/>
  <c r="K203" i="1"/>
  <c r="K204" i="1"/>
  <c r="K206" i="1"/>
  <c r="K207" i="1"/>
  <c r="K226" i="1"/>
  <c r="K227" i="1"/>
  <c r="K228" i="1"/>
  <c r="K229" i="1"/>
  <c r="K230" i="1"/>
  <c r="K232" i="1"/>
  <c r="K233" i="1"/>
  <c r="K234" i="1"/>
  <c r="K235" i="1"/>
  <c r="K236" i="1"/>
  <c r="K237" i="1"/>
  <c r="K238" i="1"/>
  <c r="K239" i="1"/>
  <c r="K240" i="1"/>
  <c r="K241" i="1"/>
  <c r="K242" i="1"/>
  <c r="K243" i="1"/>
  <c r="K244" i="1"/>
  <c r="K245" i="1"/>
  <c r="K246" i="1"/>
  <c r="K247" i="1"/>
  <c r="K248" i="1"/>
  <c r="K249" i="1"/>
  <c r="K251" i="1"/>
  <c r="K254" i="1"/>
  <c r="K255" i="1"/>
  <c r="K261" i="1"/>
  <c r="K262" i="1"/>
  <c r="K263" i="1"/>
  <c r="K264" i="1"/>
  <c r="K265" i="1"/>
  <c r="K266" i="1"/>
  <c r="K268" i="1"/>
  <c r="K269" i="1"/>
  <c r="K270" i="1"/>
  <c r="K271" i="1"/>
  <c r="K278" i="1"/>
  <c r="K279" i="1"/>
  <c r="K280" i="1"/>
  <c r="K282" i="1"/>
  <c r="K283" i="1"/>
  <c r="K286" i="1"/>
  <c r="K288" i="1"/>
  <c r="K289" i="1"/>
  <c r="K290" i="1"/>
  <c r="K291" i="1"/>
  <c r="K292" i="1"/>
  <c r="K293" i="1"/>
  <c r="K294" i="1"/>
  <c r="K295" i="1"/>
  <c r="K296" i="1"/>
  <c r="K298" i="1"/>
  <c r="K299" i="1"/>
  <c r="K300" i="1"/>
  <c r="K301" i="1"/>
  <c r="K308" i="1"/>
  <c r="K310" i="1"/>
  <c r="K311" i="1"/>
  <c r="K313" i="1"/>
  <c r="K314" i="1"/>
  <c r="K317" i="1"/>
  <c r="K318" i="1"/>
  <c r="K319" i="1"/>
  <c r="K322" i="1"/>
  <c r="K325" i="1"/>
  <c r="K328" i="1"/>
  <c r="K331" i="1"/>
  <c r="K332" i="1"/>
  <c r="K334" i="1"/>
  <c r="K335" i="1"/>
  <c r="K337" i="1"/>
  <c r="K338" i="1"/>
  <c r="K339" i="1"/>
  <c r="K340" i="1"/>
  <c r="K341" i="1"/>
  <c r="K342" i="1"/>
  <c r="K343" i="1"/>
  <c r="K345" i="1"/>
  <c r="K346" i="1"/>
  <c r="K348" i="1"/>
  <c r="K351" i="1"/>
  <c r="K352" i="1"/>
  <c r="K353" i="1"/>
  <c r="K354" i="1"/>
  <c r="K355" i="1"/>
  <c r="K356" i="1"/>
  <c r="K359" i="1"/>
  <c r="K360" i="1"/>
  <c r="K365" i="1"/>
  <c r="K366" i="1"/>
  <c r="K367" i="1"/>
  <c r="K368" i="1"/>
  <c r="K370" i="1"/>
  <c r="K371" i="1"/>
  <c r="K373" i="1"/>
  <c r="K375" i="1"/>
  <c r="K376" i="1"/>
  <c r="K377" i="1"/>
  <c r="K378" i="1"/>
  <c r="K379" i="1"/>
  <c r="K381" i="1"/>
  <c r="K382" i="1"/>
  <c r="K384" i="1"/>
  <c r="K385" i="1"/>
  <c r="K386" i="1"/>
  <c r="K387" i="1"/>
  <c r="K388" i="1"/>
  <c r="K389" i="1"/>
  <c r="K390" i="1"/>
  <c r="K391" i="1"/>
  <c r="K392" i="1"/>
  <c r="K393" i="1"/>
  <c r="K396" i="1"/>
  <c r="K398" i="1"/>
  <c r="K399" i="1"/>
  <c r="K401" i="1"/>
  <c r="K402" i="1"/>
  <c r="K404" i="1"/>
  <c r="K405" i="1"/>
  <c r="K3" i="1"/>
  <c r="K99" i="1"/>
  <c r="K101" i="1"/>
  <c r="K97" i="1"/>
  <c r="K200" i="1"/>
  <c r="K201" i="1"/>
  <c r="K208" i="1"/>
  <c r="K168" i="1"/>
  <c r="K169" i="1"/>
  <c r="K138" i="1"/>
  <c r="K121" i="1"/>
  <c r="K350" i="1"/>
  <c r="K469" i="1"/>
  <c r="K507" i="1"/>
  <c r="K477" i="1"/>
  <c r="K454" i="1"/>
  <c r="K578" i="1"/>
  <c r="K413" i="1"/>
  <c r="K417" i="1"/>
  <c r="K418" i="1"/>
  <c r="K419" i="1"/>
  <c r="K422" i="1"/>
  <c r="K423" i="1"/>
  <c r="K424" i="1"/>
  <c r="K425" i="1"/>
  <c r="K427" i="1"/>
  <c r="K428" i="1"/>
  <c r="K429" i="1"/>
  <c r="K430" i="1"/>
  <c r="K434" i="1"/>
  <c r="K435" i="1"/>
  <c r="K438" i="1"/>
  <c r="K439" i="1"/>
  <c r="K440" i="1"/>
  <c r="K441" i="1"/>
  <c r="K446" i="1"/>
  <c r="K447" i="1"/>
  <c r="K448" i="1"/>
  <c r="K449" i="1"/>
  <c r="K450" i="1"/>
  <c r="K451" i="1"/>
  <c r="K452" i="1"/>
  <c r="K455" i="1"/>
  <c r="K457" i="1"/>
  <c r="K458" i="1"/>
  <c r="K459" i="1"/>
  <c r="K462" i="1"/>
  <c r="K464" i="1"/>
  <c r="K465" i="1"/>
  <c r="K466" i="1"/>
  <c r="K470" i="1"/>
  <c r="K471" i="1"/>
  <c r="K472" i="1"/>
  <c r="K473" i="1"/>
  <c r="K474" i="1"/>
  <c r="K475" i="1"/>
  <c r="K485" i="1"/>
  <c r="K486" i="1"/>
  <c r="K491" i="1"/>
  <c r="K492" i="1"/>
  <c r="K494" i="1"/>
  <c r="K502" i="1"/>
  <c r="K512" i="1"/>
  <c r="K517" i="1"/>
  <c r="K518" i="1"/>
  <c r="K519" i="1"/>
  <c r="K521" i="1"/>
  <c r="K546" i="1"/>
  <c r="K563" i="1"/>
  <c r="K575" i="1"/>
  <c r="K576" i="1"/>
  <c r="K577" i="1"/>
  <c r="K579" i="1"/>
  <c r="K581" i="1"/>
  <c r="K582" i="1"/>
  <c r="K584" i="1"/>
  <c r="K585" i="1"/>
  <c r="K596" i="1"/>
  <c r="K597" i="1"/>
  <c r="K601" i="1"/>
  <c r="K602" i="1"/>
  <c r="K616" i="1"/>
  <c r="K617" i="1"/>
  <c r="K618" i="1"/>
  <c r="K629" i="1"/>
  <c r="K641" i="1"/>
  <c r="K642" i="1"/>
  <c r="K663" i="1"/>
  <c r="K667" i="1"/>
  <c r="K668" i="1"/>
  <c r="K5" i="1"/>
  <c r="K6" i="1"/>
  <c r="K8" i="1"/>
  <c r="K9" i="1"/>
  <c r="K10" i="1"/>
  <c r="K11" i="1"/>
  <c r="K15" i="1"/>
  <c r="K16" i="1"/>
  <c r="K17" i="1"/>
  <c r="K18" i="1"/>
  <c r="K19" i="1"/>
  <c r="K20" i="1"/>
  <c r="K21" i="1"/>
  <c r="K7" i="1"/>
  <c r="K482" i="1"/>
  <c r="K481" i="1"/>
  <c r="K442" i="1"/>
  <c r="K394" i="1"/>
  <c r="K383" i="1"/>
  <c r="K369" i="1"/>
  <c r="K165" i="1"/>
  <c r="K134" i="1"/>
  <c r="K128" i="1"/>
  <c r="K125" i="1"/>
  <c r="K123" i="1"/>
  <c r="K122" i="1"/>
  <c r="K109" i="1"/>
  <c r="K107" i="1"/>
  <c r="K106" i="1"/>
  <c r="K95" i="1"/>
  <c r="K92" i="1"/>
  <c r="K91" i="1"/>
  <c r="K90" i="1"/>
  <c r="K89" i="1"/>
  <c r="K87" i="1"/>
  <c r="K85" i="1"/>
  <c r="K80" i="1"/>
  <c r="K79" i="1"/>
  <c r="K78" i="1"/>
  <c r="K77" i="1"/>
  <c r="K76" i="1"/>
  <c r="K75" i="1"/>
  <c r="K74" i="1"/>
  <c r="K73" i="1"/>
  <c r="K72" i="1"/>
  <c r="K70" i="1"/>
  <c r="K68" i="1"/>
  <c r="K67" i="1"/>
  <c r="K66" i="1"/>
  <c r="K65" i="1"/>
  <c r="K64" i="1"/>
  <c r="K63" i="1"/>
  <c r="K62" i="1"/>
  <c r="K61" i="1"/>
  <c r="K60" i="1"/>
  <c r="K59"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5" i="1"/>
  <c r="K24" i="1"/>
  <c r="K23" i="1"/>
  <c r="K22" i="1"/>
  <c r="AC24" i="3" l="1"/>
  <c r="AC25" i="3"/>
  <c r="AC26" i="3"/>
  <c r="AC27" i="3"/>
  <c r="AC28" i="3"/>
  <c r="AC29" i="3"/>
  <c r="AC30" i="3"/>
  <c r="AC22" i="3"/>
  <c r="AC31" i="3"/>
  <c r="AC23" i="3"/>
  <c r="AC21" i="3"/>
  <c r="AC18" i="3"/>
  <c r="AC19" i="3"/>
  <c r="AC20" i="3"/>
  <c r="E15" i="5"/>
  <c r="I16" i="5"/>
  <c r="D15" i="5"/>
  <c r="I15" i="5"/>
  <c r="H15" i="5"/>
  <c r="G15" i="5"/>
  <c r="F15" i="5"/>
  <c r="D16" i="5"/>
  <c r="H16" i="5"/>
  <c r="G16" i="5"/>
  <c r="F16" i="5"/>
  <c r="E16" i="5"/>
  <c r="H18" i="5"/>
  <c r="H14" i="5" s="1"/>
  <c r="F18" i="5"/>
  <c r="F14" i="5" s="1"/>
  <c r="E18" i="5"/>
  <c r="E14" i="5" s="1"/>
  <c r="D18" i="5"/>
  <c r="I18" i="5"/>
  <c r="I14" i="5" s="1"/>
  <c r="G18" i="5"/>
  <c r="G14" i="5" s="1"/>
  <c r="F26" i="3"/>
  <c r="J20" i="3"/>
  <c r="V18" i="3"/>
  <c r="N18" i="3"/>
  <c r="J18" i="3"/>
  <c r="F18" i="3"/>
  <c r="R18" i="3"/>
  <c r="Z18" i="3"/>
  <c r="Q29" i="3"/>
  <c r="V26" i="3"/>
  <c r="N23" i="3"/>
  <c r="V25" i="3"/>
  <c r="V24" i="3"/>
  <c r="V28" i="3"/>
  <c r="J31" i="3"/>
  <c r="V23" i="3"/>
  <c r="V22" i="3"/>
  <c r="N24" i="3"/>
  <c r="N20" i="3"/>
  <c r="J27" i="3"/>
  <c r="R31" i="3"/>
  <c r="V21" i="3"/>
  <c r="J30" i="3"/>
  <c r="J26" i="3"/>
  <c r="V20" i="3"/>
  <c r="J25" i="3"/>
  <c r="R29" i="3"/>
  <c r="V19" i="3"/>
  <c r="J28" i="3"/>
  <c r="R30" i="3"/>
  <c r="J24" i="3"/>
  <c r="R28" i="3"/>
  <c r="J23" i="3"/>
  <c r="R27" i="3"/>
  <c r="Z31" i="3"/>
  <c r="N19" i="3"/>
  <c r="F19" i="3"/>
  <c r="J22" i="3"/>
  <c r="R26" i="3"/>
  <c r="Z30" i="3"/>
  <c r="J21" i="3"/>
  <c r="R25" i="3"/>
  <c r="Z29" i="3"/>
  <c r="J29" i="3"/>
  <c r="F31" i="3"/>
  <c r="R24" i="3"/>
  <c r="Z28" i="3"/>
  <c r="N22" i="3"/>
  <c r="J19" i="3"/>
  <c r="Z27" i="3"/>
  <c r="V27" i="3"/>
  <c r="F30" i="3"/>
  <c r="R23" i="3"/>
  <c r="F29" i="3"/>
  <c r="R22" i="3"/>
  <c r="Z26" i="3"/>
  <c r="N21" i="3"/>
  <c r="R21" i="3"/>
  <c r="Z25" i="3"/>
  <c r="Z23" i="3"/>
  <c r="F20" i="3"/>
  <c r="F25" i="3"/>
  <c r="Z22" i="3"/>
  <c r="F21" i="3"/>
  <c r="F28" i="3"/>
  <c r="N30" i="3"/>
  <c r="Z24" i="3"/>
  <c r="R19" i="3"/>
  <c r="N28" i="3"/>
  <c r="F24" i="3"/>
  <c r="Z21" i="3"/>
  <c r="F23" i="3"/>
  <c r="N26" i="3"/>
  <c r="V30" i="3"/>
  <c r="Z20" i="3"/>
  <c r="N31" i="3"/>
  <c r="F27" i="3"/>
  <c r="R20" i="3"/>
  <c r="N29" i="3"/>
  <c r="N27" i="3"/>
  <c r="V31" i="3"/>
  <c r="F22" i="3"/>
  <c r="N25" i="3"/>
  <c r="V29" i="3"/>
  <c r="Z19" i="3"/>
  <c r="D21" i="5"/>
  <c r="U31" i="3"/>
  <c r="Q30" i="3"/>
  <c r="M29" i="3"/>
  <c r="I28" i="3"/>
  <c r="E27" i="3"/>
  <c r="Y24" i="3"/>
  <c r="U23" i="3"/>
  <c r="Q22" i="3"/>
  <c r="M21" i="3"/>
  <c r="I20" i="3"/>
  <c r="E19" i="3"/>
  <c r="S31" i="3"/>
  <c r="O30" i="3"/>
  <c r="K29" i="3"/>
  <c r="G28" i="3"/>
  <c r="C27" i="3"/>
  <c r="W24" i="3"/>
  <c r="S23" i="3"/>
  <c r="O22" i="3"/>
  <c r="K21" i="3"/>
  <c r="G20" i="3"/>
  <c r="C19" i="3"/>
  <c r="Q31" i="3"/>
  <c r="G29" i="3"/>
  <c r="C28" i="3"/>
  <c r="W25" i="3"/>
  <c r="S24" i="3"/>
  <c r="O23" i="3"/>
  <c r="K22" i="3"/>
  <c r="G21" i="3"/>
  <c r="C20" i="3"/>
  <c r="U24" i="3"/>
  <c r="Q23" i="3"/>
  <c r="M31" i="3"/>
  <c r="I30" i="3"/>
  <c r="E29" i="3"/>
  <c r="Y26" i="3"/>
  <c r="U25" i="3"/>
  <c r="Q24" i="3"/>
  <c r="M23" i="3"/>
  <c r="I22" i="3"/>
  <c r="E21" i="3"/>
  <c r="Y18" i="3"/>
  <c r="M30" i="3"/>
  <c r="C29" i="3"/>
  <c r="W26" i="3"/>
  <c r="S25" i="3"/>
  <c r="O24" i="3"/>
  <c r="K23" i="3"/>
  <c r="G22" i="3"/>
  <c r="C21" i="3"/>
  <c r="W18" i="3"/>
  <c r="I29" i="3"/>
  <c r="I31" i="3"/>
  <c r="E30" i="3"/>
  <c r="Y27" i="3"/>
  <c r="U26" i="3"/>
  <c r="Q25" i="3"/>
  <c r="M24" i="3"/>
  <c r="I23" i="3"/>
  <c r="E22" i="3"/>
  <c r="Y19" i="3"/>
  <c r="U18" i="3"/>
  <c r="Y25" i="3"/>
  <c r="G31" i="3"/>
  <c r="O25" i="3"/>
  <c r="K24" i="3"/>
  <c r="G23" i="3"/>
  <c r="C22" i="3"/>
  <c r="W19" i="3"/>
  <c r="S18" i="3"/>
  <c r="E20" i="3"/>
  <c r="S26" i="3"/>
  <c r="E31" i="3"/>
  <c r="Y28" i="3"/>
  <c r="U27" i="3"/>
  <c r="Q26" i="3"/>
  <c r="M25" i="3"/>
  <c r="I24" i="3"/>
  <c r="E23" i="3"/>
  <c r="Y20" i="3"/>
  <c r="U19" i="3"/>
  <c r="Q18" i="3"/>
  <c r="I21" i="3"/>
  <c r="G30" i="3"/>
  <c r="C30" i="3"/>
  <c r="C31" i="3"/>
  <c r="O26" i="3"/>
  <c r="K25" i="3"/>
  <c r="G24" i="3"/>
  <c r="C23" i="3"/>
  <c r="W20" i="3"/>
  <c r="S19" i="3"/>
  <c r="O18" i="3"/>
  <c r="M22" i="3"/>
  <c r="S27" i="3"/>
  <c r="K31" i="3"/>
  <c r="W27" i="3"/>
  <c r="W28" i="3"/>
  <c r="Y29" i="3"/>
  <c r="U28" i="3"/>
  <c r="Q27" i="3"/>
  <c r="M26" i="3"/>
  <c r="I25" i="3"/>
  <c r="E24" i="3"/>
  <c r="Y21" i="3"/>
  <c r="U20" i="3"/>
  <c r="Q19" i="3"/>
  <c r="M18" i="3"/>
  <c r="O31" i="3"/>
  <c r="W29" i="3"/>
  <c r="S28" i="3"/>
  <c r="O27" i="3"/>
  <c r="K26" i="3"/>
  <c r="G25" i="3"/>
  <c r="C24" i="3"/>
  <c r="W21" i="3"/>
  <c r="S20" i="3"/>
  <c r="O19" i="3"/>
  <c r="K18" i="3"/>
  <c r="E28" i="3"/>
  <c r="Y30" i="3"/>
  <c r="U29" i="3"/>
  <c r="Q28" i="3"/>
  <c r="M27" i="3"/>
  <c r="I26" i="3"/>
  <c r="E25" i="3"/>
  <c r="Y22" i="3"/>
  <c r="U21" i="3"/>
  <c r="Q20" i="3"/>
  <c r="M19" i="3"/>
  <c r="I18" i="3"/>
  <c r="O28" i="3"/>
  <c r="K27" i="3"/>
  <c r="G26" i="3"/>
  <c r="C25" i="3"/>
  <c r="W22" i="3"/>
  <c r="S21" i="3"/>
  <c r="O20" i="3"/>
  <c r="K19" i="3"/>
  <c r="G18" i="3"/>
  <c r="K30" i="3"/>
  <c r="E18" i="3"/>
  <c r="W30" i="3"/>
  <c r="U30" i="3"/>
  <c r="M28" i="3"/>
  <c r="E26" i="3"/>
  <c r="U22" i="3"/>
  <c r="M20" i="3"/>
  <c r="W31" i="3"/>
  <c r="S30" i="3"/>
  <c r="O29" i="3"/>
  <c r="K28" i="3"/>
  <c r="G27" i="3"/>
  <c r="C26" i="3"/>
  <c r="W23" i="3"/>
  <c r="S22" i="3"/>
  <c r="O21" i="3"/>
  <c r="K20" i="3"/>
  <c r="G19" i="3"/>
  <c r="C18" i="3"/>
  <c r="S29" i="3"/>
  <c r="Y31" i="3"/>
  <c r="I27" i="3"/>
  <c r="Y23" i="3"/>
  <c r="Q21" i="3"/>
  <c r="I19" i="3"/>
  <c r="E19" i="5" l="1"/>
  <c r="Z17" i="3"/>
  <c r="F17" i="3"/>
  <c r="J17" i="3"/>
  <c r="R17" i="3"/>
  <c r="N17" i="3"/>
  <c r="V17" i="3"/>
  <c r="G17" i="5"/>
  <c r="I17" i="5"/>
  <c r="E17" i="5"/>
  <c r="F17" i="5"/>
  <c r="H17" i="5"/>
  <c r="AA18" i="3"/>
  <c r="AD18" i="3" s="1"/>
  <c r="AA24" i="3"/>
  <c r="AD24" i="3" s="1"/>
  <c r="AA23" i="3"/>
  <c r="AD23" i="3" s="1"/>
  <c r="AA21" i="3"/>
  <c r="AD21" i="3" s="1"/>
  <c r="AA27" i="3"/>
  <c r="AD27" i="3" s="1"/>
  <c r="AA31" i="3"/>
  <c r="AD31" i="3" s="1"/>
  <c r="AA29" i="3"/>
  <c r="AD29" i="3" s="1"/>
  <c r="AA30" i="3"/>
  <c r="AD30" i="3" s="1"/>
  <c r="AA20" i="3"/>
  <c r="AD20" i="3" s="1"/>
  <c r="AA25" i="3"/>
  <c r="AD25" i="3" s="1"/>
  <c r="AA28" i="3"/>
  <c r="AD28" i="3" s="1"/>
  <c r="AA26" i="3"/>
  <c r="AD26" i="3" s="1"/>
  <c r="AA22" i="3"/>
  <c r="AD22" i="3" s="1"/>
  <c r="AA19" i="3"/>
  <c r="AD19" i="3" s="1"/>
  <c r="AD17" i="3" l="1"/>
  <c r="D17" i="5"/>
  <c r="E24" i="5" s="1"/>
  <c r="D24" i="5"/>
  <c r="D14" i="5"/>
  <c r="F24" i="5" l="1"/>
  <c r="J14" i="5" s="1"/>
  <c r="B2" i="3"/>
  <c r="C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B2" authorId="0" shapeId="0" xr:uid="{C59FA9A0-19E0-483C-BCD1-82F2FFB65827}">
      <text>
        <r>
          <rPr>
            <b/>
            <sz val="9"/>
            <color indexed="81"/>
            <rFont val="Tahoma"/>
            <charset val="1"/>
          </rPr>
          <t>Aktueller Sicherheitslevel nach Gewichtungsmatrix
(siehe Berechnungen)</t>
        </r>
      </text>
    </comment>
    <comment ref="B17" authorId="0" shapeId="0" xr:uid="{DAA31226-A914-40AB-BA1C-9CF522484D2B}">
      <text>
        <r>
          <rPr>
            <b/>
            <sz val="9"/>
            <color indexed="81"/>
            <rFont val="Tahoma"/>
            <charset val="1"/>
          </rPr>
          <t>Prozentberechnung nach Vektorenanzahl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Kai</author>
    <author>Adam Kai</author>
  </authors>
  <commentList>
    <comment ref="F1" authorId="0" shapeId="0" xr:uid="{874ACB98-612D-4E44-8A19-26946D61101C}">
      <text>
        <r>
          <rPr>
            <b/>
            <sz val="9"/>
            <color indexed="81"/>
            <rFont val="Tahoma"/>
            <family val="2"/>
          </rPr>
          <t xml:space="preserve">Endpoint Security Relevanz
y … Windows Endpoint Security Relevant
n … Keine Windows Endpoint Security Relevanz
Duplicate … Identische Vektoren in anderen Kategorien
</t>
        </r>
      </text>
    </comment>
    <comment ref="G1" authorId="1" shapeId="0" xr:uid="{00000000-0006-0000-0100-000001000000}">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H1" authorId="1" shapeId="0" xr:uid="{00000000-0006-0000-0100-000002000000}">
      <text>
        <r>
          <rPr>
            <b/>
            <sz val="9"/>
            <color indexed="81"/>
            <rFont val="Segoe UI"/>
            <family val="2"/>
          </rPr>
          <t xml:space="preserve">Vertraulichkeit
</t>
        </r>
        <r>
          <rPr>
            <sz val="9"/>
            <color indexed="81"/>
            <rFont val="Segoe UI"/>
            <family val="2"/>
          </rPr>
          <t xml:space="preserve">Gerade für Firmen ist es von großer Bedeutung, dass ihre </t>
        </r>
        <r>
          <rPr>
            <b/>
            <sz val="9"/>
            <color indexed="81"/>
            <rFont val="Segoe UI"/>
            <family val="2"/>
          </rPr>
          <t>Daten lediglich von autorisierten Benutzern eingesehen werden können</t>
        </r>
        <r>
          <rPr>
            <sz val="9"/>
            <color indexed="81"/>
            <rFont val="Segoe UI"/>
            <family val="2"/>
          </rPr>
          <t xml:space="preserve">. 
Hierbei ist zum einen die Sicherheit von gespeicherten Daten gemeint und zum anderen die Sicherheit der Informationen bei der Datenübertagung. 
Es ist unter allen Umständen zu vermeiden, dass vertrauliche Daten in unbefugte Hände gelangen. 
Auch wenn die Vertraulichkeit zumeist für Daten sichergestellt werden muss, kann es unter Umständen auch notwendig sein, Programme und Systemkonfigurationen </t>
        </r>
        <r>
          <rPr>
            <b/>
            <sz val="9"/>
            <color indexed="81"/>
            <rFont val="Segoe UI"/>
            <family val="2"/>
          </rPr>
          <t>von unbefugten Personen geheim zu halten</t>
        </r>
        <r>
          <rPr>
            <sz val="9"/>
            <color indexed="81"/>
            <rFont val="Segoe UI"/>
            <family val="2"/>
          </rPr>
          <t xml:space="preserve">.
</t>
        </r>
      </text>
    </comment>
    <comment ref="I1" authorId="1" shapeId="0" xr:uid="{00000000-0006-0000-0100-000003000000}">
      <text>
        <r>
          <rPr>
            <b/>
            <sz val="9"/>
            <color indexed="81"/>
            <rFont val="Segoe UI"/>
            <family val="2"/>
          </rPr>
          <t xml:space="preserve">Integrität
</t>
        </r>
        <r>
          <rPr>
            <sz val="9"/>
            <color indexed="81"/>
            <rFont val="Segoe UI"/>
            <family val="2"/>
          </rPr>
          <t xml:space="preserve">Unter der Integrität von Daten versteht man die </t>
        </r>
        <r>
          <rPr>
            <b/>
            <sz val="9"/>
            <color indexed="81"/>
            <rFont val="Segoe UI"/>
            <family val="2"/>
          </rPr>
          <t>Nachvollziehbarkeit von vorgenommenen Änderungen</t>
        </r>
        <r>
          <rPr>
            <sz val="9"/>
            <color indexed="81"/>
            <rFont val="Segoe UI"/>
            <family val="2"/>
          </rPr>
          <t xml:space="preserve"> an diesen. 
Daten stehen immer einem gewissen Kreis von autorisierten Personen zur Verfügung. Bei den täglich anfallenden Geschäftsprozessen werden diese Daten natürlich verändert. Änderungen in den Dateien - seien dies Word-, Excel- oder andere Dokumente - müssen</t>
        </r>
        <r>
          <rPr>
            <b/>
            <sz val="9"/>
            <color indexed="81"/>
            <rFont val="Segoe UI"/>
            <family val="2"/>
          </rPr>
          <t xml:space="preserve"> für jede zugriffsberechtigte Person nachvollziehbar sein</t>
        </r>
        <r>
          <rPr>
            <sz val="9"/>
            <color indexed="81"/>
            <rFont val="Segoe UI"/>
            <family val="2"/>
          </rPr>
          <t>. Dies kann zum Beispiel durch eine Versionsverwaltung sichergestellt werden, welche bei vielen Repositories bereits inbegriffen ist. 
Die Versionsverwaltung ist dafür Verantwortlich sämtliche Änderungen an Dokumenten oder Dateien in einem Archiv mit Zeitstempel und Benutzerkennung zu speichern. So kann zu jeder Zeit nachvollzogen werden, welche Person zu welchem Zeitpunkt welche Veränderungen im Dokument vorgenommen hat. 
Durch das Versionsmanagement können somit auch alte Versionen der Dokumente und Dateien wiederhergestellt werden oder aber auch gelöschte Dateien wiederhergestellt werden.</t>
        </r>
      </text>
    </comment>
    <comment ref="J1" authorId="1" shapeId="0" xr:uid="{00000000-0006-0000-0100-000004000000}">
      <text>
        <r>
          <rPr>
            <b/>
            <sz val="9"/>
            <color indexed="81"/>
            <rFont val="Segoe UI"/>
            <family val="2"/>
          </rPr>
          <t xml:space="preserve">Verfügbarkeit
</t>
        </r>
        <r>
          <rPr>
            <sz val="9"/>
            <color indexed="81"/>
            <rFont val="Segoe UI"/>
            <family val="2"/>
          </rPr>
          <t>Die gespeicherten Daten müssen in einem größtmöglichen zeitlichen Rahmen verfügbar sein. 
So ist es unbedingt</t>
        </r>
        <r>
          <rPr>
            <b/>
            <sz val="9"/>
            <color indexed="81"/>
            <rFont val="Segoe UI"/>
            <family val="2"/>
          </rPr>
          <t xml:space="preserve"> zu vermeiden, dass Daten verschwinden</t>
        </r>
        <r>
          <rPr>
            <sz val="9"/>
            <color indexed="81"/>
            <rFont val="Segoe UI"/>
            <family val="2"/>
          </rPr>
          <t xml:space="preserve"> oder auf diese nicht zugegriffen werden kann, wenn sie gebraucht werden. 
Auch muss die Funktionsfähigkeit von Programmen </t>
        </r>
        <r>
          <rPr>
            <b/>
            <sz val="9"/>
            <color indexed="81"/>
            <rFont val="Segoe UI"/>
            <family val="2"/>
          </rPr>
          <t>jederzeit sichergestellt sein, um den betrieblichen Prozess nicht zu stören</t>
        </r>
        <r>
          <rPr>
            <sz val="9"/>
            <color indexed="81"/>
            <rFont val="Segoe UI"/>
            <family val="2"/>
          </rPr>
          <t xml:space="preserve">. 
Generell geht es darum, die gewünschten </t>
        </r>
        <r>
          <rPr>
            <b/>
            <sz val="9"/>
            <color indexed="81"/>
            <rFont val="Segoe UI"/>
            <family val="2"/>
          </rPr>
          <t>Funktionen eines Systems immer dann bereit zu stellen, wenn diese benötigt werden</t>
        </r>
        <r>
          <rPr>
            <sz val="9"/>
            <color indexed="81"/>
            <rFont val="Segoe UI"/>
            <family val="2"/>
          </rPr>
          <t>.
In jüngster Zeit lässt sich zu den bereits erwähnten Grundbedrohungen der Informationssicherheit noch eine weitere hinzu zählen. Eine vierte Grundbedrohung stellt der</t>
        </r>
        <r>
          <rPr>
            <b/>
            <sz val="9"/>
            <color indexed="81"/>
            <rFont val="Segoe UI"/>
            <family val="2"/>
          </rPr>
          <t xml:space="preserve"> Verlust von Authentizität bei Übertragungen</t>
        </r>
        <r>
          <rPr>
            <sz val="9"/>
            <color indexed="81"/>
            <rFont val="Segoe UI"/>
            <family val="2"/>
          </rPr>
          <t xml:space="preserve"> von Daten, Dokumenten oder Urkunden dar.</t>
        </r>
      </text>
    </comment>
    <comment ref="K1" authorId="1" shapeId="0" xr:uid="{00000000-0006-0000-0100-000005000000}">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L1" authorId="0" shapeId="0" xr:uid="{9CDC771D-CCC0-4E36-9C30-BC7C1377AF97}">
      <text>
        <r>
          <rPr>
            <b/>
            <sz val="9"/>
            <color indexed="81"/>
            <rFont val="Tahoma"/>
            <family val="2"/>
          </rPr>
          <t>Bewertung durch IT-Sicherheit in Absprache mit den Systemverantwortlichen</t>
        </r>
      </text>
    </comment>
    <comment ref="N1" authorId="0" shapeId="0" xr:uid="{5CE39194-D8E5-47A6-93C3-E0C74D59574A}">
      <text>
        <r>
          <rPr>
            <b/>
            <sz val="9"/>
            <color indexed="81"/>
            <rFont val="Tahoma"/>
            <family val="2"/>
          </rPr>
          <t>Wieso fällt der Umsetzungsstatus auf diese Wahl?
Welche Komponenten sind bereits vorhanden?
Was wurde bereits mitigiert/behandelt?</t>
        </r>
      </text>
    </comment>
    <comment ref="O1" authorId="0" shapeId="0" xr:uid="{FD536DD4-ACED-498F-A412-A0ECC29BE5B9}">
      <text>
        <r>
          <rPr>
            <b/>
            <sz val="9"/>
            <color indexed="81"/>
            <rFont val="Tahoma"/>
            <family val="2"/>
          </rPr>
          <t>Was ist noch umzusetzen um die vollständige Umseztung zu erhalten?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B2" authorId="0" shapeId="0" xr:uid="{6042DB9E-C9C5-41BF-A07D-658ECC390D6A}">
      <text>
        <r>
          <rPr>
            <b/>
            <sz val="9"/>
            <color indexed="81"/>
            <rFont val="Tahoma"/>
            <family val="2"/>
          </rPr>
          <t>Prozentberechnung nach Punkteanzahl</t>
        </r>
      </text>
    </comment>
    <comment ref="C14" authorId="0" shapeId="0" xr:uid="{27EA362E-12AA-4FD7-A394-1947C4F3BCFC}">
      <text>
        <r>
          <rPr>
            <b/>
            <sz val="9"/>
            <color indexed="81"/>
            <rFont val="Tahoma"/>
            <charset val="1"/>
          </rPr>
          <t xml:space="preserve">Prozentberechnung nach Punkteanzahl
</t>
        </r>
        <r>
          <rPr>
            <sz val="9"/>
            <color indexed="81"/>
            <rFont val="Tahoma"/>
            <family val="2"/>
          </rPr>
          <t>Diese Prozentsätze werden mit der 
Gewichtungsmatrix abgegelichen.</t>
        </r>
      </text>
    </comment>
    <comment ref="G24" authorId="0" shapeId="0" xr:uid="{AFC539B2-C6BB-49F6-9F65-A0B3FCAD6252}">
      <text>
        <r>
          <rPr>
            <sz val="9"/>
            <color indexed="81"/>
            <rFont val="Tahoma"/>
            <family val="2"/>
          </rPr>
          <t>Entsteht aus den 6 Stufen bei 100% (Summe)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<sst xmlns="http://schemas.openxmlformats.org/spreadsheetml/2006/main" count="4067" uniqueCount="679">
  <si>
    <t>Risiken</t>
  </si>
  <si>
    <t>Mitigierte Sicherheitsrisiken</t>
  </si>
  <si>
    <t>Teilweise erledigte Sicherheitsrisiken</t>
  </si>
  <si>
    <t>Unerledigte Sicherheitsrisiken</t>
  </si>
  <si>
    <t>Unbewertete Sicherheitsrisiken</t>
  </si>
  <si>
    <t>MITRE ATT&amp;CK Framework</t>
  </si>
  <si>
    <t>Stufe 1</t>
  </si>
  <si>
    <t>Stufe 2</t>
  </si>
  <si>
    <t>Stufe 3</t>
  </si>
  <si>
    <t>Stufe 4</t>
  </si>
  <si>
    <t>Stufe 5</t>
  </si>
  <si>
    <t>Stufe 6</t>
  </si>
  <si>
    <t>Gesamt</t>
  </si>
  <si>
    <t>von</t>
  </si>
  <si>
    <t>Link</t>
  </si>
  <si>
    <t>Kategorie</t>
  </si>
  <si>
    <t>Unterkategorie</t>
  </si>
  <si>
    <t>Vektor</t>
  </si>
  <si>
    <t>Type</t>
  </si>
  <si>
    <t xml:space="preserve">Kritikalität </t>
  </si>
  <si>
    <t>Confidentiality</t>
  </si>
  <si>
    <t>Integrity</t>
  </si>
  <si>
    <t>Availability</t>
  </si>
  <si>
    <t>Bewertete Kritikalität</t>
  </si>
  <si>
    <t>Umgesetzt/Erreicht</t>
  </si>
  <si>
    <t>Summenspiegel</t>
  </si>
  <si>
    <t>Reasoning/Begründung</t>
  </si>
  <si>
    <t>Measures/Maßnahmen</t>
  </si>
  <si>
    <t>Collection</t>
  </si>
  <si>
    <t>Adversary-in-the-Middle</t>
  </si>
  <si>
    <t>LLMNR/NBT-NS Poisoning and SMB Relay</t>
  </si>
  <si>
    <t>duplicate</t>
  </si>
  <si>
    <t>n.a.</t>
  </si>
  <si>
    <t>ARP Cache Poisoning</t>
  </si>
  <si>
    <t>Input Capture</t>
  </si>
  <si>
    <t>Keylogging</t>
  </si>
  <si>
    <t>GUI Input Capture</t>
  </si>
  <si>
    <t>Web Portal Capture</t>
  </si>
  <si>
    <t>Credential API Hooking</t>
  </si>
  <si>
    <t>Data from Cloud Storage</t>
  </si>
  <si>
    <t>-</t>
  </si>
  <si>
    <t>Data from Configuration Repository</t>
  </si>
  <si>
    <t>Network Device Configuration Dump</t>
  </si>
  <si>
    <t>SNMP (MIB Dump)</t>
  </si>
  <si>
    <t>Archive Collected Data</t>
  </si>
  <si>
    <t>Archive via Custom Method</t>
  </si>
  <si>
    <t>x</t>
  </si>
  <si>
    <t>nicht bewertet</t>
  </si>
  <si>
    <t>Archive via Library</t>
  </si>
  <si>
    <t>Archive via Utility</t>
  </si>
  <si>
    <t>Audio Capture</t>
  </si>
  <si>
    <t>Automated Collection</t>
  </si>
  <si>
    <t>Browser Session Hijacking</t>
  </si>
  <si>
    <t>Clipboard Data</t>
  </si>
  <si>
    <t>Data from Information Repositories</t>
  </si>
  <si>
    <t>Code Repositories</t>
  </si>
  <si>
    <t>Confluence</t>
  </si>
  <si>
    <t>Sharepoint</t>
  </si>
  <si>
    <t>Data from Local System</t>
  </si>
  <si>
    <t>Data from Network Shared Drive</t>
  </si>
  <si>
    <t>Data from Removable Media</t>
  </si>
  <si>
    <t>Data Staged</t>
  </si>
  <si>
    <t>Local Data Staging</t>
  </si>
  <si>
    <t>Remote Data Staging</t>
  </si>
  <si>
    <t>Email Collection</t>
  </si>
  <si>
    <t>Email Forwarding Rule</t>
  </si>
  <si>
    <t>Local Email Collection</t>
  </si>
  <si>
    <t>Remote Email Collection</t>
  </si>
  <si>
    <t>Screen Capture</t>
  </si>
  <si>
    <t>Video Capture</t>
  </si>
  <si>
    <t>DHCP Spoofing</t>
  </si>
  <si>
    <t>Command and Control</t>
  </si>
  <si>
    <t>Traffic Signaling</t>
  </si>
  <si>
    <t>Port Knocking</t>
  </si>
  <si>
    <t>Application Layer Protocol</t>
  </si>
  <si>
    <t>DNS</t>
  </si>
  <si>
    <t>File Transfer Protocols</t>
  </si>
  <si>
    <t>Mail Protocols</t>
  </si>
  <si>
    <t>Web Protocols</t>
  </si>
  <si>
    <t>Communication Through Removable Media</t>
  </si>
  <si>
    <t>Data Encoding</t>
  </si>
  <si>
    <t>Non-Standard Encoding</t>
  </si>
  <si>
    <t>Standard Endcoding</t>
  </si>
  <si>
    <t>Data Obfuscation</t>
  </si>
  <si>
    <t>Junk Data</t>
  </si>
  <si>
    <t>Protocol Impersonation</t>
  </si>
  <si>
    <t>Steganography</t>
  </si>
  <si>
    <t>Dynamic Resolution</t>
  </si>
  <si>
    <t>DNS Calculation</t>
  </si>
  <si>
    <t>Domain Generation Algorithms</t>
  </si>
  <si>
    <t>Fast Flux DNS</t>
  </si>
  <si>
    <t>Encrypted Channel</t>
  </si>
  <si>
    <t>Asymmetric Cryptography</t>
  </si>
  <si>
    <t>Symmetric Cryptography</t>
  </si>
  <si>
    <t>Fallback Channels</t>
  </si>
  <si>
    <t>Ingress Tool Transfer</t>
  </si>
  <si>
    <t>Multi-Stage Channels</t>
  </si>
  <si>
    <t>Non-Application Layer Protocol</t>
  </si>
  <si>
    <t>Non-Standard Port</t>
  </si>
  <si>
    <t>Protocol Tunneling</t>
  </si>
  <si>
    <t>Proxy</t>
  </si>
  <si>
    <t>Domain Fronting</t>
  </si>
  <si>
    <t>External Proxy</t>
  </si>
  <si>
    <t>Internal Proxy</t>
  </si>
  <si>
    <t>Multi-Hop Proxy</t>
  </si>
  <si>
    <t>Remote Access Software</t>
  </si>
  <si>
    <t>Web Service</t>
  </si>
  <si>
    <t>Bidirectional Communication</t>
  </si>
  <si>
    <t>Dread Drop Resolver</t>
  </si>
  <si>
    <t>One-Way Communication</t>
  </si>
  <si>
    <t>Credential Access</t>
  </si>
  <si>
    <t>Modify Authentication Process</t>
  </si>
  <si>
    <t>Domain Controller Authentication</t>
  </si>
  <si>
    <t>Password Filter DLL</t>
  </si>
  <si>
    <t>Pluggable Authentication Modules</t>
  </si>
  <si>
    <t>Network Device Authentication</t>
  </si>
  <si>
    <t>Unsecured Credentials</t>
  </si>
  <si>
    <t>Cloud Instance Metadata API</t>
  </si>
  <si>
    <t>OS Credential Dumping</t>
  </si>
  <si>
    <t>NTDS</t>
  </si>
  <si>
    <t>Credentials from Password Stores</t>
  </si>
  <si>
    <t>Keychain</t>
  </si>
  <si>
    <t>Securityd Memory</t>
  </si>
  <si>
    <t>Proc Filesystem</t>
  </si>
  <si>
    <t>/etc/passwd and /etc/shadow</t>
  </si>
  <si>
    <t>Steal Application Access Token</t>
  </si>
  <si>
    <t>Bash History</t>
  </si>
  <si>
    <t>Steal or Forge Kerberos Tickets</t>
  </si>
  <si>
    <t>Kerberoasting</t>
  </si>
  <si>
    <t>AS-REP Roasting</t>
  </si>
  <si>
    <t>Group Policy Preferences</t>
  </si>
  <si>
    <t>Multi-Factor Authentication Request Generation</t>
  </si>
  <si>
    <t>Container API</t>
  </si>
  <si>
    <t>Brute Force</t>
  </si>
  <si>
    <t>Creadential Stuffing</t>
  </si>
  <si>
    <t>Password Guessing</t>
  </si>
  <si>
    <t>Passwort Cracking</t>
  </si>
  <si>
    <t>Passwort Spraying</t>
  </si>
  <si>
    <t>Credentials from Web Browsers</t>
  </si>
  <si>
    <t>Password Managers</t>
  </si>
  <si>
    <t>Windows Credential Manager</t>
  </si>
  <si>
    <t>Exploitation for Credential Access</t>
  </si>
  <si>
    <t>Forced Authentication</t>
  </si>
  <si>
    <t>Forge Web Credentials</t>
  </si>
  <si>
    <t>SAML Tokens</t>
  </si>
  <si>
    <t>Web Cookies</t>
  </si>
  <si>
    <t>Multi-Factor Authentication Interception</t>
  </si>
  <si>
    <t>Network Sniffing</t>
  </si>
  <si>
    <t>Cached Domain Credentials</t>
  </si>
  <si>
    <t>DCSync</t>
  </si>
  <si>
    <t>LSA Secrets</t>
  </si>
  <si>
    <t>LSASS Memory</t>
  </si>
  <si>
    <t>Security Account Manager</t>
  </si>
  <si>
    <t>Credentials In Files</t>
  </si>
  <si>
    <t>Credentials in Registry</t>
  </si>
  <si>
    <t>Private Keys</t>
  </si>
  <si>
    <t>Golden Ticket</t>
  </si>
  <si>
    <t>Silver Ticket</t>
  </si>
  <si>
    <t>Steal or Forge Authentication Certificates</t>
  </si>
  <si>
    <t>Defense Evasion</t>
  </si>
  <si>
    <t>Abuse Elevation Control Mechanism</t>
  </si>
  <si>
    <t>Setuid and Setgid</t>
  </si>
  <si>
    <t>Bypass User Account Control</t>
  </si>
  <si>
    <t>Sudo and Sudo Caching</t>
  </si>
  <si>
    <t>Elevated Execution with Prompt</t>
  </si>
  <si>
    <t>Access Token Manipulation</t>
  </si>
  <si>
    <t>Token Impersonation/Theft</t>
  </si>
  <si>
    <t>Create Process with Token</t>
  </si>
  <si>
    <t>Make and Impersonate Token</t>
  </si>
  <si>
    <t>Parent PID Spoofing</t>
  </si>
  <si>
    <t>SID-History Injection</t>
  </si>
  <si>
    <t>BITS Jobs</t>
  </si>
  <si>
    <t>Deploy Container</t>
  </si>
  <si>
    <t>Domain Policy Modification</t>
  </si>
  <si>
    <t>Group Policy Modification</t>
  </si>
  <si>
    <t>Domain Trust Modification</t>
  </si>
  <si>
    <t>Hijack Execution Flow</t>
  </si>
  <si>
    <t>Services File Permissions Weakness</t>
  </si>
  <si>
    <t>Executable Installer File Permissions Weakness</t>
  </si>
  <si>
    <t>Services Registry Permissions Weakness</t>
  </si>
  <si>
    <t>Path Interception by Unquoted Path</t>
  </si>
  <si>
    <t>Path Interception by PATH Enviroment Variable</t>
  </si>
  <si>
    <t>Path Interception by Search Order Hijacking</t>
  </si>
  <si>
    <t>DLL Search Order Hijacking</t>
  </si>
  <si>
    <t>DLL Side-Loading</t>
  </si>
  <si>
    <t>Dynamic Linker Hijacking</t>
  </si>
  <si>
    <t>Dylib Hijacking</t>
  </si>
  <si>
    <t>COR_PROFILER</t>
  </si>
  <si>
    <t>Pre-OS Boot</t>
  </si>
  <si>
    <t>System Firmware</t>
  </si>
  <si>
    <t>Component Firmware</t>
  </si>
  <si>
    <t>Bootkit</t>
  </si>
  <si>
    <t>ROMMONkit</t>
  </si>
  <si>
    <t>TFTP Boot</t>
  </si>
  <si>
    <t>Process Injection</t>
  </si>
  <si>
    <t>Dynamic-link Library Injection</t>
  </si>
  <si>
    <t>Portable Executable Injection</t>
  </si>
  <si>
    <t>Thread Execution Hijacking</t>
  </si>
  <si>
    <t>Asynchronous Procedure Call</t>
  </si>
  <si>
    <t>Thread Local Storage</t>
  </si>
  <si>
    <t>Ptrace System Calls</t>
  </si>
  <si>
    <t>Proc Memory</t>
  </si>
  <si>
    <t>Extra Window Memory Injection</t>
  </si>
  <si>
    <t>Process Doppelgänging</t>
  </si>
  <si>
    <t>Process Hollowing</t>
  </si>
  <si>
    <t>VDSO Hijacking</t>
  </si>
  <si>
    <t>Valid Accounts</t>
  </si>
  <si>
    <t>Default Accounts</t>
  </si>
  <si>
    <t>Domain Accounts</t>
  </si>
  <si>
    <t>Local Accounts</t>
  </si>
  <si>
    <t>Cloud Accounts</t>
  </si>
  <si>
    <t>Impair Defenses</t>
  </si>
  <si>
    <t>Disable or Modify Cloud Firewall</t>
  </si>
  <si>
    <t>Modify Cloud Compute Infrastructure</t>
  </si>
  <si>
    <t>Create Snapshot</t>
  </si>
  <si>
    <t>Create Cloud Instance</t>
  </si>
  <si>
    <t>Delete Cloud Instance</t>
  </si>
  <si>
    <t>Revert Cloud Instance</t>
  </si>
  <si>
    <t>Unused/Unsupported Cloud Regions</t>
  </si>
  <si>
    <t>Use Alternate Authentication Material</t>
  </si>
  <si>
    <t>Application Access Token</t>
  </si>
  <si>
    <t>File and Directory Permissions Modification</t>
  </si>
  <si>
    <t>Linux and Mac File and Directory Permissions Modification</t>
  </si>
  <si>
    <t>Hide Artifacts</t>
  </si>
  <si>
    <t>Resource Forking</t>
  </si>
  <si>
    <t>Indicator Removal</t>
  </si>
  <si>
    <t>Clear Linux or Mac System Logs</t>
  </si>
  <si>
    <t>Masquerading</t>
  </si>
  <si>
    <t>Space after Filename</t>
  </si>
  <si>
    <t>Modify System Image</t>
  </si>
  <si>
    <t>Patch System Image</t>
  </si>
  <si>
    <t>Downgrade System Image</t>
  </si>
  <si>
    <t>Network Boundary Bridging</t>
  </si>
  <si>
    <t>Network Address Translation Traversal</t>
  </si>
  <si>
    <t>Subvert Trust Controls</t>
  </si>
  <si>
    <t>Gatekeeper Bypass</t>
  </si>
  <si>
    <t xml:space="preserve">Clear Mailbox Data </t>
  </si>
  <si>
    <t>Plist File Modification</t>
  </si>
  <si>
    <t>Deobfuscate/Decode Files or Information</t>
  </si>
  <si>
    <t>Direct Volume Access</t>
  </si>
  <si>
    <t>Execution Guardrails</t>
  </si>
  <si>
    <t>Enviromental Keyring</t>
  </si>
  <si>
    <t>Exploitation for Defense Evasion</t>
  </si>
  <si>
    <t>Windows File and Directory Permissions Modification</t>
  </si>
  <si>
    <t>Email Hiding Rules</t>
  </si>
  <si>
    <t>Hidden File System</t>
  </si>
  <si>
    <t>Hidden Files and Directories</t>
  </si>
  <si>
    <t>Hidden Users</t>
  </si>
  <si>
    <t>Hidden Windows</t>
  </si>
  <si>
    <t>NTFS File Attributes</t>
  </si>
  <si>
    <t>Run Virtual Instance</t>
  </si>
  <si>
    <t>VBA Stomping</t>
  </si>
  <si>
    <t>Disable or Modify System Firewall</t>
  </si>
  <si>
    <t>Disable or Modify Tools</t>
  </si>
  <si>
    <t>Disable Windows Event Logging</t>
  </si>
  <si>
    <t>Downgrade Attack</t>
  </si>
  <si>
    <t>Impair Command History Logging</t>
  </si>
  <si>
    <t>Indicator Blocking</t>
  </si>
  <si>
    <t>Safe Mode Boot</t>
  </si>
  <si>
    <t>Clear Command History</t>
  </si>
  <si>
    <t>Clear Windows Event Logs</t>
  </si>
  <si>
    <t>File Deletion</t>
  </si>
  <si>
    <t>Network Share Connection Removal</t>
  </si>
  <si>
    <t>Timestomp</t>
  </si>
  <si>
    <t>Indirect Command Execution</t>
  </si>
  <si>
    <t>Double File Extension</t>
  </si>
  <si>
    <t>Invalid Code Signature</t>
  </si>
  <si>
    <t>Masquerade Task or Service</t>
  </si>
  <si>
    <t>Match Legitimate Name or Location</t>
  </si>
  <si>
    <t>Rename System Utilities</t>
  </si>
  <si>
    <t>Right-to-Left Override</t>
  </si>
  <si>
    <t>Modify Registry</t>
  </si>
  <si>
    <t>Obfuscated Files or Information</t>
  </si>
  <si>
    <t>Binary Padding</t>
  </si>
  <si>
    <t>Compile After Delivery</t>
  </si>
  <si>
    <t>HTML Smuggling</t>
  </si>
  <si>
    <t>Indicator Removal from Tools</t>
  </si>
  <si>
    <t>Software Packing</t>
  </si>
  <si>
    <t>Reflective Code Loading</t>
  </si>
  <si>
    <t>Rogue Domain Controller</t>
  </si>
  <si>
    <t>Rootkit</t>
  </si>
  <si>
    <t>Code Signing</t>
  </si>
  <si>
    <t>Code Signing Policy Modification</t>
  </si>
  <si>
    <t>Install Root Certificate</t>
  </si>
  <si>
    <t>Mark-of-the-Web Bypass</t>
  </si>
  <si>
    <t>SIP and Trust Provider Hijacking</t>
  </si>
  <si>
    <t>System Binary Proxy Execution</t>
  </si>
  <si>
    <t>CMSTP</t>
  </si>
  <si>
    <t>Compiled HTML File</t>
  </si>
  <si>
    <t>Control Panel</t>
  </si>
  <si>
    <t>InstallUtil</t>
  </si>
  <si>
    <t>Mavinject</t>
  </si>
  <si>
    <t>MMC</t>
  </si>
  <si>
    <t>Mshta</t>
  </si>
  <si>
    <t>Msixec</t>
  </si>
  <si>
    <t>Odbcconf</t>
  </si>
  <si>
    <t>Regsvcs/Regasm</t>
  </si>
  <si>
    <t>Regsvr32</t>
  </si>
  <si>
    <t>Rundll32</t>
  </si>
  <si>
    <t>Verclsid</t>
  </si>
  <si>
    <t>System Script Proxy Execution</t>
  </si>
  <si>
    <t>PubPrn</t>
  </si>
  <si>
    <t>Template Injection</t>
  </si>
  <si>
    <t>Trusted Developer Utilities Proxy Execution</t>
  </si>
  <si>
    <t>MSBuild</t>
  </si>
  <si>
    <t>Pass the Hash</t>
  </si>
  <si>
    <t>Pass the Ticket</t>
  </si>
  <si>
    <t>Virtualisation/Sandbox Evasion</t>
  </si>
  <si>
    <t>System Checks</t>
  </si>
  <si>
    <t>Time Based Evasion</t>
  </si>
  <si>
    <t>User Activity Based Checks</t>
  </si>
  <si>
    <t>Weaken Encryption</t>
  </si>
  <si>
    <t>Disable Krypto Hardware</t>
  </si>
  <si>
    <t>Reduce Key Space</t>
  </si>
  <si>
    <t>XSL Script Processing</t>
  </si>
  <si>
    <t xml:space="preserve">Dynamic API Resolution </t>
  </si>
  <si>
    <t>Embedded Payloads</t>
  </si>
  <si>
    <t>Stripped Payloads</t>
  </si>
  <si>
    <t xml:space="preserve">Clear Network Connection History and Configurations </t>
  </si>
  <si>
    <t>Clear Persistence</t>
  </si>
  <si>
    <t>Process Argument Spoofing</t>
  </si>
  <si>
    <t>Debugger Evasion</t>
  </si>
  <si>
    <t>Build Image on Host</t>
  </si>
  <si>
    <t>Web Session Cookie</t>
  </si>
  <si>
    <t>Discovery</t>
  </si>
  <si>
    <t>Cloud Infrastructure Discovery</t>
  </si>
  <si>
    <t>Cloud Service Discovery</t>
  </si>
  <si>
    <t>Cloud Storage Object Discovery</t>
  </si>
  <si>
    <t>Permission Groups Discovery</t>
  </si>
  <si>
    <t>Cloud Groups</t>
  </si>
  <si>
    <t>Account Discovery</t>
  </si>
  <si>
    <t>Cloud Account</t>
  </si>
  <si>
    <t>Password Policy Discovery</t>
  </si>
  <si>
    <t>Domain Account</t>
  </si>
  <si>
    <t>Email Account</t>
  </si>
  <si>
    <t>Local Account</t>
  </si>
  <si>
    <t>Application Window Discovery</t>
  </si>
  <si>
    <t>Domain Trust Discovery</t>
  </si>
  <si>
    <t>File and Directory Discovery</t>
  </si>
  <si>
    <t>Group Policy Discovery</t>
  </si>
  <si>
    <t>Network Service Discovery</t>
  </si>
  <si>
    <t>Network Share Discovery</t>
  </si>
  <si>
    <t>Peripheral Device Discovery</t>
  </si>
  <si>
    <t>Domain Groups</t>
  </si>
  <si>
    <t>Local Groups</t>
  </si>
  <si>
    <t>Process Discovery</t>
  </si>
  <si>
    <t>Query Registry</t>
  </si>
  <si>
    <t>Remote System Discovery</t>
  </si>
  <si>
    <t>Software Discovery</t>
  </si>
  <si>
    <t>Security Software Discovery</t>
  </si>
  <si>
    <t>System Information Discovery</t>
  </si>
  <si>
    <t>System Location Discovery</t>
  </si>
  <si>
    <t>System Language Discovery</t>
  </si>
  <si>
    <t>System Network Configuration Discovery</t>
  </si>
  <si>
    <t>Internet Connection Discovery</t>
  </si>
  <si>
    <t>System Network Connections Discovery</t>
  </si>
  <si>
    <t>System Owner/User Discovery</t>
  </si>
  <si>
    <t>System Service Discovery</t>
  </si>
  <si>
    <t>System Time Discovery</t>
  </si>
  <si>
    <t>Container and Resource Discovery</t>
  </si>
  <si>
    <t>Execution</t>
  </si>
  <si>
    <t>Software Deployment Tools</t>
  </si>
  <si>
    <t>Command and Scripting Interpreter</t>
  </si>
  <si>
    <t>AppleScript</t>
  </si>
  <si>
    <t>Unix Shell</t>
  </si>
  <si>
    <t>Native API</t>
  </si>
  <si>
    <t>Scheduled Task/Job</t>
  </si>
  <si>
    <t>Cron</t>
  </si>
  <si>
    <t>Systemd Timers</t>
  </si>
  <si>
    <t>System Services</t>
  </si>
  <si>
    <t>Launchctl</t>
  </si>
  <si>
    <t>Network Device CLI</t>
  </si>
  <si>
    <t>Inter-Process Communication</t>
  </si>
  <si>
    <t>XPC Services</t>
  </si>
  <si>
    <t>Serverless Execution</t>
  </si>
  <si>
    <t>JavaScript</t>
  </si>
  <si>
    <t>PowerShell</t>
  </si>
  <si>
    <t>Python</t>
  </si>
  <si>
    <t>Visual Basic</t>
  </si>
  <si>
    <t>Windows Command Shell</t>
  </si>
  <si>
    <t>Exploitation for Client Execution</t>
  </si>
  <si>
    <t>Component Object Model</t>
  </si>
  <si>
    <t>Dynamic Data Exchange</t>
  </si>
  <si>
    <t>At</t>
  </si>
  <si>
    <t>Scheduled Task</t>
  </si>
  <si>
    <t>Shared Modules</t>
  </si>
  <si>
    <t>Service Execution</t>
  </si>
  <si>
    <t>User Execution</t>
  </si>
  <si>
    <t>Malicious File</t>
  </si>
  <si>
    <t>Malicious Link</t>
  </si>
  <si>
    <t>Windows Management Instrumentation</t>
  </si>
  <si>
    <t>Container Administration Command</t>
  </si>
  <si>
    <t>Container Orchestration Job</t>
  </si>
  <si>
    <t>Malicious Image</t>
  </si>
  <si>
    <t>Exfiltration</t>
  </si>
  <si>
    <t>Automated Exfiltration</t>
  </si>
  <si>
    <t>Traffic Duplication</t>
  </si>
  <si>
    <t>Transfer Data to Cloud Account</t>
  </si>
  <si>
    <t>Data Transfer Size Limits</t>
  </si>
  <si>
    <t>Exfiltration Over Alternative Protocol</t>
  </si>
  <si>
    <t>Exfiltration Over Asymmetric Encrypted Non-C2 Protocol</t>
  </si>
  <si>
    <t>Exfiltration Over Symmetric Encrypted Non-C2 Protocol</t>
  </si>
  <si>
    <t>Exfiltration Over Unencrypted Non-C2 Protocol</t>
  </si>
  <si>
    <t>Exfiltration Over C2 Channel</t>
  </si>
  <si>
    <t>Exfiltration Over Other Network Medium</t>
  </si>
  <si>
    <t>Exfiltration Over Bluetooth</t>
  </si>
  <si>
    <t>Exfiltration Over Physical Medium</t>
  </si>
  <si>
    <t>Exfiltration Over USB</t>
  </si>
  <si>
    <t>Exfiltration Over Web Service</t>
  </si>
  <si>
    <t>Exfiltration to Cloud Storage</t>
  </si>
  <si>
    <t>Exfiltration to Code Repository</t>
  </si>
  <si>
    <t>Scheduled Transfer</t>
  </si>
  <si>
    <t>Impact</t>
  </si>
  <si>
    <t>Endpoint Denial of Service</t>
  </si>
  <si>
    <t>Service Exhaustion Flood</t>
  </si>
  <si>
    <t>Application Exhaustion Flood</t>
  </si>
  <si>
    <t>Application or System Exploitation</t>
  </si>
  <si>
    <t>Defacement</t>
  </si>
  <si>
    <t>External Defacement</t>
  </si>
  <si>
    <t>Internal Defacement</t>
  </si>
  <si>
    <t>Data Destruction</t>
  </si>
  <si>
    <t>Data Encrypted for Impact</t>
  </si>
  <si>
    <t>Data Manipulation</t>
  </si>
  <si>
    <t>Runtime Data Manipulation</t>
  </si>
  <si>
    <t>Stored Data Manipulation</t>
  </si>
  <si>
    <t>Transmitted Data Manipulation</t>
  </si>
  <si>
    <t>Disk Wipe</t>
  </si>
  <si>
    <t>Disk Content Wipe</t>
  </si>
  <si>
    <t>Disk Structure Wipe</t>
  </si>
  <si>
    <t>OS Exhaustion Flood</t>
  </si>
  <si>
    <t>Firmware Corruption</t>
  </si>
  <si>
    <t>Inhibit System Recovery</t>
  </si>
  <si>
    <t>Network Denial of Service</t>
  </si>
  <si>
    <t>Direct Network Flood</t>
  </si>
  <si>
    <t>Reflection Amplification</t>
  </si>
  <si>
    <t>Resource Hijacking</t>
  </si>
  <si>
    <t>Service Stop</t>
  </si>
  <si>
    <t>System Shutdown/Reboot</t>
  </si>
  <si>
    <t>Account Access Removal</t>
  </si>
  <si>
    <t>Initial Access</t>
  </si>
  <si>
    <t>Exploit Public-Facing Application</t>
  </si>
  <si>
    <t>Drive-by Compromise</t>
  </si>
  <si>
    <t>External Remote Services</t>
  </si>
  <si>
    <t>Hardware Additions</t>
  </si>
  <si>
    <t>Phishing</t>
  </si>
  <si>
    <t>Spearphishing Attachment</t>
  </si>
  <si>
    <t>Spearphishing Link</t>
  </si>
  <si>
    <t>Spearphishing via Service</t>
  </si>
  <si>
    <t>Replication Through Removable Media</t>
  </si>
  <si>
    <t>Supply Chain Compromise</t>
  </si>
  <si>
    <t>Compromise Hardware Supply Chain</t>
  </si>
  <si>
    <t>Compromise Software Dependencies and Development Tools</t>
  </si>
  <si>
    <t>Compromise Software Supply Chain</t>
  </si>
  <si>
    <t>Trusted Relationship</t>
  </si>
  <si>
    <t>Lateral Movement</t>
  </si>
  <si>
    <t>Replication Through Removeable Media</t>
  </si>
  <si>
    <t>Remote Services</t>
  </si>
  <si>
    <t>SSH</t>
  </si>
  <si>
    <t>Cloud Services</t>
  </si>
  <si>
    <t>Exploitation of Remote Services</t>
  </si>
  <si>
    <t>Internal Spearphishing</t>
  </si>
  <si>
    <t>Lateral Tool Transfer</t>
  </si>
  <si>
    <t>Remote Service Session Hijacking</t>
  </si>
  <si>
    <t>RDP Hijacking</t>
  </si>
  <si>
    <t>SSH Hijacking</t>
  </si>
  <si>
    <t>Distributed Component Object Model</t>
  </si>
  <si>
    <t>Remote Desktop Protocol</t>
  </si>
  <si>
    <t>SMB/Windows Admin Shares</t>
  </si>
  <si>
    <t>VNC</t>
  </si>
  <si>
    <t>Windows Remote Management</t>
  </si>
  <si>
    <t>Taint Shared Content</t>
  </si>
  <si>
    <t>Persistence</t>
  </si>
  <si>
    <t>Account Manipulation</t>
  </si>
  <si>
    <t>Additional Cloud Credentials</t>
  </si>
  <si>
    <t>Additional Email Delegate Permissions</t>
  </si>
  <si>
    <t>Additional Cloud Roles</t>
  </si>
  <si>
    <t>SSH Authorized Keys</t>
  </si>
  <si>
    <t>Device Registration</t>
  </si>
  <si>
    <t>Boot or Logon Autostart Execution</t>
  </si>
  <si>
    <t>Kernel Modules and Extensions</t>
  </si>
  <si>
    <t>Re-opened Applications</t>
  </si>
  <si>
    <t>XDG Autostart Entries</t>
  </si>
  <si>
    <t>Login Items</t>
  </si>
  <si>
    <t>Boot or Logon Initialization Scripts</t>
  </si>
  <si>
    <t>Logon Script (Mac)</t>
  </si>
  <si>
    <t>RC Scripts</t>
  </si>
  <si>
    <t>Startup Items</t>
  </si>
  <si>
    <t>Login Hook</t>
  </si>
  <si>
    <t>Create or Modify System Process</t>
  </si>
  <si>
    <t>Launch Agent</t>
  </si>
  <si>
    <t>Systemd Service</t>
  </si>
  <si>
    <t>Launch Daemon</t>
  </si>
  <si>
    <t>Event Triggered Execution</t>
  </si>
  <si>
    <t>Unix Shell Configuration Modification</t>
  </si>
  <si>
    <t>Trap</t>
  </si>
  <si>
    <t>LC_LOAD_DYLIB Addition</t>
  </si>
  <si>
    <t>Emond</t>
  </si>
  <si>
    <t>Implant Internal Image</t>
  </si>
  <si>
    <t>Reversible Encryption</t>
  </si>
  <si>
    <t>Office Application Startup</t>
  </si>
  <si>
    <t>Outlook Forms</t>
  </si>
  <si>
    <t>Outlook Rules</t>
  </si>
  <si>
    <t>Outlook Home Page</t>
  </si>
  <si>
    <t>Server Software Component</t>
  </si>
  <si>
    <t>IIS Components</t>
  </si>
  <si>
    <t>Terminal Services DLL</t>
  </si>
  <si>
    <t>Transport Agent</t>
  </si>
  <si>
    <t>Web Shell</t>
  </si>
  <si>
    <t>Hybrid Identity</t>
  </si>
  <si>
    <t>KernelCallbackTable</t>
  </si>
  <si>
    <t>Socket Filters</t>
  </si>
  <si>
    <t>Multi-Factor Authentication</t>
  </si>
  <si>
    <t>Installer Packages</t>
  </si>
  <si>
    <t>Active Setup</t>
  </si>
  <si>
    <t>Authentication Package</t>
  </si>
  <si>
    <t>LSASS Driver</t>
  </si>
  <si>
    <t>Port Monitors</t>
  </si>
  <si>
    <t>Print Processors</t>
  </si>
  <si>
    <t>Registry Run Keys / Startup Folder</t>
  </si>
  <si>
    <t>Security Support Provider</t>
  </si>
  <si>
    <t>Shortcut Modification</t>
  </si>
  <si>
    <t>Time Providers</t>
  </si>
  <si>
    <t>Winlogon Helper DLL</t>
  </si>
  <si>
    <t>Logon Script (Windows)</t>
  </si>
  <si>
    <t>Network Logon Script</t>
  </si>
  <si>
    <t>Browser Extensions</t>
  </si>
  <si>
    <t>Compromise Client Software Binary</t>
  </si>
  <si>
    <t>Create Account</t>
  </si>
  <si>
    <t>Windows Service</t>
  </si>
  <si>
    <t>Accessibility Features</t>
  </si>
  <si>
    <t>AppCert DLLs</t>
  </si>
  <si>
    <t>AppInit DLLs</t>
  </si>
  <si>
    <t>Application Shimming</t>
  </si>
  <si>
    <t>Change Default File Association</t>
  </si>
  <si>
    <t>Component Object Model Hijacking</t>
  </si>
  <si>
    <t>Image File Execution Options Injection</t>
  </si>
  <si>
    <t>Netsh Helper DLL</t>
  </si>
  <si>
    <t>PowerShell Profile</t>
  </si>
  <si>
    <t>Screensaver</t>
  </si>
  <si>
    <t>Windows Management Instrumentation Event Subscription</t>
  </si>
  <si>
    <t>Add-ins</t>
  </si>
  <si>
    <t>Office Template Macros</t>
  </si>
  <si>
    <t>Office Test</t>
  </si>
  <si>
    <t>SQL Stored Procedures</t>
  </si>
  <si>
    <t>Privilege Escalation</t>
  </si>
  <si>
    <t>Escape to Host</t>
  </si>
  <si>
    <t>ListPlanting</t>
  </si>
  <si>
    <t>Exploitation for Privilege Escalation</t>
  </si>
  <si>
    <t>Reconnaissance</t>
  </si>
  <si>
    <t>Gather Victim Host Information</t>
  </si>
  <si>
    <t>Firmware</t>
  </si>
  <si>
    <t>Client Configurations</t>
  </si>
  <si>
    <t>Gather Victim Identity Information</t>
  </si>
  <si>
    <t>Credentials</t>
  </si>
  <si>
    <t>Email Addresses</t>
  </si>
  <si>
    <t>Employee Names</t>
  </si>
  <si>
    <t>Gather Victim Network Information</t>
  </si>
  <si>
    <t>Domain Properties</t>
  </si>
  <si>
    <t>Network Trust Dependencies</t>
  </si>
  <si>
    <t>Network Topology</t>
  </si>
  <si>
    <t>IP Addresses</t>
  </si>
  <si>
    <t>Network Security Appliances</t>
  </si>
  <si>
    <t>Gather Victim Org Information</t>
  </si>
  <si>
    <t>Business Relationships</t>
  </si>
  <si>
    <t>Determine Physical Locations</t>
  </si>
  <si>
    <t>Identify Business Tempo</t>
  </si>
  <si>
    <t>Identify Roles</t>
  </si>
  <si>
    <t>Search Closed Sources</t>
  </si>
  <si>
    <t>Thread Intel Vendors</t>
  </si>
  <si>
    <t>Purchase Technical Data</t>
  </si>
  <si>
    <t>Search Open Techical Databases</t>
  </si>
  <si>
    <t>WHOIS</t>
  </si>
  <si>
    <t>DNS/Passive DNS</t>
  </si>
  <si>
    <t>Digital Certificates</t>
  </si>
  <si>
    <t>CDNs</t>
  </si>
  <si>
    <t>Scan Databases</t>
  </si>
  <si>
    <t>Search Open Websites/Domains</t>
  </si>
  <si>
    <t>Search Engines</t>
  </si>
  <si>
    <t>Search Victim-Owned Websites</t>
  </si>
  <si>
    <t>Active Scanning</t>
  </si>
  <si>
    <t>Wordlist Scanning</t>
  </si>
  <si>
    <t>Scanning IP Blocks</t>
  </si>
  <si>
    <t>Vulnerability Scanning</t>
  </si>
  <si>
    <t>Hardware</t>
  </si>
  <si>
    <t>Software</t>
  </si>
  <si>
    <t>Phishing for Information</t>
  </si>
  <si>
    <t>Spearphishing Service</t>
  </si>
  <si>
    <t>Social Media</t>
  </si>
  <si>
    <t>Resource Development</t>
  </si>
  <si>
    <t>Acquire Infrastructure</t>
  </si>
  <si>
    <t>Domains</t>
  </si>
  <si>
    <t>DNS Server</t>
  </si>
  <si>
    <t>Virtual Private Servers</t>
  </si>
  <si>
    <t>Server</t>
  </si>
  <si>
    <t>Botnet</t>
  </si>
  <si>
    <t>Web Services</t>
  </si>
  <si>
    <t>Serverless</t>
  </si>
  <si>
    <t>Compromise Infrastructure</t>
  </si>
  <si>
    <t>Develop Capabilities</t>
  </si>
  <si>
    <t>Malware</t>
  </si>
  <si>
    <t>Code Signing Certificates</t>
  </si>
  <si>
    <t>Exploits</t>
  </si>
  <si>
    <t>Establish Accounts</t>
  </si>
  <si>
    <t>Social Media Accounts</t>
  </si>
  <si>
    <t>Email Accounts</t>
  </si>
  <si>
    <t>Obtain Capabilities</t>
  </si>
  <si>
    <t>Tool</t>
  </si>
  <si>
    <t>Vulnerabilities</t>
  </si>
  <si>
    <t>Stage Capabilities</t>
  </si>
  <si>
    <t>Install Digital Certificate</t>
  </si>
  <si>
    <t>Link Target</t>
  </si>
  <si>
    <t>SEO Poisoning</t>
  </si>
  <si>
    <t>Compromise Accounts</t>
  </si>
  <si>
    <t>Drive-by Target</t>
  </si>
  <si>
    <t>Upload Malware</t>
  </si>
  <si>
    <t>Upload Tool</t>
  </si>
  <si>
    <t>GEWICHTUNGSMATRIX</t>
  </si>
  <si>
    <t>A+++</t>
  </si>
  <si>
    <t>EXZELLENT</t>
  </si>
  <si>
    <r>
      <t xml:space="preserve">HERVORRAGEND </t>
    </r>
    <r>
      <rPr>
        <b/>
        <i/>
        <sz val="11"/>
        <color theme="1"/>
        <rFont val="Calibri"/>
        <family val="2"/>
        <scheme val="minor"/>
      </rPr>
      <t>UND</t>
    </r>
    <r>
      <rPr>
        <i/>
        <sz val="11"/>
        <color theme="1"/>
        <rFont val="Calibri"/>
        <family val="2"/>
        <scheme val="minor"/>
      </rPr>
      <t xml:space="preserve"> SUMME GRÖSSER ALS</t>
    </r>
  </si>
  <si>
    <t>A++</t>
  </si>
  <si>
    <t>HERVORRAGEND</t>
  </si>
  <si>
    <t>A+</t>
  </si>
  <si>
    <t>GUT</t>
  </si>
  <si>
    <t>A</t>
  </si>
  <si>
    <t>AKZEPTABEL</t>
  </si>
  <si>
    <t>B</t>
  </si>
  <si>
    <t>BASIS</t>
  </si>
  <si>
    <t>C</t>
  </si>
  <si>
    <t>VERBESSERUNGSWÜRDIG</t>
  </si>
  <si>
    <t>D</t>
  </si>
  <si>
    <t>Summe (check)</t>
  </si>
  <si>
    <t>F</t>
  </si>
  <si>
    <t>Findings</t>
  </si>
  <si>
    <t>Anteil</t>
  </si>
  <si>
    <t>Erfüllt</t>
  </si>
  <si>
    <t>Acquire Access</t>
  </si>
  <si>
    <t>Malvertising</t>
  </si>
  <si>
    <t xml:space="preserve">Cloud Administration Command </t>
  </si>
  <si>
    <t>Cloud API</t>
  </si>
  <si>
    <t xml:space="preserve">Device Driver Discovery </t>
  </si>
  <si>
    <t xml:space="preserve">Exfiltration to Text Storage Sites </t>
  </si>
  <si>
    <t xml:space="preserve">Spoof Security Alerting </t>
  </si>
  <si>
    <t xml:space="preserve">Masquerade File Type </t>
  </si>
  <si>
    <t xml:space="preserve">Network Provider DLL </t>
  </si>
  <si>
    <t>Command Obfuscation</t>
  </si>
  <si>
    <t xml:space="preserve">Fileless Storage </t>
  </si>
  <si>
    <t xml:space="preserve">Chat Messages </t>
  </si>
  <si>
    <t xml:space="preserve">Browser Information Discovery </t>
  </si>
  <si>
    <t>UNGESCHÜTZT</t>
  </si>
  <si>
    <t>MINIMALISTISCH</t>
  </si>
  <si>
    <t>Erfüllungsgrad</t>
  </si>
  <si>
    <t>Punkte dieser Stufe behandelt</t>
  </si>
  <si>
    <t>Errungene Punkte dieser Stufe</t>
  </si>
  <si>
    <t>Verfügbare Punkte dieser Stufe</t>
  </si>
  <si>
    <r>
      <t>Anteil an allen Findings</t>
    </r>
    <r>
      <rPr>
        <sz val="11"/>
        <color theme="1"/>
        <rFont val="Calibri"/>
        <family val="2"/>
        <scheme val="minor"/>
      </rPr>
      <t xml:space="preserve"> (Statistik)</t>
    </r>
  </si>
  <si>
    <r>
      <t>Anzahl Techniques dieser Stufe</t>
    </r>
    <r>
      <rPr>
        <sz val="11"/>
        <color theme="1"/>
        <rFont val="Calibri"/>
        <family val="2"/>
        <scheme val="minor"/>
      </rPr>
      <t xml:space="preserve"> (Statistik)</t>
    </r>
  </si>
  <si>
    <r>
      <t xml:space="preserve">Unbewertet </t>
    </r>
    <r>
      <rPr>
        <sz val="11"/>
        <color theme="1"/>
        <rFont val="Calibri"/>
        <family val="2"/>
        <scheme val="minor"/>
      </rPr>
      <t>(Überprüfungswert)</t>
    </r>
  </si>
  <si>
    <t>Summe aller Punkte aller Techniques</t>
  </si>
  <si>
    <t>von 600%</t>
  </si>
  <si>
    <t>non-winclient</t>
  </si>
  <si>
    <t>win-client</t>
  </si>
  <si>
    <t>Ticket</t>
  </si>
  <si>
    <t xml:space="preserve">Temporary Elevated Cloud Access </t>
  </si>
  <si>
    <t xml:space="preserve">Additional Container Cluster Roles </t>
  </si>
  <si>
    <t>Content Injection</t>
  </si>
  <si>
    <t>Exfiltration Over Webhook</t>
  </si>
  <si>
    <t>Financial Theft</t>
  </si>
  <si>
    <t>Ignore Process Interrupts</t>
  </si>
  <si>
    <t xml:space="preserve">Disable or Modify Linux Audit System </t>
  </si>
  <si>
    <t>Impersonation</t>
  </si>
  <si>
    <t>Log Enumeration</t>
  </si>
  <si>
    <t xml:space="preserve">Break Process Trees </t>
  </si>
  <si>
    <t>LNK Icon Smuggling</t>
  </si>
  <si>
    <t xml:space="preserve">Spearphishing Voice </t>
  </si>
  <si>
    <t>Power Settings</t>
  </si>
  <si>
    <t>Direct Cloud VM Connections</t>
  </si>
  <si>
    <t>Wi-Fi Discovery</t>
  </si>
  <si>
    <t xml:space="preserve">Disable or Modify Cloud Logs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</si>
</sst>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Aktuell: &quot;@"/>
    <numFmt numFmtId="165" formatCode="&quot;Stufe&quot;\ 0"/>
    <numFmt numFmtId="166" formatCode="0.00%&quot; / 600%&quot;"/>
    <numFmt numFmtId="167" formatCode="0&quot; von&quot;"/>
  </numFmts>
  <fonts count="24" x14ac:knownFonts="1">
    <font>
      <sz val="11"/>
      <color theme="1"/>
      <name val="Calibri"/>
      <family val="2"/>
      <scheme val="minor"/>
    </font>
    <font>
      <sz val="11"/>
      <color theme="0"/>
      <name val="Calibri"/>
      <family val="2"/>
      <scheme val="minor"/>
    </font>
    <font>
      <sz val="11"/>
      <color theme="2" tint="-9.9978637043366805E-2"/>
      <name val="Calibri"/>
      <family val="2"/>
      <scheme val="minor"/>
    </font>
    <font>
      <b/>
      <sz val="11"/>
      <color theme="1"/>
      <name val="Calibri"/>
      <family val="2"/>
      <scheme val="minor"/>
    </font>
    <font>
      <sz val="9"/>
      <color indexed="81"/>
      <name val="Segoe UI"/>
      <family val="2"/>
    </font>
    <font>
      <b/>
      <sz val="9"/>
      <color indexed="81"/>
      <name val="Segoe UI"/>
      <family val="2"/>
    </font>
    <font>
      <sz val="11"/>
      <color theme="1"/>
      <name val="Calibri"/>
      <family val="2"/>
      <scheme val="minor"/>
    </font>
    <font>
      <sz val="16"/>
      <color theme="1"/>
      <name val="Calibri"/>
      <family val="2"/>
      <scheme val="minor"/>
    </font>
    <font>
      <sz val="16"/>
      <color rgb="FFFF0000"/>
      <name val="Calibri"/>
      <family val="2"/>
      <scheme val="minor"/>
    </font>
    <font>
      <sz val="16"/>
      <color rgb="FFFFC000"/>
      <name val="Calibri"/>
      <family val="2"/>
      <scheme val="minor"/>
    </font>
    <font>
      <sz val="16"/>
      <color theme="9"/>
      <name val="Calibri"/>
      <family val="2"/>
      <scheme val="minor"/>
    </font>
    <font>
      <b/>
      <sz val="22"/>
      <color theme="1"/>
      <name val="Calibri"/>
      <family val="2"/>
      <scheme val="minor"/>
    </font>
    <font>
      <u/>
      <sz val="11"/>
      <color theme="10"/>
      <name val="Calibri"/>
      <family val="2"/>
      <scheme val="minor"/>
    </font>
    <font>
      <sz val="11"/>
      <color theme="10"/>
      <name val="Calibri"/>
      <family val="2"/>
      <scheme val="minor"/>
    </font>
    <font>
      <i/>
      <sz val="11"/>
      <color theme="1"/>
      <name val="Calibri"/>
      <family val="2"/>
      <scheme val="minor"/>
    </font>
    <font>
      <b/>
      <i/>
      <sz val="11"/>
      <color theme="1"/>
      <name val="Calibri"/>
      <family val="2"/>
      <scheme val="minor"/>
    </font>
    <font>
      <sz val="11"/>
      <name val="Calibri"/>
      <family val="2"/>
      <scheme val="minor"/>
    </font>
    <font>
      <b/>
      <sz val="9"/>
      <color indexed="81"/>
      <name val="Tahoma"/>
      <charset val="1"/>
    </font>
    <font>
      <b/>
      <sz val="9"/>
      <color indexed="81"/>
      <name val="Tahoma"/>
      <family val="2"/>
    </font>
    <font>
      <sz val="9"/>
      <color indexed="81"/>
      <name val="Tahoma"/>
      <family val="2"/>
    </font>
    <font>
      <b/>
      <sz val="16"/>
      <color theme="1"/>
      <name val="Calibri"/>
      <family val="2"/>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s>
  <fills count="22">
    <fill>
      <patternFill patternType="none"/>
    </fill>
    <fill>
      <patternFill patternType="gray125"/>
    </fill>
    <fill>
      <patternFill patternType="solid">
        <fgColor theme="0" tint="-4.9989318521683403E-2"/>
        <bgColor indexed="64"/>
      </patternFill>
    </fill>
    <fill>
      <patternFill patternType="solid">
        <fgColor theme="1" tint="0.499984740745262"/>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rgb="FFFFFF00"/>
        <bgColor indexed="64"/>
      </patternFill>
    </fill>
    <fill>
      <patternFill patternType="solid">
        <fgColor rgb="FF7030A0"/>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4" tint="-0.499984740745262"/>
        <bgColor indexed="64"/>
      </patternFill>
    </fill>
    <fill>
      <patternFill patternType="solid">
        <fgColor theme="2" tint="-0.89999084444715716"/>
        <bgColor indexed="64"/>
      </patternFill>
    </fill>
    <fill>
      <patternFill patternType="solid">
        <fgColor rgb="FFC00000"/>
        <bgColor indexed="64"/>
      </patternFill>
    </fill>
    <fill>
      <patternFill patternType="solid">
        <fgColor theme="6"/>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4" tint="0.59999389629810485"/>
        <bgColor indexed="64"/>
      </patternFill>
    </fill>
  </fills>
  <borders count="15">
    <border>
      <left/>
      <right/>
      <top/>
      <bottom/>
      <diagonal/>
    </border>
    <border>
      <left style="thin">
        <color indexed="64"/>
      </left>
      <right/>
      <top/>
      <bottom/>
      <diagonal/>
    </border>
    <border>
      <left style="thick">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9" fontId="6" fillId="0" borderId="0" applyFont="0" applyFill="0" applyBorder="0" applyAlignment="0" applyProtection="0"/>
    <xf numFmtId="0" fontId="12" fillId="0" borderId="0" applyNumberFormat="0" applyFill="0" applyBorder="0" applyAlignment="0" applyProtection="0"/>
  </cellStyleXfs>
  <cellXfs count="99">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0" fillId="2" borderId="0" xfId="0" applyFill="1" applyAlignment="1">
      <alignment vertical="center"/>
    </xf>
    <xf numFmtId="0" fontId="0" fillId="3" borderId="0" xfId="0" applyFill="1" applyAlignment="1">
      <alignment vertical="center"/>
    </xf>
    <xf numFmtId="0" fontId="0" fillId="8"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1" fillId="9" borderId="0" xfId="0" applyFont="1" applyFill="1" applyAlignment="1">
      <alignment vertical="center"/>
    </xf>
    <xf numFmtId="0" fontId="1" fillId="10" borderId="0" xfId="0" applyFont="1" applyFill="1" applyAlignment="1">
      <alignment vertical="center"/>
    </xf>
    <xf numFmtId="0" fontId="1" fillId="11" borderId="0" xfId="0" applyFont="1" applyFill="1" applyAlignment="1">
      <alignment vertical="center"/>
    </xf>
    <xf numFmtId="0" fontId="1" fillId="12" borderId="0" xfId="0" applyFont="1" applyFill="1" applyAlignment="1">
      <alignment vertical="center"/>
    </xf>
    <xf numFmtId="0" fontId="1" fillId="13" borderId="0" xfId="0" applyFont="1" applyFill="1" applyAlignment="1">
      <alignment vertical="center"/>
    </xf>
    <xf numFmtId="0" fontId="1" fillId="14" borderId="0" xfId="0" applyFont="1" applyFill="1" applyAlignment="1">
      <alignment vertical="center"/>
    </xf>
    <xf numFmtId="0" fontId="1" fillId="15"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horizontal="left"/>
    </xf>
    <xf numFmtId="0" fontId="0" fillId="0" borderId="0" xfId="0" applyAlignment="1">
      <alignment horizontal="center" vertical="center"/>
    </xf>
    <xf numFmtId="0" fontId="0" fillId="0" borderId="0" xfId="0" quotePrefix="1"/>
    <xf numFmtId="0" fontId="3" fillId="0" borderId="0" xfId="0" applyFont="1"/>
    <xf numFmtId="0" fontId="16" fillId="0" borderId="0" xfId="0" applyFont="1" applyAlignment="1">
      <alignment horizontal="left" vertical="center"/>
    </xf>
    <xf numFmtId="0" fontId="16" fillId="0" borderId="0" xfId="0" applyFont="1" applyAlignment="1">
      <alignment horizontal="left"/>
    </xf>
    <xf numFmtId="0" fontId="0" fillId="16" borderId="0" xfId="0" applyFill="1" applyAlignment="1">
      <alignment horizontal="center"/>
    </xf>
    <xf numFmtId="0" fontId="0" fillId="17" borderId="0" xfId="0" applyFill="1" applyAlignment="1">
      <alignment vertical="center"/>
    </xf>
    <xf numFmtId="0" fontId="0" fillId="18" borderId="0" xfId="0" applyFill="1" applyAlignment="1">
      <alignment horizontal="center"/>
    </xf>
    <xf numFmtId="0" fontId="0" fillId="18" borderId="0" xfId="0" quotePrefix="1" applyFill="1" applyAlignment="1">
      <alignment horizontal="right"/>
    </xf>
    <xf numFmtId="0" fontId="0" fillId="18" borderId="0" xfId="0" quotePrefix="1" applyFill="1" applyAlignment="1">
      <alignment horizontal="left"/>
    </xf>
    <xf numFmtId="0" fontId="0" fillId="18" borderId="1" xfId="0" quotePrefix="1" applyFill="1" applyBorder="1" applyAlignment="1">
      <alignment horizontal="right"/>
    </xf>
    <xf numFmtId="0" fontId="0" fillId="18" borderId="2" xfId="0" applyFill="1" applyBorder="1"/>
    <xf numFmtId="0" fontId="0" fillId="18" borderId="0" xfId="0" applyFill="1"/>
    <xf numFmtId="0" fontId="0" fillId="18" borderId="0" xfId="0" applyFill="1" applyAlignment="1">
      <alignment horizontal="left"/>
    </xf>
    <xf numFmtId="10" fontId="0" fillId="18" borderId="0" xfId="0" applyNumberFormat="1" applyFill="1" applyAlignment="1">
      <alignment horizontal="center"/>
    </xf>
    <xf numFmtId="0" fontId="3" fillId="18" borderId="11" xfId="0" applyFont="1" applyFill="1" applyBorder="1"/>
    <xf numFmtId="0" fontId="3" fillId="18" borderId="14" xfId="0" applyFont="1" applyFill="1" applyBorder="1"/>
    <xf numFmtId="0" fontId="3" fillId="18" borderId="13" xfId="0" applyFont="1" applyFill="1" applyBorder="1"/>
    <xf numFmtId="0" fontId="3" fillId="18" borderId="12" xfId="0" applyFont="1" applyFill="1" applyBorder="1"/>
    <xf numFmtId="0" fontId="3" fillId="20" borderId="11" xfId="0" applyFont="1" applyFill="1" applyBorder="1" applyAlignment="1">
      <alignment vertical="center"/>
    </xf>
    <xf numFmtId="0" fontId="3" fillId="20" borderId="11" xfId="0" applyFont="1" applyFill="1" applyBorder="1" applyAlignment="1">
      <alignment vertical="center" wrapText="1"/>
    </xf>
    <xf numFmtId="0" fontId="3" fillId="20" borderId="11" xfId="0" applyFont="1" applyFill="1" applyBorder="1" applyAlignment="1">
      <alignment horizontal="center" vertical="center" wrapText="1"/>
    </xf>
    <xf numFmtId="0" fontId="3" fillId="20" borderId="11" xfId="0" applyFont="1" applyFill="1" applyBorder="1" applyAlignment="1">
      <alignment horizontal="left" vertical="center"/>
    </xf>
    <xf numFmtId="0" fontId="3" fillId="19" borderId="11" xfId="0" applyFont="1" applyFill="1" applyBorder="1" applyAlignment="1">
      <alignment horizontal="center" vertical="center"/>
    </xf>
    <xf numFmtId="0" fontId="12" fillId="12" borderId="0" xfId="2" applyFill="1" applyAlignment="1">
      <alignment vertical="center"/>
    </xf>
    <xf numFmtId="0" fontId="3" fillId="18" borderId="0" xfId="0" applyFont="1" applyFill="1"/>
    <xf numFmtId="10" fontId="0" fillId="18" borderId="11" xfId="0" applyNumberFormat="1" applyFill="1" applyBorder="1" applyAlignment="1">
      <alignment horizontal="center"/>
    </xf>
    <xf numFmtId="0" fontId="0" fillId="18" borderId="11" xfId="0" applyFill="1" applyBorder="1"/>
    <xf numFmtId="10" fontId="0" fillId="0" borderId="11" xfId="1" applyNumberFormat="1" applyFont="1" applyBorder="1" applyAlignment="1"/>
    <xf numFmtId="10" fontId="0" fillId="18" borderId="0" xfId="0" applyNumberFormat="1" applyFill="1"/>
    <xf numFmtId="0" fontId="3" fillId="18" borderId="6" xfId="0" applyFont="1" applyFill="1" applyBorder="1"/>
    <xf numFmtId="0" fontId="0" fillId="18" borderId="6" xfId="0" applyFill="1" applyBorder="1"/>
    <xf numFmtId="9" fontId="0" fillId="18" borderId="0" xfId="1" applyFont="1" applyFill="1" applyBorder="1"/>
    <xf numFmtId="0" fontId="0" fillId="18" borderId="6" xfId="0" applyFill="1" applyBorder="1" applyAlignment="1">
      <alignment horizontal="right"/>
    </xf>
    <xf numFmtId="0" fontId="21" fillId="18" borderId="9" xfId="0" applyFont="1" applyFill="1" applyBorder="1"/>
    <xf numFmtId="9" fontId="21" fillId="18" borderId="9" xfId="0" applyNumberFormat="1" applyFont="1" applyFill="1" applyBorder="1"/>
    <xf numFmtId="0" fontId="0" fillId="18" borderId="8" xfId="0" applyFill="1" applyBorder="1" applyAlignment="1">
      <alignment horizontal="right"/>
    </xf>
    <xf numFmtId="0" fontId="3" fillId="18" borderId="9" xfId="0" applyFont="1" applyFill="1" applyBorder="1"/>
    <xf numFmtId="10" fontId="0" fillId="18" borderId="9" xfId="0" applyNumberFormat="1" applyFill="1" applyBorder="1"/>
    <xf numFmtId="0" fontId="0" fillId="18" borderId="3" xfId="0" applyFill="1" applyBorder="1"/>
    <xf numFmtId="0" fontId="0" fillId="18" borderId="7" xfId="0" applyFill="1" applyBorder="1"/>
    <xf numFmtId="0" fontId="0" fillId="18" borderId="9" xfId="0" applyFill="1" applyBorder="1"/>
    <xf numFmtId="0" fontId="0" fillId="18" borderId="10" xfId="0" applyFill="1" applyBorder="1"/>
    <xf numFmtId="165" fontId="3" fillId="18" borderId="4" xfId="0" applyNumberFormat="1" applyFont="1" applyFill="1" applyBorder="1"/>
    <xf numFmtId="0" fontId="3" fillId="18" borderId="0" xfId="0" applyFont="1" applyFill="1" applyAlignment="1">
      <alignment horizontal="right"/>
    </xf>
    <xf numFmtId="0" fontId="3" fillId="18" borderId="7" xfId="0" applyFont="1" applyFill="1" applyBorder="1" applyAlignment="1">
      <alignment horizontal="right"/>
    </xf>
    <xf numFmtId="0" fontId="3" fillId="18" borderId="8" xfId="0" applyFont="1" applyFill="1" applyBorder="1"/>
    <xf numFmtId="0" fontId="21" fillId="18" borderId="0" xfId="0" applyFont="1" applyFill="1" applyAlignment="1">
      <alignment horizontal="right"/>
    </xf>
    <xf numFmtId="10" fontId="0" fillId="18" borderId="0" xfId="1" applyNumberFormat="1" applyFont="1" applyFill="1" applyBorder="1"/>
    <xf numFmtId="10" fontId="0" fillId="18" borderId="7" xfId="1" applyNumberFormat="1" applyFont="1" applyFill="1" applyBorder="1"/>
    <xf numFmtId="164" fontId="20" fillId="18" borderId="0" xfId="0" applyNumberFormat="1" applyFont="1" applyFill="1" applyAlignment="1">
      <alignment vertical="center"/>
    </xf>
    <xf numFmtId="166" fontId="0" fillId="18" borderId="7" xfId="0" quotePrefix="1" applyNumberFormat="1" applyFill="1" applyBorder="1"/>
    <xf numFmtId="166" fontId="0" fillId="18" borderId="7" xfId="0" applyNumberFormat="1" applyFill="1" applyBorder="1"/>
    <xf numFmtId="166" fontId="0" fillId="18" borderId="10" xfId="0" applyNumberFormat="1" applyFill="1" applyBorder="1"/>
    <xf numFmtId="10" fontId="22" fillId="18" borderId="0" xfId="1" applyNumberFormat="1" applyFont="1" applyFill="1" applyBorder="1"/>
    <xf numFmtId="10" fontId="3" fillId="21" borderId="0" xfId="1" applyNumberFormat="1" applyFont="1" applyFill="1" applyBorder="1"/>
    <xf numFmtId="167" fontId="3" fillId="21" borderId="0" xfId="1" applyNumberFormat="1" applyFont="1" applyFill="1" applyBorder="1"/>
    <xf numFmtId="1" fontId="3" fillId="21" borderId="0" xfId="1" applyNumberFormat="1" applyFont="1" applyFill="1" applyBorder="1"/>
    <xf numFmtId="167" fontId="3" fillId="21" borderId="7" xfId="1" applyNumberFormat="1" applyFont="1" applyFill="1" applyBorder="1"/>
    <xf numFmtId="1" fontId="3" fillId="21" borderId="7" xfId="1" applyNumberFormat="1" applyFont="1" applyFill="1" applyBorder="1"/>
    <xf numFmtId="0" fontId="23" fillId="18" borderId="0" xfId="0" applyFont="1" applyFill="1" applyAlignment="1">
      <alignment horizontal="right"/>
    </xf>
    <xf numFmtId="10" fontId="23" fillId="18" borderId="9" xfId="1" applyNumberFormat="1" applyFont="1" applyFill="1" applyBorder="1"/>
    <xf numFmtId="0" fontId="22" fillId="18" borderId="9" xfId="0" applyFont="1" applyFill="1" applyBorder="1"/>
    <xf numFmtId="0" fontId="3" fillId="18" borderId="5" xfId="0" applyFont="1" applyFill="1" applyBorder="1" applyAlignment="1">
      <alignment horizontal="right"/>
    </xf>
    <xf numFmtId="166" fontId="3" fillId="21" borderId="7" xfId="1" applyNumberFormat="1" applyFont="1" applyFill="1" applyBorder="1"/>
    <xf numFmtId="0" fontId="0" fillId="18" borderId="0" xfId="0" applyFill="1" applyAlignment="1">
      <alignment horizontal="center"/>
    </xf>
    <xf numFmtId="0" fontId="11" fillId="18" borderId="0" xfId="0" applyFont="1" applyFill="1" applyAlignment="1">
      <alignment horizontal="center" vertical="center"/>
    </xf>
    <xf numFmtId="0" fontId="13" fillId="18" borderId="0" xfId="2" applyFont="1" applyFill="1" applyAlignment="1">
      <alignment horizontal="center"/>
    </xf>
    <xf numFmtId="0" fontId="10" fillId="18" borderId="0" xfId="0" applyFont="1" applyFill="1" applyAlignment="1">
      <alignment horizontal="center" vertical="center"/>
    </xf>
    <xf numFmtId="0" fontId="9" fillId="18" borderId="0" xfId="0" applyFont="1" applyFill="1" applyAlignment="1">
      <alignment horizontal="center" vertical="center"/>
    </xf>
    <xf numFmtId="0" fontId="8" fillId="18" borderId="0" xfId="0" applyFont="1" applyFill="1" applyAlignment="1">
      <alignment horizontal="center" vertical="center"/>
    </xf>
    <xf numFmtId="0" fontId="7" fillId="18" borderId="0" xfId="0" applyFont="1" applyFill="1" applyAlignment="1">
      <alignment horizontal="center" vertical="center"/>
    </xf>
    <xf numFmtId="0" fontId="0" fillId="18" borderId="11" xfId="0" applyFill="1" applyBorder="1" applyAlignment="1">
      <alignment horizontal="center"/>
    </xf>
    <xf numFmtId="0" fontId="3" fillId="18" borderId="11" xfId="0" applyFont="1" applyFill="1" applyBorder="1" applyAlignment="1">
      <alignment horizontal="center"/>
    </xf>
    <xf numFmtId="0" fontId="14" fillId="18" borderId="0" xfId="0" quotePrefix="1" applyFont="1" applyFill="1" applyAlignment="1">
      <alignment horizontal="center"/>
    </xf>
    <xf numFmtId="0" fontId="0" fillId="18" borderId="3" xfId="0" applyFill="1" applyBorder="1" applyAlignment="1">
      <alignment horizontal="center"/>
    </xf>
    <xf numFmtId="0" fontId="0" fillId="18" borderId="4" xfId="0" applyFill="1" applyBorder="1" applyAlignment="1">
      <alignment horizontal="center"/>
    </xf>
    <xf numFmtId="0" fontId="0" fillId="18" borderId="5" xfId="0" applyFill="1" applyBorder="1" applyAlignment="1">
      <alignment horizontal="center"/>
    </xf>
  </cellXfs>
  <cellStyles count="3">
    <cellStyle name="Hyperlink" xfId="2" builtinId="8"/>
    <cellStyle name="Normal" xfId="0" builtinId="0"/>
    <cellStyle name="Percent" xfId="1" builtinId="5"/>
  </cellStyles>
  <dxfs count="30">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dxf>
    <dxf>
      <fill>
        <patternFill>
          <bgColor theme="9" tint="0.59996337778862885"/>
        </patternFill>
      </fill>
    </dxf>
    <dxf>
      <font>
        <color rgb="FFFF0000"/>
      </font>
      <fill>
        <patternFill>
          <fgColor auto="1"/>
        </patternFill>
      </fill>
    </dxf>
    <dxf>
      <fill>
        <patternFill>
          <bgColor theme="9" tint="0.59996337778862885"/>
        </patternFill>
      </fill>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
      <fill>
        <patternFill>
          <bgColor theme="7" tint="0.79998168889431442"/>
        </patternFill>
      </fill>
    </dxf>
    <dxf>
      <fill>
        <patternFill patternType="none">
          <bgColor auto="1"/>
        </patternFill>
      </fill>
    </dxf>
    <dxf>
      <fill>
        <patternFill>
          <bgColor theme="0" tint="-0.14996795556505021"/>
        </patternFill>
      </fill>
    </dxf>
    <dxf>
      <fill>
        <patternFill>
          <bgColor theme="9"/>
        </patternFill>
      </fill>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s>
  <tableStyles count="0" defaultTableStyle="TableStyleMedium2" defaultPivotStyle="PivotStyleLight16"/>
  <colors>
    <mruColors>
      <color rgb="FFED5613"/>
      <color rgb="FF00E5F0"/>
      <color rgb="FFD5472B"/>
      <color rgb="FFFFFFCC"/>
      <color rgb="FFFFDC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Verteilung Schweregrade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lotArea>
      <c:layout/>
      <c:pieChart>
        <c:varyColors val="1"/>
        <c:ser>
          <c:idx val="0"/>
          <c:order val="0"/>
          <c:tx>
            <c:strRef>
              <c:f>Berechnungen!$C$17</c:f>
              <c:strCache>
                <c:ptCount val="1"/>
                <c:pt idx="0">
                  <c:v>Anteil an allen Findings (Statistik)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77-4A8C-9BEA-CA91BE5469AF}"/>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F677-4A8C-9BEA-CA91BE5469AF}"/>
              </c:ext>
            </c:extLst>
          </c:dPt>
          <c:dPt>
            <c:idx val="2"/>
            <c:bubble3D val="0"/>
            <c:spPr>
              <a:solidFill>
                <a:srgbClr val="ED5613"/>
              </a:solidFill>
              <a:ln w="19050">
                <a:solidFill>
                  <a:schemeClr val="lt1"/>
                </a:solidFill>
              </a:ln>
              <a:effectLst/>
            </c:spPr>
            <c:extLst>
              <c:ext xmlns:c16="http://schemas.microsoft.com/office/drawing/2014/chart" uri="{C3380CC4-5D6E-409C-BE32-E72D297353CC}">
                <c16:uniqueId val="{00000005-F677-4A8C-9BEA-CA91BE5469AF}"/>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F677-4A8C-9BEA-CA91BE5469AF}"/>
              </c:ext>
            </c:extLst>
          </c:dPt>
          <c:dPt>
            <c:idx val="4"/>
            <c:bubble3D val="0"/>
            <c:spPr>
              <a:solidFill>
                <a:srgbClr val="FFC000"/>
              </a:solidFill>
              <a:ln w="19050">
                <a:solidFill>
                  <a:schemeClr val="lt1"/>
                </a:solidFill>
              </a:ln>
              <a:effectLst/>
            </c:spPr>
            <c:extLst>
              <c:ext xmlns:c16="http://schemas.microsoft.com/office/drawing/2014/chart" uri="{C3380CC4-5D6E-409C-BE32-E72D297353CC}">
                <c16:uniqueId val="{00000009-F677-4A8C-9BEA-CA91BE5469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677-4A8C-9BEA-CA91BE5469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Berechnungen!$D$17:$I$17</c:f>
              <c:numCache>
                <c:formatCode>0.00%</c:formatCode>
                <c:ptCount val="6"/>
                <c:pt idx="0">
                  <c:v>1.1144130757800892E-2</c:v>
                </c:pt>
                <c:pt idx="1">
                  <c:v>8.6181277860326894E-2</c:v>
                </c:pt>
                <c:pt idx="2">
                  <c:v>0.17161961367013373</c:v>
                </c:pt>
                <c:pt idx="3">
                  <c:v>0.28231797919762258</c:v>
                </c:pt>
                <c:pt idx="4">
                  <c:v>0.27488855869242201</c:v>
                </c:pt>
                <c:pt idx="5">
                  <c:v>0.1738484398216939</c:v>
                </c:pt>
              </c:numCache>
            </c:numRef>
          </c:val>
          <c:extLst>
            <c:ext xmlns:c16="http://schemas.microsoft.com/office/drawing/2014/chart" uri="{C3380CC4-5D6E-409C-BE32-E72D297353CC}">
              <c16:uniqueId val="{0000000C-F677-4A8C-9BEA-CA91BE5469AF}"/>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7139185325762503"/>
          <c:y val="0.32964520611394171"/>
          <c:w val="5.2126295825375674E-2"/>
          <c:h val="0.52941547012505785"/>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6350</xdr:colOff>
      <xdr:row>1</xdr:row>
      <xdr:rowOff>0</xdr:rowOff>
    </xdr:from>
    <xdr:to>
      <xdr:col>28</xdr:col>
      <xdr:colOff>200024</xdr:colOff>
      <xdr:row>13</xdr:row>
      <xdr:rowOff>180975</xdr:rowOff>
    </xdr:to>
    <xdr:graphicFrame macro="">
      <xdr:nvGraphicFramePr>
        <xdr:cNvPr id="2" name="Diagramm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attack.mitre.org/techniques/T1098/006" TargetMode="External"/><Relationship Id="rId2" Type="http://schemas.openxmlformats.org/officeDocument/2006/relationships/hyperlink" Target="https://attack.mitre.org/techniques/T1098/006" TargetMode="External"/><Relationship Id="rId1" Type="http://schemas.openxmlformats.org/officeDocument/2006/relationships/hyperlink" Target="https://attack.mitre.org/techniques/T1609/"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A1:AE33"/>
  <sheetViews>
    <sheetView tabSelected="1" workbookViewId="0">
      <selection activeCell="G39" sqref="G39"/>
    </sheetView>
  </sheetViews>
  <sheetFormatPr defaultColWidth="10.85546875" defaultRowHeight="15" x14ac:dyDescent="0.25"/>
  <cols>
    <col min="1" max="1" width="2.85546875" style="33" customWidth="1"/>
    <col min="2" max="2" width="24.28515625" style="33" bestFit="1" customWidth="1"/>
    <col min="3" max="3" width="7.140625" style="33" bestFit="1" customWidth="1"/>
    <col min="4" max="4" width="4.28515625" style="33" bestFit="1" customWidth="1"/>
    <col min="5" max="5" width="2" style="33" bestFit="1" customWidth="1"/>
    <col min="6" max="6" width="8.140625" style="33" bestFit="1" customWidth="1"/>
    <col min="7" max="7" width="7.42578125" style="33" bestFit="1" customWidth="1"/>
    <col min="8" max="8" width="4.28515625" style="33" bestFit="1" customWidth="1"/>
    <col min="9" max="9" width="3" style="33" bestFit="1" customWidth="1"/>
    <col min="10" max="10" width="8.140625" style="33" bestFit="1" customWidth="1"/>
    <col min="11" max="11" width="7.140625" style="33" bestFit="1" customWidth="1"/>
    <col min="12" max="12" width="4.28515625" style="33" bestFit="1" customWidth="1"/>
    <col min="13" max="13" width="3" style="33" bestFit="1" customWidth="1"/>
    <col min="14" max="14" width="8.140625" style="33" bestFit="1" customWidth="1"/>
    <col min="15" max="15" width="7.140625" style="33" bestFit="1" customWidth="1"/>
    <col min="16" max="16" width="4.28515625" style="33" bestFit="1" customWidth="1"/>
    <col min="17" max="17" width="3" style="33" bestFit="1" customWidth="1"/>
    <col min="18" max="18" width="8.140625" style="33" bestFit="1" customWidth="1"/>
    <col min="19" max="19" width="7.140625" style="33" bestFit="1" customWidth="1"/>
    <col min="20" max="20" width="4.28515625" style="33" bestFit="1" customWidth="1"/>
    <col min="21" max="21" width="3" style="33" bestFit="1" customWidth="1"/>
    <col min="22" max="22" width="8.140625" style="33" bestFit="1" customWidth="1"/>
    <col min="23" max="23" width="7.140625" style="33" bestFit="1" customWidth="1"/>
    <col min="24" max="24" width="4.28515625" style="33" bestFit="1" customWidth="1"/>
    <col min="25" max="25" width="3" style="33" bestFit="1" customWidth="1"/>
    <col min="26" max="26" width="8.140625" style="33" bestFit="1" customWidth="1"/>
    <col min="27" max="27" width="7.85546875" style="33" bestFit="1" customWidth="1"/>
    <col min="28" max="28" width="4.28515625" style="33" bestFit="1" customWidth="1"/>
    <col min="29" max="29" width="3" style="33" bestFit="1" customWidth="1"/>
    <col min="30" max="30" width="8.140625" style="33" customWidth="1"/>
    <col min="31" max="31" width="2.85546875" style="33" customWidth="1"/>
    <col min="32" max="16384" width="10.85546875" style="33"/>
  </cols>
  <sheetData>
    <row r="1" spans="1:31" ht="15" customHeight="1" x14ac:dyDescent="0.25">
      <c r="A1" s="86"/>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row>
    <row r="2" spans="1:31" ht="14.45" customHeight="1" x14ac:dyDescent="0.25">
      <c r="A2" s="86"/>
      <c r="B2" s="87" t="str">
        <f>IF(AND(Berechnungen!I14=Berechnungen!I5,Berechnungen!H14=Berechnungen!H5,Berechnungen!G14&gt;=Berechnungen!G5,Berechnungen!F14&gt;=Berechnungen!F5,Berechnungen!E14&gt;=Berechnungen!E5,Berechnungen!D14&gt;=Berechnungen!D5,SUM(Berechnungen!D18:I18)&gt;Berechnungen!J4),"EXZELLENT",IF(AND(Berechnungen!I14=Berechnungen!I5,Berechnungen!H14=Berechnungen!H5,Berechnungen!G14&gt;=Berechnungen!G5,Berechnungen!F14&gt;=Berechnungen!F5,Berechnungen!E14&gt;=Berechnungen!E5,Berechnungen!D14&gt;=Berechnungen!D5),"HERVORRAGEND",IF(AND(Berechnungen!I14=Berechnungen!I6,Berechnungen!H14=Berechnungen!H6,Berechnungen!G14&gt;=Berechnungen!G6,Berechnungen!F14&gt;=Berechnungen!F6,Berechnungen!E14&gt;=Berechnungen!E6,Berechnungen!D14&gt;=Berechnungen!D6),"GUT",IF(AND(Berechnungen!I14&gt;=Berechnungen!I7,Berechnungen!H14&gt;=Berechnungen!H7,Berechnungen!G14&gt;=Berechnungen!G7,Berechnungen!F14&gt;=Berechnungen!F7,Berechnungen!E14&gt;=Berechnungen!E7,Berechnungen!D14&gt;=Berechnungen!D7),"AKZEPTABEL",IF(AND(Berechnungen!I14&gt;=Berechnungen!I8,Berechnungen!H14&gt;=Berechnungen!H8,Berechnungen!G14&gt;=Berechnungen!G8,Berechnungen!F14&gt;=Berechnungen!F8,Berechnungen!E14&gt;=Berechnungen!E8,Berechnungen!D14&gt;=Berechnungen!D8),"BASIS",IF(AND(Berechnungen!I14&gt;=Berechnungen!I9,Berechnungen!H14&gt;=Berechnungen!H9,Berechnungen!G14&gt;=Berechnungen!G9,Berechnungen!F14&gt;=Berechnungen!F9,Berechnungen!E14&gt;=Berechnungen!E9,Berechnungen!D14&gt;=Berechnungen!D9),"MINIMALISTISCH",IF(AND(Berechnungen!I14&gt;=Berechnungen!I10,Berechnungen!H14&gt;=Berechnungen!H10,Berechnungen!G14&gt;=Berechnungen!G10,Berechnungen!F14&gt;=Berechnungen!F10,Berechnungen!E14&gt;=Berechnungen!E10,Berechnungen!D14&gt;=Berechnungen!D10),"VERBESSERUNGSWÜRDIG","UNGESCHÜTZT")))))))</f>
        <v>UNGESCHÜTZT</v>
      </c>
      <c r="C2" s="87"/>
      <c r="D2" s="87"/>
      <c r="E2" s="87"/>
      <c r="F2" s="87"/>
      <c r="G2" s="87"/>
      <c r="H2" s="87"/>
      <c r="I2" s="87"/>
      <c r="J2" s="87"/>
      <c r="K2" s="87"/>
      <c r="L2" s="87"/>
      <c r="M2" s="87"/>
      <c r="N2" s="87"/>
      <c r="O2" s="87"/>
      <c r="P2" s="86"/>
      <c r="Q2" s="86"/>
      <c r="R2" s="86"/>
      <c r="S2" s="86"/>
      <c r="T2" s="86"/>
      <c r="U2" s="86"/>
      <c r="V2" s="86"/>
      <c r="W2" s="86"/>
      <c r="X2" s="86"/>
      <c r="Y2" s="86"/>
      <c r="Z2" s="86"/>
      <c r="AA2" s="86"/>
      <c r="AB2" s="86"/>
      <c r="AC2" s="86"/>
      <c r="AD2" s="86"/>
      <c r="AE2" s="86"/>
    </row>
    <row r="3" spans="1:31" ht="14.45" customHeight="1" x14ac:dyDescent="0.25">
      <c r="A3" s="86"/>
      <c r="B3" s="87"/>
      <c r="C3" s="87"/>
      <c r="D3" s="87"/>
      <c r="E3" s="87"/>
      <c r="F3" s="87"/>
      <c r="G3" s="87"/>
      <c r="H3" s="87"/>
      <c r="I3" s="87"/>
      <c r="J3" s="87"/>
      <c r="K3" s="87"/>
      <c r="L3" s="87"/>
      <c r="M3" s="87"/>
      <c r="N3" s="87"/>
      <c r="O3" s="87"/>
      <c r="P3" s="86"/>
      <c r="Q3" s="86"/>
      <c r="R3" s="86"/>
      <c r="S3" s="86"/>
      <c r="T3" s="86"/>
      <c r="U3" s="86"/>
      <c r="V3" s="86"/>
      <c r="W3" s="86"/>
      <c r="X3" s="86"/>
      <c r="Y3" s="86"/>
      <c r="Z3" s="86"/>
      <c r="AA3" s="86"/>
      <c r="AB3" s="86"/>
      <c r="AC3" s="86"/>
      <c r="AD3" s="86"/>
      <c r="AE3" s="86"/>
    </row>
    <row r="4" spans="1:31" ht="14.45" customHeight="1" x14ac:dyDescent="0.25">
      <c r="A4" s="86"/>
      <c r="B4" s="87"/>
      <c r="C4" s="87"/>
      <c r="D4" s="87"/>
      <c r="E4" s="87"/>
      <c r="F4" s="87"/>
      <c r="G4" s="87"/>
      <c r="H4" s="87"/>
      <c r="I4" s="87"/>
      <c r="J4" s="87"/>
      <c r="K4" s="87"/>
      <c r="L4" s="87"/>
      <c r="M4" s="87"/>
      <c r="N4" s="87"/>
      <c r="O4" s="87"/>
      <c r="P4" s="86"/>
      <c r="Q4" s="86"/>
      <c r="R4" s="86"/>
      <c r="S4" s="86"/>
      <c r="T4" s="86"/>
      <c r="U4" s="86"/>
      <c r="V4" s="86"/>
      <c r="W4" s="86"/>
      <c r="X4" s="86"/>
      <c r="Y4" s="86"/>
      <c r="Z4" s="86"/>
      <c r="AA4" s="86"/>
      <c r="AB4" s="86"/>
      <c r="AC4" s="86"/>
      <c r="AD4" s="86"/>
      <c r="AE4" s="86"/>
    </row>
    <row r="5" spans="1:31" ht="14.45" customHeight="1" x14ac:dyDescent="0.25">
      <c r="A5" s="86"/>
      <c r="B5" s="87"/>
      <c r="C5" s="87"/>
      <c r="D5" s="87"/>
      <c r="E5" s="87"/>
      <c r="F5" s="87"/>
      <c r="G5" s="87"/>
      <c r="H5" s="87"/>
      <c r="I5" s="87"/>
      <c r="J5" s="87"/>
      <c r="K5" s="87"/>
      <c r="L5" s="87"/>
      <c r="M5" s="87"/>
      <c r="N5" s="87"/>
      <c r="O5" s="87"/>
      <c r="P5" s="86"/>
      <c r="Q5" s="86"/>
      <c r="R5" s="86"/>
      <c r="S5" s="86"/>
      <c r="T5" s="86"/>
      <c r="U5" s="86"/>
      <c r="V5" s="86"/>
      <c r="W5" s="86"/>
      <c r="X5" s="86"/>
      <c r="Y5" s="86"/>
      <c r="Z5" s="86"/>
      <c r="AA5" s="86"/>
      <c r="AB5" s="86"/>
      <c r="AC5" s="86"/>
      <c r="AD5" s="86"/>
      <c r="AE5" s="86"/>
    </row>
    <row r="6" spans="1:31" ht="14.45" customHeight="1" x14ac:dyDescent="0.25">
      <c r="A6" s="86"/>
      <c r="B6" s="86"/>
      <c r="C6" s="86"/>
      <c r="D6" s="86"/>
      <c r="E6" s="86"/>
      <c r="F6" s="86"/>
      <c r="G6" s="86"/>
      <c r="H6" s="86"/>
      <c r="I6" s="86"/>
      <c r="J6" s="86"/>
      <c r="K6" s="86"/>
      <c r="L6" s="86"/>
      <c r="M6" s="86"/>
      <c r="N6" s="86"/>
      <c r="O6" s="28" t="s">
        <v>0</v>
      </c>
      <c r="P6" s="86"/>
      <c r="Q6" s="86"/>
      <c r="R6" s="86"/>
      <c r="S6" s="86"/>
      <c r="T6" s="86"/>
      <c r="U6" s="86"/>
      <c r="V6" s="86"/>
      <c r="W6" s="86"/>
      <c r="X6" s="86"/>
      <c r="Y6" s="86"/>
      <c r="Z6" s="86"/>
      <c r="AA6" s="86"/>
      <c r="AB6" s="86"/>
      <c r="AC6" s="86"/>
      <c r="AD6" s="86"/>
      <c r="AE6" s="86"/>
    </row>
    <row r="7" spans="1:31" ht="14.45" customHeight="1" x14ac:dyDescent="0.25">
      <c r="A7" s="86"/>
      <c r="B7" s="89" t="s">
        <v>1</v>
      </c>
      <c r="C7" s="89"/>
      <c r="D7" s="89"/>
      <c r="E7" s="89"/>
      <c r="F7" s="89"/>
      <c r="G7" s="89"/>
      <c r="H7" s="89"/>
      <c r="I7" s="89"/>
      <c r="J7" s="89"/>
      <c r="K7" s="89"/>
      <c r="L7" s="89"/>
      <c r="M7" s="89"/>
      <c r="N7" s="89"/>
      <c r="O7" s="92">
        <f>COUNTIF('MITRE ATTCK v14.1'!$L$2:$L$1528,"win-client")</f>
        <v>0</v>
      </c>
      <c r="P7" s="86"/>
      <c r="Q7" s="86"/>
      <c r="R7" s="86"/>
      <c r="S7" s="86"/>
      <c r="T7" s="86"/>
      <c r="U7" s="86"/>
      <c r="V7" s="86"/>
      <c r="W7" s="86"/>
      <c r="X7" s="86"/>
      <c r="Y7" s="86"/>
      <c r="Z7" s="86"/>
      <c r="AA7" s="86"/>
      <c r="AB7" s="86"/>
      <c r="AC7" s="86"/>
      <c r="AD7" s="86"/>
      <c r="AE7" s="86"/>
    </row>
    <row r="8" spans="1:31" ht="15" customHeight="1" x14ac:dyDescent="0.25">
      <c r="A8" s="86"/>
      <c r="B8" s="89"/>
      <c r="C8" s="89"/>
      <c r="D8" s="89"/>
      <c r="E8" s="89"/>
      <c r="F8" s="89"/>
      <c r="G8" s="89"/>
      <c r="H8" s="89"/>
      <c r="I8" s="89"/>
      <c r="J8" s="89"/>
      <c r="K8" s="89"/>
      <c r="L8" s="89"/>
      <c r="M8" s="89"/>
      <c r="N8" s="89"/>
      <c r="O8" s="92"/>
      <c r="P8" s="86"/>
      <c r="Q8" s="86"/>
      <c r="R8" s="86"/>
      <c r="S8" s="86"/>
      <c r="T8" s="86"/>
      <c r="U8" s="86"/>
      <c r="V8" s="86"/>
      <c r="W8" s="86"/>
      <c r="X8" s="86"/>
      <c r="Y8" s="86"/>
      <c r="Z8" s="86"/>
      <c r="AA8" s="86"/>
      <c r="AB8" s="86"/>
      <c r="AC8" s="86"/>
      <c r="AD8" s="86"/>
      <c r="AE8" s="86"/>
    </row>
    <row r="9" spans="1:31" ht="15" customHeight="1" x14ac:dyDescent="0.25">
      <c r="A9" s="86"/>
      <c r="B9" s="90" t="s">
        <v>2</v>
      </c>
      <c r="C9" s="90"/>
      <c r="D9" s="90"/>
      <c r="E9" s="90"/>
      <c r="F9" s="90"/>
      <c r="G9" s="90"/>
      <c r="H9" s="90"/>
      <c r="I9" s="90"/>
      <c r="J9" s="90"/>
      <c r="K9" s="90"/>
      <c r="L9" s="90"/>
      <c r="M9" s="90"/>
      <c r="N9" s="90"/>
      <c r="O9" s="92">
        <f>COUNTIF('MITRE ATTCK v14.1'!$L$2:$L$1528,"teilweise")</f>
        <v>0</v>
      </c>
      <c r="P9" s="86"/>
      <c r="Q9" s="86"/>
      <c r="R9" s="86"/>
      <c r="S9" s="86"/>
      <c r="T9" s="86"/>
      <c r="U9" s="86"/>
      <c r="V9" s="86"/>
      <c r="W9" s="86"/>
      <c r="X9" s="86"/>
      <c r="Y9" s="86"/>
      <c r="Z9" s="86"/>
      <c r="AA9" s="86"/>
      <c r="AB9" s="86"/>
      <c r="AC9" s="86"/>
      <c r="AD9" s="86"/>
      <c r="AE9" s="86"/>
    </row>
    <row r="10" spans="1:31" ht="15" customHeight="1" x14ac:dyDescent="0.25">
      <c r="A10" s="86"/>
      <c r="B10" s="90"/>
      <c r="C10" s="90"/>
      <c r="D10" s="90"/>
      <c r="E10" s="90"/>
      <c r="F10" s="90"/>
      <c r="G10" s="90"/>
      <c r="H10" s="90"/>
      <c r="I10" s="90"/>
      <c r="J10" s="90"/>
      <c r="K10" s="90"/>
      <c r="L10" s="90"/>
      <c r="M10" s="90"/>
      <c r="N10" s="90"/>
      <c r="O10" s="92"/>
      <c r="P10" s="86"/>
      <c r="Q10" s="86"/>
      <c r="R10" s="86"/>
      <c r="S10" s="86"/>
      <c r="T10" s="86"/>
      <c r="U10" s="86"/>
      <c r="V10" s="86"/>
      <c r="W10" s="86"/>
      <c r="X10" s="86"/>
      <c r="Y10" s="86"/>
      <c r="Z10" s="86"/>
      <c r="AA10" s="86"/>
      <c r="AB10" s="86"/>
      <c r="AC10" s="86"/>
      <c r="AD10" s="86"/>
      <c r="AE10" s="86"/>
    </row>
    <row r="11" spans="1:31" ht="15" customHeight="1" x14ac:dyDescent="0.25">
      <c r="A11" s="86"/>
      <c r="B11" s="91" t="s">
        <v>3</v>
      </c>
      <c r="C11" s="91"/>
      <c r="D11" s="91"/>
      <c r="E11" s="91"/>
      <c r="F11" s="91"/>
      <c r="G11" s="91"/>
      <c r="H11" s="91"/>
      <c r="I11" s="91"/>
      <c r="J11" s="91"/>
      <c r="K11" s="91"/>
      <c r="L11" s="91"/>
      <c r="M11" s="91"/>
      <c r="N11" s="91"/>
      <c r="O11" s="92">
        <f>COUNTIF('MITRE ATTCK v14.1'!$L$2:$L$1528,"n")</f>
        <v>0</v>
      </c>
      <c r="P11" s="86"/>
      <c r="Q11" s="86"/>
      <c r="R11" s="86"/>
      <c r="S11" s="86"/>
      <c r="T11" s="86"/>
      <c r="U11" s="86"/>
      <c r="V11" s="86"/>
      <c r="W11" s="86"/>
      <c r="X11" s="86"/>
      <c r="Y11" s="86"/>
      <c r="Z11" s="86"/>
      <c r="AA11" s="86"/>
      <c r="AB11" s="86"/>
      <c r="AC11" s="86"/>
      <c r="AD11" s="86"/>
      <c r="AE11" s="86"/>
    </row>
    <row r="12" spans="1:31" ht="15" customHeight="1" x14ac:dyDescent="0.25">
      <c r="A12" s="86"/>
      <c r="B12" s="91"/>
      <c r="C12" s="91"/>
      <c r="D12" s="91"/>
      <c r="E12" s="91"/>
      <c r="F12" s="91"/>
      <c r="G12" s="91"/>
      <c r="H12" s="91"/>
      <c r="I12" s="91"/>
      <c r="J12" s="91"/>
      <c r="K12" s="91"/>
      <c r="L12" s="91"/>
      <c r="M12" s="91"/>
      <c r="N12" s="91"/>
      <c r="O12" s="92"/>
      <c r="P12" s="86"/>
      <c r="Q12" s="86"/>
      <c r="R12" s="86"/>
      <c r="S12" s="86"/>
      <c r="T12" s="86"/>
      <c r="U12" s="86"/>
      <c r="V12" s="86"/>
      <c r="W12" s="86"/>
      <c r="X12" s="86"/>
      <c r="Y12" s="86"/>
      <c r="Z12" s="86"/>
      <c r="AA12" s="86"/>
      <c r="AB12" s="86"/>
      <c r="AC12" s="86"/>
      <c r="AD12" s="86"/>
      <c r="AE12" s="86"/>
    </row>
    <row r="13" spans="1:31" ht="15" customHeight="1" x14ac:dyDescent="0.25">
      <c r="A13" s="86"/>
      <c r="B13" s="91" t="s">
        <v>4</v>
      </c>
      <c r="C13" s="91"/>
      <c r="D13" s="91"/>
      <c r="E13" s="91"/>
      <c r="F13" s="91"/>
      <c r="G13" s="91"/>
      <c r="H13" s="91"/>
      <c r="I13" s="91"/>
      <c r="J13" s="91"/>
      <c r="K13" s="91"/>
      <c r="L13" s="91"/>
      <c r="M13" s="91"/>
      <c r="N13" s="91"/>
      <c r="O13" s="92">
        <f>COUNTIF('MITRE ATTCK v14.1'!$L$2:$L$1528,"nicht bewertet")</f>
        <v>358</v>
      </c>
      <c r="P13" s="86"/>
      <c r="Q13" s="86"/>
      <c r="R13" s="86"/>
      <c r="S13" s="86"/>
      <c r="T13" s="86"/>
      <c r="U13" s="86"/>
      <c r="V13" s="86"/>
      <c r="W13" s="86"/>
      <c r="X13" s="86"/>
      <c r="Y13" s="86"/>
      <c r="Z13" s="86"/>
      <c r="AA13" s="86"/>
      <c r="AB13" s="86"/>
      <c r="AC13" s="86"/>
      <c r="AD13" s="86"/>
      <c r="AE13" s="86"/>
    </row>
    <row r="14" spans="1:31" ht="15" customHeight="1" x14ac:dyDescent="0.25">
      <c r="A14" s="86"/>
      <c r="B14" s="91"/>
      <c r="C14" s="91"/>
      <c r="D14" s="91"/>
      <c r="E14" s="91"/>
      <c r="F14" s="91"/>
      <c r="G14" s="91"/>
      <c r="H14" s="91"/>
      <c r="I14" s="91"/>
      <c r="J14" s="91"/>
      <c r="K14" s="91"/>
      <c r="L14" s="91"/>
      <c r="M14" s="91"/>
      <c r="N14" s="91"/>
      <c r="O14" s="92"/>
      <c r="P14" s="86"/>
      <c r="Q14" s="86"/>
      <c r="R14" s="86"/>
      <c r="S14" s="86"/>
      <c r="T14" s="86"/>
      <c r="U14" s="86"/>
      <c r="V14" s="86"/>
      <c r="W14" s="86"/>
      <c r="X14" s="86"/>
      <c r="Y14" s="86"/>
      <c r="Z14" s="86"/>
      <c r="AA14" s="86"/>
      <c r="AB14" s="86"/>
      <c r="AC14" s="86"/>
      <c r="AD14" s="86"/>
      <c r="AE14" s="86"/>
    </row>
    <row r="15" spans="1:31" x14ac:dyDescent="0.25">
      <c r="A15" s="86"/>
      <c r="B15" s="86"/>
      <c r="C15" s="86"/>
      <c r="D15" s="86"/>
      <c r="E15" s="86"/>
      <c r="F15" s="86"/>
      <c r="G15" s="86"/>
      <c r="H15" s="86"/>
      <c r="I15" s="86"/>
      <c r="J15" s="86"/>
      <c r="K15" s="86"/>
      <c r="L15" s="86"/>
      <c r="M15" s="86"/>
      <c r="N15" s="86"/>
      <c r="O15" s="86"/>
      <c r="P15" s="86"/>
      <c r="Q15" s="88" t="s">
        <v>5</v>
      </c>
      <c r="R15" s="88"/>
      <c r="S15" s="88"/>
      <c r="T15" s="88"/>
      <c r="U15" s="88"/>
      <c r="V15" s="88"/>
      <c r="W15" s="88"/>
      <c r="X15" s="88"/>
      <c r="Y15" s="88"/>
      <c r="Z15" s="88"/>
      <c r="AA15" s="88"/>
      <c r="AB15" s="88"/>
      <c r="AC15" s="88"/>
      <c r="AD15" s="86"/>
      <c r="AE15" s="86"/>
    </row>
    <row r="16" spans="1:31" x14ac:dyDescent="0.25">
      <c r="A16" s="86"/>
      <c r="B16" s="86"/>
      <c r="C16" s="86"/>
      <c r="D16" s="86"/>
      <c r="E16" s="86"/>
      <c r="F16" s="86"/>
      <c r="G16" s="86"/>
      <c r="H16" s="86"/>
      <c r="I16" s="86"/>
      <c r="J16" s="86"/>
      <c r="K16" s="86"/>
      <c r="L16" s="86"/>
      <c r="M16" s="86"/>
      <c r="N16" s="86"/>
      <c r="O16" s="86"/>
      <c r="P16" s="86"/>
      <c r="Q16" s="86"/>
      <c r="R16" s="86"/>
      <c r="S16" s="86"/>
      <c r="T16" s="86"/>
      <c r="U16" s="86"/>
      <c r="V16" s="86"/>
      <c r="W16" s="86"/>
      <c r="X16" s="86"/>
      <c r="Y16" s="86"/>
      <c r="Z16" s="86"/>
      <c r="AA16" s="86"/>
      <c r="AB16" s="86"/>
      <c r="AC16" s="86"/>
      <c r="AD16" s="86"/>
      <c r="AE16" s="86"/>
    </row>
    <row r="17" spans="1:31" x14ac:dyDescent="0.25">
      <c r="A17" s="86"/>
      <c r="B17" s="38" t="str" cm="1">
        <f t="array" ref="B17:B31">_xlfn.UNIQUE(_xlfn._xlws.FILTER('MITRE ATTCK v14.1'!C:C,'MITRE ATTCK v14.1'!C:C&lt;&gt;""))</f>
        <v>Kategorie</v>
      </c>
      <c r="C17" s="36" t="s">
        <v>6</v>
      </c>
      <c r="D17" s="93"/>
      <c r="E17" s="93"/>
      <c r="F17" s="47">
        <f>SUM(F18:F31)/COUNT(F18:F31)</f>
        <v>0</v>
      </c>
      <c r="G17" s="37" t="s">
        <v>7</v>
      </c>
      <c r="H17" s="48"/>
      <c r="I17" s="49"/>
      <c r="J17" s="47">
        <f>SUM(J18:J31)/COUNT(J18:J31)</f>
        <v>0</v>
      </c>
      <c r="K17" s="37" t="s">
        <v>8</v>
      </c>
      <c r="L17" s="94"/>
      <c r="M17" s="94"/>
      <c r="N17" s="47">
        <f>SUM(N18:N31)/COUNT(N18:N31)</f>
        <v>0</v>
      </c>
      <c r="O17" s="37" t="s">
        <v>9</v>
      </c>
      <c r="P17" s="94"/>
      <c r="Q17" s="94"/>
      <c r="R17" s="47">
        <f>SUM(R18:R31)/COUNT(R18:R31)</f>
        <v>0</v>
      </c>
      <c r="S17" s="37" t="s">
        <v>10</v>
      </c>
      <c r="T17" s="94"/>
      <c r="U17" s="94"/>
      <c r="V17" s="47">
        <f>SUM(V18:V31)/COUNT(V18:V31)</f>
        <v>0</v>
      </c>
      <c r="W17" s="37" t="s">
        <v>11</v>
      </c>
      <c r="X17" s="94"/>
      <c r="Y17" s="94"/>
      <c r="Z17" s="47">
        <f>SUM(Z18:Z31)/COUNT(Z18:Z31)</f>
        <v>0</v>
      </c>
      <c r="AA17" s="36" t="s">
        <v>12</v>
      </c>
      <c r="AB17" s="94"/>
      <c r="AC17" s="94"/>
      <c r="AD17" s="47">
        <f>SUM(AD18:AD31)/COUNT(AD18:AD31)</f>
        <v>0</v>
      </c>
      <c r="AE17" s="86"/>
    </row>
    <row r="18" spans="1:31" x14ac:dyDescent="0.25">
      <c r="A18" s="86"/>
      <c r="B18" s="39" t="str">
        <v>Collection</v>
      </c>
      <c r="C18" s="29">
        <f>IFERROR(1/(RIGHT(C$17,1)/SUMIFS('MITRE ATTCK v14.1'!$M:$M,'MITRE ATTCK v14.1'!$C:$C,$B18,'MITRE ATTCK v14.1'!$K:$K,RIGHT(C$17,1))),0)</f>
        <v>0</v>
      </c>
      <c r="D18" s="29" t="s">
        <v>13</v>
      </c>
      <c r="E18" s="30">
        <f>COUNTIFS('MITRE ATTCK v14.1'!$C:$C,$B18,'MITRE ATTCK v14.1'!$K:$K,RIGHT(C$17,1))</f>
        <v>0</v>
      </c>
      <c r="F18" s="35" t="str">
        <f>IFERROR(IFERROR(1/(RIGHT(C$17,1)/SUMIFS('MITRE ATTCK v14.1'!$M:$M,'MITRE ATTCK v14.1'!$C:$C,$B18,'MITRE ATTCK v14.1'!$K:$K,RIGHT(C$17,1))),0)/COUNTIFS('MITRE ATTCK v14.1'!$C:$C,$B18,'MITRE ATTCK v14.1'!$K:$K,RIGHT(C$17,1)),"-")</f>
        <v>-</v>
      </c>
      <c r="G18" s="31">
        <f>IFERROR(1/(RIGHT(G$17,1)/SUMIFS('MITRE ATTCK v14.1'!$M:$M,'MITRE ATTCK v14.1'!$C:$C,$B18,'MITRE ATTCK v14.1'!$K:$K,RIGHT(G$17,1))),0)</f>
        <v>0</v>
      </c>
      <c r="H18" s="29" t="s">
        <v>13</v>
      </c>
      <c r="I18" s="30">
        <f>COUNTIFS('MITRE ATTCK v14.1'!$C:$C,$B18,'MITRE ATTCK v14.1'!$K:$K,RIGHT(G$17,1))</f>
        <v>4</v>
      </c>
      <c r="J18" s="35">
        <f>IFERROR(IFERROR(1/(RIGHT(G$17,1)/SUMIFS('MITRE ATTCK v14.1'!$M:$M,'MITRE ATTCK v14.1'!$C:$C,$B18,'MITRE ATTCK v14.1'!$K:$K,RIGHT(G$17,1))),0)/COUNTIFS('MITRE ATTCK v14.1'!$C:$C,$B18,'MITRE ATTCK v14.1'!$K:$K,RIGHT(G$17,1)),"-")</f>
        <v>0</v>
      </c>
      <c r="K18" s="31">
        <f>IFERROR(1/(RIGHT(K$17,1)/SUMIFS('MITRE ATTCK v14.1'!$M:$M,'MITRE ATTCK v14.1'!$C:$C,$B18,'MITRE ATTCK v14.1'!$K:$K,RIGHT(K$17,1))),0)</f>
        <v>0</v>
      </c>
      <c r="L18" s="29" t="s">
        <v>13</v>
      </c>
      <c r="M18" s="30">
        <f>COUNTIFS('MITRE ATTCK v14.1'!$C:$C,$B18,'MITRE ATTCK v14.1'!$K:$K,RIGHT(K$17,1))</f>
        <v>5</v>
      </c>
      <c r="N18" s="35">
        <f>IFERROR(IFERROR(1/(RIGHT(K$17,1)/SUMIFS('MITRE ATTCK v14.1'!$M:$M,'MITRE ATTCK v14.1'!$C:$C,$B18,'MITRE ATTCK v14.1'!$K:$K,RIGHT(K$17,1))),0)/COUNTIFS('MITRE ATTCK v14.1'!$C:$C,$B18,'MITRE ATTCK v14.1'!$K:$K,RIGHT(K$17,1)),"-")</f>
        <v>0</v>
      </c>
      <c r="O18" s="31">
        <f>IFERROR(1/(RIGHT(O$17,1)/SUMIFS('MITRE ATTCK v14.1'!$M:$M,'MITRE ATTCK v14.1'!$C:$C,$B18,'MITRE ATTCK v14.1'!$K:$K,RIGHT(O$17,1))),0)</f>
        <v>0</v>
      </c>
      <c r="P18" s="29" t="s">
        <v>13</v>
      </c>
      <c r="Q18" s="30">
        <f>COUNTIFS('MITRE ATTCK v14.1'!$C:$C,$B18,'MITRE ATTCK v14.1'!$K:$K,RIGHT(O$17,1))</f>
        <v>8</v>
      </c>
      <c r="R18" s="35">
        <f>IFERROR(IFERROR(1/(RIGHT(O$17,1)/SUMIFS('MITRE ATTCK v14.1'!$M:$M,'MITRE ATTCK v14.1'!$C:$C,$B18,'MITRE ATTCK v14.1'!$K:$K,RIGHT(O$17,1))),0)/COUNTIFS('MITRE ATTCK v14.1'!$C:$C,$B18,'MITRE ATTCK v14.1'!$K:$K,RIGHT(O$17,1)),"-")</f>
        <v>0</v>
      </c>
      <c r="S18" s="31">
        <f>IFERROR(1/(RIGHT(S$17,1)/SUMIFS('MITRE ATTCK v14.1'!$M:$M,'MITRE ATTCK v14.1'!$C:$C,$B18,'MITRE ATTCK v14.1'!$K:$K,RIGHT(S$17,1))),0)</f>
        <v>0</v>
      </c>
      <c r="T18" s="29" t="s">
        <v>13</v>
      </c>
      <c r="U18" s="30">
        <f>COUNTIFS('MITRE ATTCK v14.1'!$C:$C,$B18,'MITRE ATTCK v14.1'!$K:$K,RIGHT(S$17,1))</f>
        <v>4</v>
      </c>
      <c r="V18" s="35">
        <f>IFERROR(IFERROR(1/(RIGHT(S$17,1)/SUMIFS('MITRE ATTCK v14.1'!$M:$M,'MITRE ATTCK v14.1'!$C:$C,$B18,'MITRE ATTCK v14.1'!$K:$K,RIGHT(S$17,1))),0)/COUNTIFS('MITRE ATTCK v14.1'!$C:$C,$B18,'MITRE ATTCK v14.1'!$K:$K,RIGHT(S$17,1)),"-")</f>
        <v>0</v>
      </c>
      <c r="W18" s="31">
        <f>IFERROR(1/(RIGHT(W$17,1)/SUMIFS('MITRE ATTCK v14.1'!$M:$M,'MITRE ATTCK v14.1'!$C:$C,$B18,'MITRE ATTCK v14.1'!$K:$K,RIGHT(W$17,1))),0)</f>
        <v>0</v>
      </c>
      <c r="X18" s="29" t="s">
        <v>13</v>
      </c>
      <c r="Y18" s="30">
        <f>COUNTIFS('MITRE ATTCK v14.1'!$C:$C,$B18,'MITRE ATTCK v14.1'!$K:$K,RIGHT(W$17,1))</f>
        <v>0</v>
      </c>
      <c r="Z18" s="35" t="str">
        <f>IFERROR(IFERROR(1/(RIGHT(W$17,1)/SUMIFS('MITRE ATTCK v14.1'!$M:$M,'MITRE ATTCK v14.1'!$C:$C,$B18,'MITRE ATTCK v14.1'!$K:$K,RIGHT(W$17,1))),0)/COUNTIFS('MITRE ATTCK v14.1'!$C:$C,$B18,'MITRE ATTCK v14.1'!$K:$K,RIGHT(W$17,1)),"-")</f>
        <v>-</v>
      </c>
      <c r="AA18" s="32">
        <f t="shared" ref="AA18:AA31" si="0">SUM(C18,G18,K18,O18,S18,W18)</f>
        <v>0</v>
      </c>
      <c r="AB18" s="33" t="s">
        <v>13</v>
      </c>
      <c r="AC18" s="34">
        <f>COUNTIFS('MITRE ATTCK v14.1'!$C:$C,$B18,'MITRE ATTCK v14.1'!$F:$F,"win-client")</f>
        <v>21</v>
      </c>
      <c r="AD18" s="35">
        <f>AA18/AC18</f>
        <v>0</v>
      </c>
      <c r="AE18" s="86"/>
    </row>
    <row r="19" spans="1:31" x14ac:dyDescent="0.25">
      <c r="A19" s="86"/>
      <c r="B19" s="39" t="str">
        <v>Command and Control</v>
      </c>
      <c r="C19" s="29">
        <f>IFERROR(1/(RIGHT(C$17,1)/SUMIFS('MITRE ATTCK v14.1'!$M:$M,'MITRE ATTCK v14.1'!$C:$C,$B19,'MITRE ATTCK v14.1'!$K:$K,RIGHT(C$17,1))),0)</f>
        <v>0</v>
      </c>
      <c r="D19" s="29" t="s">
        <v>13</v>
      </c>
      <c r="E19" s="30">
        <f>COUNTIFS('MITRE ATTCK v14.1'!$C:$C,$B19,'MITRE ATTCK v14.1'!$K:$K,RIGHT(C$17,1))</f>
        <v>0</v>
      </c>
      <c r="F19" s="35" t="str">
        <f>IFERROR(IFERROR(1/(RIGHT(C$17,1)/SUMIFS('MITRE ATTCK v14.1'!$M:$M,'MITRE ATTCK v14.1'!$C:$C,$B19,'MITRE ATTCK v14.1'!$K:$K,RIGHT(C$17,1))),0)/COUNTIFS('MITRE ATTCK v14.1'!$C:$C,$B19,'MITRE ATTCK v14.1'!$K:$K,RIGHT(C$17,1)),"-")</f>
        <v>-</v>
      </c>
      <c r="G19" s="31">
        <f>IFERROR(1/(RIGHT(G$17,1)/SUMIFS('MITRE ATTCK v14.1'!$M:$M,'MITRE ATTCK v14.1'!$C:$C,$B19,'MITRE ATTCK v14.1'!$K:$K,RIGHT(G$17,1))),0)</f>
        <v>0</v>
      </c>
      <c r="H19" s="29" t="s">
        <v>13</v>
      </c>
      <c r="I19" s="30">
        <f>COUNTIFS('MITRE ATTCK v14.1'!$C:$C,$B19,'MITRE ATTCK v14.1'!$K:$K,RIGHT(G$17,1))</f>
        <v>10</v>
      </c>
      <c r="J19" s="35">
        <f>IFERROR(IFERROR(1/(RIGHT(G$17,1)/SUMIFS('MITRE ATTCK v14.1'!$M:$M,'MITRE ATTCK v14.1'!$C:$C,$B19,'MITRE ATTCK v14.1'!$K:$K,RIGHT(G$17,1))),0)/COUNTIFS('MITRE ATTCK v14.1'!$C:$C,$B19,'MITRE ATTCK v14.1'!$K:$K,RIGHT(G$17,1)),"-")</f>
        <v>0</v>
      </c>
      <c r="K19" s="31">
        <f>IFERROR(1/(RIGHT(K$17,1)/SUMIFS('MITRE ATTCK v14.1'!$M:$M,'MITRE ATTCK v14.1'!$C:$C,$B19,'MITRE ATTCK v14.1'!$K:$K,RIGHT(K$17,1))),0)</f>
        <v>0</v>
      </c>
      <c r="L19" s="29" t="s">
        <v>13</v>
      </c>
      <c r="M19" s="30">
        <f>COUNTIFS('MITRE ATTCK v14.1'!$C:$C,$B19,'MITRE ATTCK v14.1'!$K:$K,RIGHT(K$17,1))</f>
        <v>13</v>
      </c>
      <c r="N19" s="35">
        <f>IFERROR(IFERROR(1/(RIGHT(K$17,1)/SUMIFS('MITRE ATTCK v14.1'!$M:$M,'MITRE ATTCK v14.1'!$C:$C,$B19,'MITRE ATTCK v14.1'!$K:$K,RIGHT(K$17,1))),0)/COUNTIFS('MITRE ATTCK v14.1'!$C:$C,$B19,'MITRE ATTCK v14.1'!$K:$K,RIGHT(K$17,1)),"-")</f>
        <v>0</v>
      </c>
      <c r="O19" s="31">
        <f>IFERROR(1/(RIGHT(O$17,1)/SUMIFS('MITRE ATTCK v14.1'!$M:$M,'MITRE ATTCK v14.1'!$C:$C,$B19,'MITRE ATTCK v14.1'!$K:$K,RIGHT(O$17,1))),0)</f>
        <v>0</v>
      </c>
      <c r="P19" s="29" t="s">
        <v>13</v>
      </c>
      <c r="Q19" s="30">
        <f>COUNTIFS('MITRE ATTCK v14.1'!$C:$C,$B19,'MITRE ATTCK v14.1'!$K:$K,RIGHT(O$17,1))</f>
        <v>2</v>
      </c>
      <c r="R19" s="35">
        <f>IFERROR(IFERROR(1/(RIGHT(O$17,1)/SUMIFS('MITRE ATTCK v14.1'!$M:$M,'MITRE ATTCK v14.1'!$C:$C,$B19,'MITRE ATTCK v14.1'!$K:$K,RIGHT(O$17,1))),0)/COUNTIFS('MITRE ATTCK v14.1'!$C:$C,$B19,'MITRE ATTCK v14.1'!$K:$K,RIGHT(O$17,1)),"-")</f>
        <v>0</v>
      </c>
      <c r="S19" s="31">
        <f>IFERROR(1/(RIGHT(S$17,1)/SUMIFS('MITRE ATTCK v14.1'!$M:$M,'MITRE ATTCK v14.1'!$C:$C,$B19,'MITRE ATTCK v14.1'!$K:$K,RIGHT(S$17,1))),0)</f>
        <v>0</v>
      </c>
      <c r="T19" s="29" t="s">
        <v>13</v>
      </c>
      <c r="U19" s="30">
        <f>COUNTIFS('MITRE ATTCK v14.1'!$C:$C,$B19,'MITRE ATTCK v14.1'!$K:$K,RIGHT(S$17,1))</f>
        <v>1</v>
      </c>
      <c r="V19" s="35">
        <f>IFERROR(IFERROR(1/(RIGHT(S$17,1)/SUMIFS('MITRE ATTCK v14.1'!$M:$M,'MITRE ATTCK v14.1'!$C:$C,$B19,'MITRE ATTCK v14.1'!$K:$K,RIGHT(S$17,1))),0)/COUNTIFS('MITRE ATTCK v14.1'!$C:$C,$B19,'MITRE ATTCK v14.1'!$K:$K,RIGHT(S$17,1)),"-")</f>
        <v>0</v>
      </c>
      <c r="W19" s="31">
        <f>IFERROR(1/(RIGHT(W$17,1)/SUMIFS('MITRE ATTCK v14.1'!$M:$M,'MITRE ATTCK v14.1'!$C:$C,$B19,'MITRE ATTCK v14.1'!$K:$K,RIGHT(W$17,1))),0)</f>
        <v>0</v>
      </c>
      <c r="X19" s="29" t="s">
        <v>13</v>
      </c>
      <c r="Y19" s="30">
        <f>COUNTIFS('MITRE ATTCK v14.1'!$C:$C,$B19,'MITRE ATTCK v14.1'!$K:$K,RIGHT(W$17,1))</f>
        <v>3</v>
      </c>
      <c r="Z19" s="35">
        <f>IFERROR(IFERROR(1/(RIGHT(W$17,1)/SUMIFS('MITRE ATTCK v14.1'!$M:$M,'MITRE ATTCK v14.1'!$C:$C,$B19,'MITRE ATTCK v14.1'!$K:$K,RIGHT(W$17,1))),0)/COUNTIFS('MITRE ATTCK v14.1'!$C:$C,$B19,'MITRE ATTCK v14.1'!$K:$K,RIGHT(W$17,1)),"-")</f>
        <v>0</v>
      </c>
      <c r="AA19" s="32">
        <f t="shared" si="0"/>
        <v>0</v>
      </c>
      <c r="AB19" s="33" t="s">
        <v>13</v>
      </c>
      <c r="AC19" s="34">
        <f>COUNTIFS('MITRE ATTCK v14.1'!$C:$C,$B19,'MITRE ATTCK v14.1'!$F:$F,"win-client")</f>
        <v>29</v>
      </c>
      <c r="AD19" s="35">
        <f t="shared" ref="AD19:AD31" si="1">AA19/AC19</f>
        <v>0</v>
      </c>
      <c r="AE19" s="86"/>
    </row>
    <row r="20" spans="1:31" x14ac:dyDescent="0.25">
      <c r="A20" s="86"/>
      <c r="B20" s="39" t="str">
        <v>Credential Access</v>
      </c>
      <c r="C20" s="29">
        <f>IFERROR(1/(RIGHT(C$17,1)/SUMIFS('MITRE ATTCK v14.1'!$M:$M,'MITRE ATTCK v14.1'!$C:$C,$B20,'MITRE ATTCK v14.1'!$K:$K,RIGHT(C$17,1))),0)</f>
        <v>0</v>
      </c>
      <c r="D20" s="29" t="s">
        <v>13</v>
      </c>
      <c r="E20" s="30">
        <f>COUNTIFS('MITRE ATTCK v14.1'!$C:$C,$B20,'MITRE ATTCK v14.1'!$K:$K,RIGHT(C$17,1))</f>
        <v>0</v>
      </c>
      <c r="F20" s="35" t="str">
        <f>IFERROR(IFERROR(1/(RIGHT(C$17,1)/SUMIFS('MITRE ATTCK v14.1'!$M:$M,'MITRE ATTCK v14.1'!$C:$C,$B20,'MITRE ATTCK v14.1'!$K:$K,RIGHT(C$17,1))),0)/COUNTIFS('MITRE ATTCK v14.1'!$C:$C,$B20,'MITRE ATTCK v14.1'!$K:$K,RIGHT(C$17,1)),"-")</f>
        <v>-</v>
      </c>
      <c r="G20" s="31">
        <f>IFERROR(1/(RIGHT(G$17,1)/SUMIFS('MITRE ATTCK v14.1'!$M:$M,'MITRE ATTCK v14.1'!$C:$C,$B20,'MITRE ATTCK v14.1'!$K:$K,RIGHT(G$17,1))),0)</f>
        <v>0</v>
      </c>
      <c r="H20" s="29" t="s">
        <v>13</v>
      </c>
      <c r="I20" s="30">
        <f>COUNTIFS('MITRE ATTCK v14.1'!$C:$C,$B20,'MITRE ATTCK v14.1'!$K:$K,RIGHT(G$17,1))</f>
        <v>1</v>
      </c>
      <c r="J20" s="35">
        <f>IFERROR(IFERROR(1/(RIGHT(G$17,1)/SUMIFS('MITRE ATTCK v14.1'!$M:$M,'MITRE ATTCK v14.1'!$C:$C,$B20,'MITRE ATTCK v14.1'!$K:$K,RIGHT(G$17,1))),0)/COUNTIFS('MITRE ATTCK v14.1'!$C:$C,$B20,'MITRE ATTCK v14.1'!$K:$K,RIGHT(G$17,1)),"-")</f>
        <v>0</v>
      </c>
      <c r="K20" s="31">
        <f>IFERROR(1/(RIGHT(K$17,1)/SUMIFS('MITRE ATTCK v14.1'!$M:$M,'MITRE ATTCK v14.1'!$C:$C,$B20,'MITRE ATTCK v14.1'!$K:$K,RIGHT(K$17,1))),0)</f>
        <v>0</v>
      </c>
      <c r="L20" s="29" t="s">
        <v>13</v>
      </c>
      <c r="M20" s="30">
        <f>COUNTIFS('MITRE ATTCK v14.1'!$C:$C,$B20,'MITRE ATTCK v14.1'!$K:$K,RIGHT(K$17,1))</f>
        <v>0</v>
      </c>
      <c r="N20" s="35" t="str">
        <f>IFERROR(IFERROR(1/(RIGHT(K$17,1)/SUMIFS('MITRE ATTCK v14.1'!$M:$M,'MITRE ATTCK v14.1'!$C:$C,$B20,'MITRE ATTCK v14.1'!$K:$K,RIGHT(K$17,1))),0)/COUNTIFS('MITRE ATTCK v14.1'!$C:$C,$B20,'MITRE ATTCK v14.1'!$K:$K,RIGHT(K$17,1)),"-")</f>
        <v>-</v>
      </c>
      <c r="O20" s="31">
        <f>IFERROR(1/(RIGHT(O$17,1)/SUMIFS('MITRE ATTCK v14.1'!$M:$M,'MITRE ATTCK v14.1'!$C:$C,$B20,'MITRE ATTCK v14.1'!$K:$K,RIGHT(O$17,1))),0)</f>
        <v>0</v>
      </c>
      <c r="P20" s="29" t="s">
        <v>13</v>
      </c>
      <c r="Q20" s="30">
        <f>COUNTIFS('MITRE ATTCK v14.1'!$C:$C,$B20,'MITRE ATTCK v14.1'!$K:$K,RIGHT(O$17,1))</f>
        <v>4</v>
      </c>
      <c r="R20" s="35">
        <f>IFERROR(IFERROR(1/(RIGHT(O$17,1)/SUMIFS('MITRE ATTCK v14.1'!$M:$M,'MITRE ATTCK v14.1'!$C:$C,$B20,'MITRE ATTCK v14.1'!$K:$K,RIGHT(O$17,1))),0)/COUNTIFS('MITRE ATTCK v14.1'!$C:$C,$B20,'MITRE ATTCK v14.1'!$K:$K,RIGHT(O$17,1)),"-")</f>
        <v>0</v>
      </c>
      <c r="S20" s="31">
        <f>IFERROR(1/(RIGHT(S$17,1)/SUMIFS('MITRE ATTCK v14.1'!$M:$M,'MITRE ATTCK v14.1'!$C:$C,$B20,'MITRE ATTCK v14.1'!$K:$K,RIGHT(S$17,1))),0)</f>
        <v>0</v>
      </c>
      <c r="T20" s="29" t="s">
        <v>13</v>
      </c>
      <c r="U20" s="30">
        <f>COUNTIFS('MITRE ATTCK v14.1'!$C:$C,$B20,'MITRE ATTCK v14.1'!$K:$K,RIGHT(S$17,1))</f>
        <v>6</v>
      </c>
      <c r="V20" s="35">
        <f>IFERROR(IFERROR(1/(RIGHT(S$17,1)/SUMIFS('MITRE ATTCK v14.1'!$M:$M,'MITRE ATTCK v14.1'!$C:$C,$B20,'MITRE ATTCK v14.1'!$K:$K,RIGHT(S$17,1))),0)/COUNTIFS('MITRE ATTCK v14.1'!$C:$C,$B20,'MITRE ATTCK v14.1'!$K:$K,RIGHT(S$17,1)),"-")</f>
        <v>0</v>
      </c>
      <c r="W20" s="31">
        <f>IFERROR(1/(RIGHT(W$17,1)/SUMIFS('MITRE ATTCK v14.1'!$M:$M,'MITRE ATTCK v14.1'!$C:$C,$B20,'MITRE ATTCK v14.1'!$K:$K,RIGHT(W$17,1))),0)</f>
        <v>0</v>
      </c>
      <c r="X20" s="29" t="s">
        <v>13</v>
      </c>
      <c r="Y20" s="30">
        <f>COUNTIFS('MITRE ATTCK v14.1'!$C:$C,$B20,'MITRE ATTCK v14.1'!$K:$K,RIGHT(W$17,1))</f>
        <v>21</v>
      </c>
      <c r="Z20" s="35">
        <f>IFERROR(IFERROR(1/(RIGHT(W$17,1)/SUMIFS('MITRE ATTCK v14.1'!$M:$M,'MITRE ATTCK v14.1'!$C:$C,$B20,'MITRE ATTCK v14.1'!$K:$K,RIGHT(W$17,1))),0)/COUNTIFS('MITRE ATTCK v14.1'!$C:$C,$B20,'MITRE ATTCK v14.1'!$K:$K,RIGHT(W$17,1)),"-")</f>
        <v>0</v>
      </c>
      <c r="AA20" s="32">
        <f t="shared" si="0"/>
        <v>0</v>
      </c>
      <c r="AB20" s="33" t="s">
        <v>13</v>
      </c>
      <c r="AC20" s="34">
        <f>COUNTIFS('MITRE ATTCK v14.1'!$C:$C,$B20,'MITRE ATTCK v14.1'!$F:$F,"win-client")</f>
        <v>32</v>
      </c>
      <c r="AD20" s="35">
        <f t="shared" si="1"/>
        <v>0</v>
      </c>
      <c r="AE20" s="86"/>
    </row>
    <row r="21" spans="1:31" x14ac:dyDescent="0.25">
      <c r="A21" s="86"/>
      <c r="B21" s="39" t="str">
        <v>Defense Evasion</v>
      </c>
      <c r="C21" s="29">
        <f>IFERROR(1/(RIGHT(C$17,1)/SUMIFS('MITRE ATTCK v14.1'!$M:$M,'MITRE ATTCK v14.1'!$C:$C,$B21,'MITRE ATTCK v14.1'!$K:$K,RIGHT(C$17,1))),0)</f>
        <v>0</v>
      </c>
      <c r="D21" s="29" t="s">
        <v>13</v>
      </c>
      <c r="E21" s="30">
        <f>COUNTIFS('MITRE ATTCK v14.1'!$C:$C,$B21,'MITRE ATTCK v14.1'!$K:$K,RIGHT(C$17,1))</f>
        <v>3</v>
      </c>
      <c r="F21" s="35">
        <f>IFERROR(IFERROR(1/(RIGHT(C$17,1)/SUMIFS('MITRE ATTCK v14.1'!$M:$M,'MITRE ATTCK v14.1'!$C:$C,$B21,'MITRE ATTCK v14.1'!$K:$K,RIGHT(C$17,1))),0)/COUNTIFS('MITRE ATTCK v14.1'!$C:$C,$B21,'MITRE ATTCK v14.1'!$K:$K,RIGHT(C$17,1)),"-")</f>
        <v>0</v>
      </c>
      <c r="G21" s="31">
        <f>IFERROR(1/(RIGHT(G$17,1)/SUMIFS('MITRE ATTCK v14.1'!$M:$M,'MITRE ATTCK v14.1'!$C:$C,$B21,'MITRE ATTCK v14.1'!$K:$K,RIGHT(G$17,1))),0)</f>
        <v>0</v>
      </c>
      <c r="H21" s="29" t="s">
        <v>13</v>
      </c>
      <c r="I21" s="30">
        <f>COUNTIFS('MITRE ATTCK v14.1'!$C:$C,$B21,'MITRE ATTCK v14.1'!$K:$K,RIGHT(G$17,1))</f>
        <v>20</v>
      </c>
      <c r="J21" s="35">
        <f>IFERROR(IFERROR(1/(RIGHT(G$17,1)/SUMIFS('MITRE ATTCK v14.1'!$M:$M,'MITRE ATTCK v14.1'!$C:$C,$B21,'MITRE ATTCK v14.1'!$K:$K,RIGHT(G$17,1))),0)/COUNTIFS('MITRE ATTCK v14.1'!$C:$C,$B21,'MITRE ATTCK v14.1'!$K:$K,RIGHT(G$17,1)),"-")</f>
        <v>0</v>
      </c>
      <c r="K21" s="31">
        <f>IFERROR(1/(RIGHT(K$17,1)/SUMIFS('MITRE ATTCK v14.1'!$M:$M,'MITRE ATTCK v14.1'!$C:$C,$B21,'MITRE ATTCK v14.1'!$K:$K,RIGHT(K$17,1))),0)</f>
        <v>0</v>
      </c>
      <c r="L21" s="29" t="s">
        <v>13</v>
      </c>
      <c r="M21" s="30">
        <f>COUNTIFS('MITRE ATTCK v14.1'!$C:$C,$B21,'MITRE ATTCK v14.1'!$K:$K,RIGHT(K$17,1))</f>
        <v>31</v>
      </c>
      <c r="N21" s="35">
        <f>IFERROR(IFERROR(1/(RIGHT(K$17,1)/SUMIFS('MITRE ATTCK v14.1'!$M:$M,'MITRE ATTCK v14.1'!$C:$C,$B21,'MITRE ATTCK v14.1'!$K:$K,RIGHT(K$17,1))),0)/COUNTIFS('MITRE ATTCK v14.1'!$C:$C,$B21,'MITRE ATTCK v14.1'!$K:$K,RIGHT(K$17,1)),"-")</f>
        <v>0</v>
      </c>
      <c r="O21" s="31">
        <f>IFERROR(1/(RIGHT(O$17,1)/SUMIFS('MITRE ATTCK v14.1'!$M:$M,'MITRE ATTCK v14.1'!$C:$C,$B21,'MITRE ATTCK v14.1'!$K:$K,RIGHT(O$17,1))),0)</f>
        <v>0</v>
      </c>
      <c r="P21" s="29" t="s">
        <v>13</v>
      </c>
      <c r="Q21" s="30">
        <f>COUNTIFS('MITRE ATTCK v14.1'!$C:$C,$B21,'MITRE ATTCK v14.1'!$K:$K,RIGHT(O$17,1))</f>
        <v>23</v>
      </c>
      <c r="R21" s="35">
        <f>IFERROR(IFERROR(1/(RIGHT(O$17,1)/SUMIFS('MITRE ATTCK v14.1'!$M:$M,'MITRE ATTCK v14.1'!$C:$C,$B21,'MITRE ATTCK v14.1'!$K:$K,RIGHT(O$17,1))),0)/COUNTIFS('MITRE ATTCK v14.1'!$C:$C,$B21,'MITRE ATTCK v14.1'!$K:$K,RIGHT(O$17,1)),"-")</f>
        <v>0</v>
      </c>
      <c r="S21" s="31">
        <f>IFERROR(1/(RIGHT(S$17,1)/SUMIFS('MITRE ATTCK v14.1'!$M:$M,'MITRE ATTCK v14.1'!$C:$C,$B21,'MITRE ATTCK v14.1'!$K:$K,RIGHT(S$17,1))),0)</f>
        <v>0</v>
      </c>
      <c r="T21" s="29" t="s">
        <v>13</v>
      </c>
      <c r="U21" s="30">
        <f>COUNTIFS('MITRE ATTCK v14.1'!$C:$C,$B21,'MITRE ATTCK v14.1'!$K:$K,RIGHT(S$17,1))</f>
        <v>8</v>
      </c>
      <c r="V21" s="35">
        <f>IFERROR(IFERROR(1/(RIGHT(S$17,1)/SUMIFS('MITRE ATTCK v14.1'!$M:$M,'MITRE ATTCK v14.1'!$C:$C,$B21,'MITRE ATTCK v14.1'!$K:$K,RIGHT(S$17,1))),0)/COUNTIFS('MITRE ATTCK v14.1'!$C:$C,$B21,'MITRE ATTCK v14.1'!$K:$K,RIGHT(S$17,1)),"-")</f>
        <v>0</v>
      </c>
      <c r="W21" s="31">
        <f>IFERROR(1/(RIGHT(W$17,1)/SUMIFS('MITRE ATTCK v14.1'!$M:$M,'MITRE ATTCK v14.1'!$C:$C,$B21,'MITRE ATTCK v14.1'!$K:$K,RIGHT(W$17,1))),0)</f>
        <v>0</v>
      </c>
      <c r="X21" s="29" t="s">
        <v>13</v>
      </c>
      <c r="Y21" s="30">
        <f>COUNTIFS('MITRE ATTCK v14.1'!$C:$C,$B21,'MITRE ATTCK v14.1'!$K:$K,RIGHT(W$17,1))</f>
        <v>2</v>
      </c>
      <c r="Z21" s="35">
        <f>IFERROR(IFERROR(1/(RIGHT(W$17,1)/SUMIFS('MITRE ATTCK v14.1'!$M:$M,'MITRE ATTCK v14.1'!$C:$C,$B21,'MITRE ATTCK v14.1'!$K:$K,RIGHT(W$17,1))),0)/COUNTIFS('MITRE ATTCK v14.1'!$C:$C,$B21,'MITRE ATTCK v14.1'!$K:$K,RIGHT(W$17,1)),"-")</f>
        <v>0</v>
      </c>
      <c r="AA21" s="32">
        <f t="shared" si="0"/>
        <v>0</v>
      </c>
      <c r="AB21" s="33" t="s">
        <v>13</v>
      </c>
      <c r="AC21" s="34">
        <f>COUNTIFS('MITRE ATTCK v14.1'!$C:$C,$B21,'MITRE ATTCK v14.1'!$F:$F,"win-client")</f>
        <v>87</v>
      </c>
      <c r="AD21" s="35">
        <f t="shared" si="1"/>
        <v>0</v>
      </c>
      <c r="AE21" s="86"/>
    </row>
    <row r="22" spans="1:31" x14ac:dyDescent="0.25">
      <c r="A22" s="86"/>
      <c r="B22" s="39" t="str">
        <v>Discovery</v>
      </c>
      <c r="C22" s="29">
        <f>IFERROR(1/(RIGHT(C$17,1)/SUMIFS('MITRE ATTCK v14.1'!$M:$M,'MITRE ATTCK v14.1'!$C:$C,$B22,'MITRE ATTCK v14.1'!$K:$K,RIGHT(C$17,1))),0)</f>
        <v>0</v>
      </c>
      <c r="D22" s="29" t="s">
        <v>13</v>
      </c>
      <c r="E22" s="30">
        <f>COUNTIFS('MITRE ATTCK v14.1'!$C:$C,$B22,'MITRE ATTCK v14.1'!$K:$K,RIGHT(C$17,1))</f>
        <v>9</v>
      </c>
      <c r="F22" s="35">
        <f>IFERROR(IFERROR(1/(RIGHT(C$17,1)/SUMIFS('MITRE ATTCK v14.1'!$M:$M,'MITRE ATTCK v14.1'!$C:$C,$B22,'MITRE ATTCK v14.1'!$K:$K,RIGHT(C$17,1))),0)/COUNTIFS('MITRE ATTCK v14.1'!$C:$C,$B22,'MITRE ATTCK v14.1'!$K:$K,RIGHT(C$17,1)),"-")</f>
        <v>0</v>
      </c>
      <c r="G22" s="31">
        <f>IFERROR(1/(RIGHT(G$17,1)/SUMIFS('MITRE ATTCK v14.1'!$M:$M,'MITRE ATTCK v14.1'!$C:$C,$B22,'MITRE ATTCK v14.1'!$K:$K,RIGHT(G$17,1))),0)</f>
        <v>0</v>
      </c>
      <c r="H22" s="29" t="s">
        <v>13</v>
      </c>
      <c r="I22" s="30">
        <f>COUNTIFS('MITRE ATTCK v14.1'!$C:$C,$B22,'MITRE ATTCK v14.1'!$K:$K,RIGHT(G$17,1))</f>
        <v>15</v>
      </c>
      <c r="J22" s="35">
        <f>IFERROR(IFERROR(1/(RIGHT(G$17,1)/SUMIFS('MITRE ATTCK v14.1'!$M:$M,'MITRE ATTCK v14.1'!$C:$C,$B22,'MITRE ATTCK v14.1'!$K:$K,RIGHT(G$17,1))),0)/COUNTIFS('MITRE ATTCK v14.1'!$C:$C,$B22,'MITRE ATTCK v14.1'!$K:$K,RIGHT(G$17,1)),"-")</f>
        <v>0</v>
      </c>
      <c r="K22" s="31">
        <f>IFERROR(1/(RIGHT(K$17,1)/SUMIFS('MITRE ATTCK v14.1'!$M:$M,'MITRE ATTCK v14.1'!$C:$C,$B22,'MITRE ATTCK v14.1'!$K:$K,RIGHT(K$17,1))),0)</f>
        <v>0</v>
      </c>
      <c r="L22" s="29" t="s">
        <v>13</v>
      </c>
      <c r="M22" s="30">
        <f>COUNTIFS('MITRE ATTCK v14.1'!$C:$C,$B22,'MITRE ATTCK v14.1'!$K:$K,RIGHT(K$17,1))</f>
        <v>4</v>
      </c>
      <c r="N22" s="35">
        <f>IFERROR(IFERROR(1/(RIGHT(K$17,1)/SUMIFS('MITRE ATTCK v14.1'!$M:$M,'MITRE ATTCK v14.1'!$C:$C,$B22,'MITRE ATTCK v14.1'!$K:$K,RIGHT(K$17,1))),0)/COUNTIFS('MITRE ATTCK v14.1'!$C:$C,$B22,'MITRE ATTCK v14.1'!$K:$K,RIGHT(K$17,1)),"-")</f>
        <v>0</v>
      </c>
      <c r="O22" s="31">
        <f>IFERROR(1/(RIGHT(O$17,1)/SUMIFS('MITRE ATTCK v14.1'!$M:$M,'MITRE ATTCK v14.1'!$C:$C,$B22,'MITRE ATTCK v14.1'!$K:$K,RIGHT(O$17,1))),0)</f>
        <v>0</v>
      </c>
      <c r="P22" s="29" t="s">
        <v>13</v>
      </c>
      <c r="Q22" s="30">
        <f>COUNTIFS('MITRE ATTCK v14.1'!$C:$C,$B22,'MITRE ATTCK v14.1'!$K:$K,RIGHT(O$17,1))</f>
        <v>0</v>
      </c>
      <c r="R22" s="35" t="str">
        <f>IFERROR(IFERROR(1/(RIGHT(O$17,1)/SUMIFS('MITRE ATTCK v14.1'!$M:$M,'MITRE ATTCK v14.1'!$C:$C,$B22,'MITRE ATTCK v14.1'!$K:$K,RIGHT(O$17,1))),0)/COUNTIFS('MITRE ATTCK v14.1'!$C:$C,$B22,'MITRE ATTCK v14.1'!$K:$K,RIGHT(O$17,1)),"-")</f>
        <v>-</v>
      </c>
      <c r="S22" s="31">
        <f>IFERROR(1/(RIGHT(S$17,1)/SUMIFS('MITRE ATTCK v14.1'!$M:$M,'MITRE ATTCK v14.1'!$C:$C,$B22,'MITRE ATTCK v14.1'!$K:$K,RIGHT(S$17,1))),0)</f>
        <v>0</v>
      </c>
      <c r="T22" s="29" t="s">
        <v>13</v>
      </c>
      <c r="U22" s="30">
        <f>COUNTIFS('MITRE ATTCK v14.1'!$C:$C,$B22,'MITRE ATTCK v14.1'!$K:$K,RIGHT(S$17,1))</f>
        <v>0</v>
      </c>
      <c r="V22" s="35" t="str">
        <f>IFERROR(IFERROR(1/(RIGHT(S$17,1)/SUMIFS('MITRE ATTCK v14.1'!$M:$M,'MITRE ATTCK v14.1'!$C:$C,$B22,'MITRE ATTCK v14.1'!$K:$K,RIGHT(S$17,1))),0)/COUNTIFS('MITRE ATTCK v14.1'!$C:$C,$B22,'MITRE ATTCK v14.1'!$K:$K,RIGHT(S$17,1)),"-")</f>
        <v>-</v>
      </c>
      <c r="W22" s="31">
        <f>IFERROR(1/(RIGHT(W$17,1)/SUMIFS('MITRE ATTCK v14.1'!$M:$M,'MITRE ATTCK v14.1'!$C:$C,$B22,'MITRE ATTCK v14.1'!$K:$K,RIGHT(W$17,1))),0)</f>
        <v>0</v>
      </c>
      <c r="X22" s="29" t="s">
        <v>13</v>
      </c>
      <c r="Y22" s="30">
        <f>COUNTIFS('MITRE ATTCK v14.1'!$C:$C,$B22,'MITRE ATTCK v14.1'!$K:$K,RIGHT(W$17,1))</f>
        <v>0</v>
      </c>
      <c r="Z22" s="35" t="str">
        <f>IFERROR(IFERROR(1/(RIGHT(W$17,1)/SUMIFS('MITRE ATTCK v14.1'!$M:$M,'MITRE ATTCK v14.1'!$C:$C,$B22,'MITRE ATTCK v14.1'!$K:$K,RIGHT(W$17,1))),0)/COUNTIFS('MITRE ATTCK v14.1'!$C:$C,$B22,'MITRE ATTCK v14.1'!$K:$K,RIGHT(W$17,1)),"-")</f>
        <v>-</v>
      </c>
      <c r="AA22" s="32">
        <f t="shared" si="0"/>
        <v>0</v>
      </c>
      <c r="AB22" s="33" t="s">
        <v>13</v>
      </c>
      <c r="AC22" s="34">
        <f>COUNTIFS('MITRE ATTCK v14.1'!$C:$C,$B22,'MITRE ATTCK v14.1'!$F:$F,"win-client")</f>
        <v>28</v>
      </c>
      <c r="AD22" s="35">
        <f t="shared" si="1"/>
        <v>0</v>
      </c>
      <c r="AE22" s="86"/>
    </row>
    <row r="23" spans="1:31" x14ac:dyDescent="0.25">
      <c r="A23" s="86"/>
      <c r="B23" s="39" t="str">
        <v>Execution</v>
      </c>
      <c r="C23" s="29">
        <f>IFERROR(1/(RIGHT(C$17,1)/SUMIFS('MITRE ATTCK v14.1'!$M:$M,'MITRE ATTCK v14.1'!$C:$C,$B23,'MITRE ATTCK v14.1'!$K:$K,RIGHT(C$17,1))),0)</f>
        <v>0</v>
      </c>
      <c r="D23" s="29" t="s">
        <v>13</v>
      </c>
      <c r="E23" s="30">
        <f>COUNTIFS('MITRE ATTCK v14.1'!$C:$C,$B23,'MITRE ATTCK v14.1'!$K:$K,RIGHT(C$17,1))</f>
        <v>0</v>
      </c>
      <c r="F23" s="35" t="str">
        <f>IFERROR(IFERROR(1/(RIGHT(C$17,1)/SUMIFS('MITRE ATTCK v14.1'!$M:$M,'MITRE ATTCK v14.1'!$C:$C,$B23,'MITRE ATTCK v14.1'!$K:$K,RIGHT(C$17,1))),0)/COUNTIFS('MITRE ATTCK v14.1'!$C:$C,$B23,'MITRE ATTCK v14.1'!$K:$K,RIGHT(C$17,1)),"-")</f>
        <v>-</v>
      </c>
      <c r="G23" s="31">
        <f>IFERROR(1/(RIGHT(G$17,1)/SUMIFS('MITRE ATTCK v14.1'!$M:$M,'MITRE ATTCK v14.1'!$C:$C,$B23,'MITRE ATTCK v14.1'!$K:$K,RIGHT(G$17,1))),0)</f>
        <v>0</v>
      </c>
      <c r="H23" s="29" t="s">
        <v>13</v>
      </c>
      <c r="I23" s="30">
        <f>COUNTIFS('MITRE ATTCK v14.1'!$C:$C,$B23,'MITRE ATTCK v14.1'!$K:$K,RIGHT(G$17,1))</f>
        <v>1</v>
      </c>
      <c r="J23" s="35">
        <f>IFERROR(IFERROR(1/(RIGHT(G$17,1)/SUMIFS('MITRE ATTCK v14.1'!$M:$M,'MITRE ATTCK v14.1'!$C:$C,$B23,'MITRE ATTCK v14.1'!$K:$K,RIGHT(G$17,1))),0)/COUNTIFS('MITRE ATTCK v14.1'!$C:$C,$B23,'MITRE ATTCK v14.1'!$K:$K,RIGHT(G$17,1)),"-")</f>
        <v>0</v>
      </c>
      <c r="K23" s="31">
        <f>IFERROR(1/(RIGHT(K$17,1)/SUMIFS('MITRE ATTCK v14.1'!$M:$M,'MITRE ATTCK v14.1'!$C:$C,$B23,'MITRE ATTCK v14.1'!$K:$K,RIGHT(K$17,1))),0)</f>
        <v>0</v>
      </c>
      <c r="L23" s="29" t="s">
        <v>13</v>
      </c>
      <c r="M23" s="30">
        <f>COUNTIFS('MITRE ATTCK v14.1'!$C:$C,$B23,'MITRE ATTCK v14.1'!$K:$K,RIGHT(K$17,1))</f>
        <v>4</v>
      </c>
      <c r="N23" s="35">
        <f>IFERROR(IFERROR(1/(RIGHT(K$17,1)/SUMIFS('MITRE ATTCK v14.1'!$M:$M,'MITRE ATTCK v14.1'!$C:$C,$B23,'MITRE ATTCK v14.1'!$K:$K,RIGHT(K$17,1))),0)/COUNTIFS('MITRE ATTCK v14.1'!$C:$C,$B23,'MITRE ATTCK v14.1'!$K:$K,RIGHT(K$17,1)),"-")</f>
        <v>0</v>
      </c>
      <c r="O23" s="31">
        <f>IFERROR(1/(RIGHT(O$17,1)/SUMIFS('MITRE ATTCK v14.1'!$M:$M,'MITRE ATTCK v14.1'!$C:$C,$B23,'MITRE ATTCK v14.1'!$K:$K,RIGHT(O$17,1))),0)</f>
        <v>0</v>
      </c>
      <c r="P23" s="29" t="s">
        <v>13</v>
      </c>
      <c r="Q23" s="30">
        <f>COUNTIFS('MITRE ATTCK v14.1'!$C:$C,$B23,'MITRE ATTCK v14.1'!$K:$K,RIGHT(O$17,1))</f>
        <v>11</v>
      </c>
      <c r="R23" s="35">
        <f>IFERROR(IFERROR(1/(RIGHT(O$17,1)/SUMIFS('MITRE ATTCK v14.1'!$M:$M,'MITRE ATTCK v14.1'!$C:$C,$B23,'MITRE ATTCK v14.1'!$K:$K,RIGHT(O$17,1))),0)/COUNTIFS('MITRE ATTCK v14.1'!$C:$C,$B23,'MITRE ATTCK v14.1'!$K:$K,RIGHT(O$17,1)),"-")</f>
        <v>0</v>
      </c>
      <c r="S23" s="31">
        <f>IFERROR(1/(RIGHT(S$17,1)/SUMIFS('MITRE ATTCK v14.1'!$M:$M,'MITRE ATTCK v14.1'!$C:$C,$B23,'MITRE ATTCK v14.1'!$K:$K,RIGHT(S$17,1))),0)</f>
        <v>0</v>
      </c>
      <c r="T23" s="29" t="s">
        <v>13</v>
      </c>
      <c r="U23" s="30">
        <f>COUNTIFS('MITRE ATTCK v14.1'!$C:$C,$B23,'MITRE ATTCK v14.1'!$K:$K,RIGHT(S$17,1))</f>
        <v>3</v>
      </c>
      <c r="V23" s="35">
        <f>IFERROR(IFERROR(1/(RIGHT(S$17,1)/SUMIFS('MITRE ATTCK v14.1'!$M:$M,'MITRE ATTCK v14.1'!$C:$C,$B23,'MITRE ATTCK v14.1'!$K:$K,RIGHT(S$17,1))),0)/COUNTIFS('MITRE ATTCK v14.1'!$C:$C,$B23,'MITRE ATTCK v14.1'!$K:$K,RIGHT(S$17,1)),"-")</f>
        <v>0</v>
      </c>
      <c r="W23" s="31">
        <f>IFERROR(1/(RIGHT(W$17,1)/SUMIFS('MITRE ATTCK v14.1'!$M:$M,'MITRE ATTCK v14.1'!$C:$C,$B23,'MITRE ATTCK v14.1'!$K:$K,RIGHT(W$17,1))),0)</f>
        <v>0</v>
      </c>
      <c r="X23" s="29" t="s">
        <v>13</v>
      </c>
      <c r="Y23" s="30">
        <f>COUNTIFS('MITRE ATTCK v14.1'!$C:$C,$B23,'MITRE ATTCK v14.1'!$K:$K,RIGHT(W$17,1))</f>
        <v>0</v>
      </c>
      <c r="Z23" s="35" t="str">
        <f>IFERROR(IFERROR(1/(RIGHT(W$17,1)/SUMIFS('MITRE ATTCK v14.1'!$M:$M,'MITRE ATTCK v14.1'!$C:$C,$B23,'MITRE ATTCK v14.1'!$K:$K,RIGHT(W$17,1))),0)/COUNTIFS('MITRE ATTCK v14.1'!$C:$C,$B23,'MITRE ATTCK v14.1'!$K:$K,RIGHT(W$17,1)),"-")</f>
        <v>-</v>
      </c>
      <c r="AA23" s="32">
        <f t="shared" si="0"/>
        <v>0</v>
      </c>
      <c r="AB23" s="33" t="s">
        <v>13</v>
      </c>
      <c r="AC23" s="34">
        <f>COUNTIFS('MITRE ATTCK v14.1'!$C:$C,$B23,'MITRE ATTCK v14.1'!$F:$F,"win-client")</f>
        <v>19</v>
      </c>
      <c r="AD23" s="35">
        <f t="shared" si="1"/>
        <v>0</v>
      </c>
      <c r="AE23" s="86"/>
    </row>
    <row r="24" spans="1:31" x14ac:dyDescent="0.25">
      <c r="A24" s="86"/>
      <c r="B24" s="39" t="str">
        <v>Exfiltration</v>
      </c>
      <c r="C24" s="29">
        <f>IFERROR(1/(RIGHT(C$17,1)/SUMIFS('MITRE ATTCK v14.1'!$M:$M,'MITRE ATTCK v14.1'!$C:$C,$B24,'MITRE ATTCK v14.1'!$K:$K,RIGHT(C$17,1))),0)</f>
        <v>0</v>
      </c>
      <c r="D24" s="29" t="s">
        <v>13</v>
      </c>
      <c r="E24" s="30">
        <f>COUNTIFS('MITRE ATTCK v14.1'!$C:$C,$B24,'MITRE ATTCK v14.1'!$K:$K,RIGHT(C$17,1))</f>
        <v>0</v>
      </c>
      <c r="F24" s="35" t="str">
        <f>IFERROR(IFERROR(1/(RIGHT(C$17,1)/SUMIFS('MITRE ATTCK v14.1'!$M:$M,'MITRE ATTCK v14.1'!$C:$C,$B24,'MITRE ATTCK v14.1'!$K:$K,RIGHT(C$17,1))),0)/COUNTIFS('MITRE ATTCK v14.1'!$C:$C,$B24,'MITRE ATTCK v14.1'!$K:$K,RIGHT(C$17,1)),"-")</f>
        <v>-</v>
      </c>
      <c r="G24" s="31">
        <f>IFERROR(1/(RIGHT(G$17,1)/SUMIFS('MITRE ATTCK v14.1'!$M:$M,'MITRE ATTCK v14.1'!$C:$C,$B24,'MITRE ATTCK v14.1'!$K:$K,RIGHT(G$17,1))),0)</f>
        <v>0</v>
      </c>
      <c r="H24" s="29" t="s">
        <v>13</v>
      </c>
      <c r="I24" s="30">
        <f>COUNTIFS('MITRE ATTCK v14.1'!$C:$C,$B24,'MITRE ATTCK v14.1'!$K:$K,RIGHT(G$17,1))</f>
        <v>1</v>
      </c>
      <c r="J24" s="35">
        <f>IFERROR(IFERROR(1/(RIGHT(G$17,1)/SUMIFS('MITRE ATTCK v14.1'!$M:$M,'MITRE ATTCK v14.1'!$C:$C,$B24,'MITRE ATTCK v14.1'!$K:$K,RIGHT(G$17,1))),0)/COUNTIFS('MITRE ATTCK v14.1'!$C:$C,$B24,'MITRE ATTCK v14.1'!$K:$K,RIGHT(G$17,1)),"-")</f>
        <v>0</v>
      </c>
      <c r="K24" s="31">
        <f>IFERROR(1/(RIGHT(K$17,1)/SUMIFS('MITRE ATTCK v14.1'!$M:$M,'MITRE ATTCK v14.1'!$C:$C,$B24,'MITRE ATTCK v14.1'!$K:$K,RIGHT(K$17,1))),0)</f>
        <v>0</v>
      </c>
      <c r="L24" s="29" t="s">
        <v>13</v>
      </c>
      <c r="M24" s="30">
        <f>COUNTIFS('MITRE ATTCK v14.1'!$C:$C,$B24,'MITRE ATTCK v14.1'!$K:$K,RIGHT(K$17,1))</f>
        <v>0</v>
      </c>
      <c r="N24" s="35" t="str">
        <f>IFERROR(IFERROR(1/(RIGHT(K$17,1)/SUMIFS('MITRE ATTCK v14.1'!$M:$M,'MITRE ATTCK v14.1'!$C:$C,$B24,'MITRE ATTCK v14.1'!$K:$K,RIGHT(K$17,1))),0)/COUNTIFS('MITRE ATTCK v14.1'!$C:$C,$B24,'MITRE ATTCK v14.1'!$K:$K,RIGHT(K$17,1)),"-")</f>
        <v>-</v>
      </c>
      <c r="O24" s="31">
        <f>IFERROR(1/(RIGHT(O$17,1)/SUMIFS('MITRE ATTCK v14.1'!$M:$M,'MITRE ATTCK v14.1'!$C:$C,$B24,'MITRE ATTCK v14.1'!$K:$K,RIGHT(O$17,1))),0)</f>
        <v>0</v>
      </c>
      <c r="P24" s="29" t="s">
        <v>13</v>
      </c>
      <c r="Q24" s="30">
        <f>COUNTIFS('MITRE ATTCK v14.1'!$C:$C,$B24,'MITRE ATTCK v14.1'!$K:$K,RIGHT(O$17,1))</f>
        <v>0</v>
      </c>
      <c r="R24" s="35" t="str">
        <f>IFERROR(IFERROR(1/(RIGHT(O$17,1)/SUMIFS('MITRE ATTCK v14.1'!$M:$M,'MITRE ATTCK v14.1'!$C:$C,$B24,'MITRE ATTCK v14.1'!$K:$K,RIGHT(O$17,1))),0)/COUNTIFS('MITRE ATTCK v14.1'!$C:$C,$B24,'MITRE ATTCK v14.1'!$K:$K,RIGHT(O$17,1)),"-")</f>
        <v>-</v>
      </c>
      <c r="S24" s="31">
        <f>IFERROR(1/(RIGHT(S$17,1)/SUMIFS('MITRE ATTCK v14.1'!$M:$M,'MITRE ATTCK v14.1'!$C:$C,$B24,'MITRE ATTCK v14.1'!$K:$K,RIGHT(S$17,1))),0)</f>
        <v>0</v>
      </c>
      <c r="T24" s="29" t="s">
        <v>13</v>
      </c>
      <c r="U24" s="30">
        <f>COUNTIFS('MITRE ATTCK v14.1'!$C:$C,$B24,'MITRE ATTCK v14.1'!$K:$K,RIGHT(S$17,1))</f>
        <v>9</v>
      </c>
      <c r="V24" s="35">
        <f>IFERROR(IFERROR(1/(RIGHT(S$17,1)/SUMIFS('MITRE ATTCK v14.1'!$M:$M,'MITRE ATTCK v14.1'!$C:$C,$B24,'MITRE ATTCK v14.1'!$K:$K,RIGHT(S$17,1))),0)/COUNTIFS('MITRE ATTCK v14.1'!$C:$C,$B24,'MITRE ATTCK v14.1'!$K:$K,RIGHT(S$17,1)),"-")</f>
        <v>0</v>
      </c>
      <c r="W24" s="31">
        <f>IFERROR(1/(RIGHT(W$17,1)/SUMIFS('MITRE ATTCK v14.1'!$M:$M,'MITRE ATTCK v14.1'!$C:$C,$B24,'MITRE ATTCK v14.1'!$K:$K,RIGHT(W$17,1))),0)</f>
        <v>0</v>
      </c>
      <c r="X24" s="29" t="s">
        <v>13</v>
      </c>
      <c r="Y24" s="30">
        <f>COUNTIFS('MITRE ATTCK v14.1'!$C:$C,$B24,'MITRE ATTCK v14.1'!$K:$K,RIGHT(W$17,1))</f>
        <v>2</v>
      </c>
      <c r="Z24" s="35">
        <f>IFERROR(IFERROR(1/(RIGHT(W$17,1)/SUMIFS('MITRE ATTCK v14.1'!$M:$M,'MITRE ATTCK v14.1'!$C:$C,$B24,'MITRE ATTCK v14.1'!$K:$K,RIGHT(W$17,1))),0)/COUNTIFS('MITRE ATTCK v14.1'!$C:$C,$B24,'MITRE ATTCK v14.1'!$K:$K,RIGHT(W$17,1)),"-")</f>
        <v>0</v>
      </c>
      <c r="AA24" s="32">
        <f t="shared" si="0"/>
        <v>0</v>
      </c>
      <c r="AB24" s="33" t="s">
        <v>13</v>
      </c>
      <c r="AC24" s="34">
        <f>COUNTIFS('MITRE ATTCK v14.1'!$C:$C,$B24,'MITRE ATTCK v14.1'!$F:$F,"win-client")</f>
        <v>12</v>
      </c>
      <c r="AD24" s="35">
        <f t="shared" si="1"/>
        <v>0</v>
      </c>
      <c r="AE24" s="86"/>
    </row>
    <row r="25" spans="1:31" x14ac:dyDescent="0.25">
      <c r="A25" s="86"/>
      <c r="B25" s="39" t="str">
        <v>Impact</v>
      </c>
      <c r="C25" s="29">
        <f>IFERROR(1/(RIGHT(C$17,1)/SUMIFS('MITRE ATTCK v14.1'!$M:$M,'MITRE ATTCK v14.1'!$C:$C,$B25,'MITRE ATTCK v14.1'!$K:$K,RIGHT(C$17,1))),0)</f>
        <v>0</v>
      </c>
      <c r="D25" s="29" t="s">
        <v>13</v>
      </c>
      <c r="E25" s="30">
        <f>COUNTIFS('MITRE ATTCK v14.1'!$C:$C,$B25,'MITRE ATTCK v14.1'!$K:$K,RIGHT(C$17,1))</f>
        <v>0</v>
      </c>
      <c r="F25" s="35" t="str">
        <f>IFERROR(IFERROR(1/(RIGHT(C$17,1)/SUMIFS('MITRE ATTCK v14.1'!$M:$M,'MITRE ATTCK v14.1'!$C:$C,$B25,'MITRE ATTCK v14.1'!$K:$K,RIGHT(C$17,1))),0)/COUNTIFS('MITRE ATTCK v14.1'!$C:$C,$B25,'MITRE ATTCK v14.1'!$K:$K,RIGHT(C$17,1)),"-")</f>
        <v>-</v>
      </c>
      <c r="G25" s="31">
        <f>IFERROR(1/(RIGHT(G$17,1)/SUMIFS('MITRE ATTCK v14.1'!$M:$M,'MITRE ATTCK v14.1'!$C:$C,$B25,'MITRE ATTCK v14.1'!$K:$K,RIGHT(G$17,1))),0)</f>
        <v>0</v>
      </c>
      <c r="H25" s="29" t="s">
        <v>13</v>
      </c>
      <c r="I25" s="30">
        <f>COUNTIFS('MITRE ATTCK v14.1'!$C:$C,$B25,'MITRE ATTCK v14.1'!$K:$K,RIGHT(G$17,1))</f>
        <v>1</v>
      </c>
      <c r="J25" s="35">
        <f>IFERROR(IFERROR(1/(RIGHT(G$17,1)/SUMIFS('MITRE ATTCK v14.1'!$M:$M,'MITRE ATTCK v14.1'!$C:$C,$B25,'MITRE ATTCK v14.1'!$K:$K,RIGHT(G$17,1))),0)/COUNTIFS('MITRE ATTCK v14.1'!$C:$C,$B25,'MITRE ATTCK v14.1'!$K:$K,RIGHT(G$17,1)),"-")</f>
        <v>0</v>
      </c>
      <c r="K25" s="31">
        <f>IFERROR(1/(RIGHT(K$17,1)/SUMIFS('MITRE ATTCK v14.1'!$M:$M,'MITRE ATTCK v14.1'!$C:$C,$B25,'MITRE ATTCK v14.1'!$K:$K,RIGHT(K$17,1))),0)</f>
        <v>0</v>
      </c>
      <c r="L25" s="29" t="s">
        <v>13</v>
      </c>
      <c r="M25" s="30">
        <f>COUNTIFS('MITRE ATTCK v14.1'!$C:$C,$B25,'MITRE ATTCK v14.1'!$K:$K,RIGHT(K$17,1))</f>
        <v>5</v>
      </c>
      <c r="N25" s="35">
        <f>IFERROR(IFERROR(1/(RIGHT(K$17,1)/SUMIFS('MITRE ATTCK v14.1'!$M:$M,'MITRE ATTCK v14.1'!$C:$C,$B25,'MITRE ATTCK v14.1'!$K:$K,RIGHT(K$17,1))),0)/COUNTIFS('MITRE ATTCK v14.1'!$C:$C,$B25,'MITRE ATTCK v14.1'!$K:$K,RIGHT(K$17,1)),"-")</f>
        <v>0</v>
      </c>
      <c r="O25" s="31">
        <f>IFERROR(1/(RIGHT(O$17,1)/SUMIFS('MITRE ATTCK v14.1'!$M:$M,'MITRE ATTCK v14.1'!$C:$C,$B25,'MITRE ATTCK v14.1'!$K:$K,RIGHT(O$17,1))),0)</f>
        <v>0</v>
      </c>
      <c r="P25" s="29" t="s">
        <v>13</v>
      </c>
      <c r="Q25" s="30">
        <f>COUNTIFS('MITRE ATTCK v14.1'!$C:$C,$B25,'MITRE ATTCK v14.1'!$K:$K,RIGHT(O$17,1))</f>
        <v>4</v>
      </c>
      <c r="R25" s="35">
        <f>IFERROR(IFERROR(1/(RIGHT(O$17,1)/SUMIFS('MITRE ATTCK v14.1'!$M:$M,'MITRE ATTCK v14.1'!$C:$C,$B25,'MITRE ATTCK v14.1'!$K:$K,RIGHT(O$17,1))),0)/COUNTIFS('MITRE ATTCK v14.1'!$C:$C,$B25,'MITRE ATTCK v14.1'!$K:$K,RIGHT(O$17,1)),"-")</f>
        <v>0</v>
      </c>
      <c r="S25" s="31">
        <f>IFERROR(1/(RIGHT(S$17,1)/SUMIFS('MITRE ATTCK v14.1'!$M:$M,'MITRE ATTCK v14.1'!$C:$C,$B25,'MITRE ATTCK v14.1'!$K:$K,RIGHT(S$17,1))),0)</f>
        <v>0</v>
      </c>
      <c r="T25" s="29" t="s">
        <v>13</v>
      </c>
      <c r="U25" s="30">
        <f>COUNTIFS('MITRE ATTCK v14.1'!$C:$C,$B25,'MITRE ATTCK v14.1'!$K:$K,RIGHT(S$17,1))</f>
        <v>5</v>
      </c>
      <c r="V25" s="35">
        <f>IFERROR(IFERROR(1/(RIGHT(S$17,1)/SUMIFS('MITRE ATTCK v14.1'!$M:$M,'MITRE ATTCK v14.1'!$C:$C,$B25,'MITRE ATTCK v14.1'!$K:$K,RIGHT(S$17,1))),0)/COUNTIFS('MITRE ATTCK v14.1'!$C:$C,$B25,'MITRE ATTCK v14.1'!$K:$K,RIGHT(S$17,1)),"-")</f>
        <v>0</v>
      </c>
      <c r="W25" s="31">
        <f>IFERROR(1/(RIGHT(W$17,1)/SUMIFS('MITRE ATTCK v14.1'!$M:$M,'MITRE ATTCK v14.1'!$C:$C,$B25,'MITRE ATTCK v14.1'!$K:$K,RIGHT(W$17,1))),0)</f>
        <v>0</v>
      </c>
      <c r="X25" s="29" t="s">
        <v>13</v>
      </c>
      <c r="Y25" s="30">
        <f>COUNTIFS('MITRE ATTCK v14.1'!$C:$C,$B25,'MITRE ATTCK v14.1'!$K:$K,RIGHT(W$17,1))</f>
        <v>2</v>
      </c>
      <c r="Z25" s="35">
        <f>IFERROR(IFERROR(1/(RIGHT(W$17,1)/SUMIFS('MITRE ATTCK v14.1'!$M:$M,'MITRE ATTCK v14.1'!$C:$C,$B25,'MITRE ATTCK v14.1'!$K:$K,RIGHT(W$17,1))),0)/COUNTIFS('MITRE ATTCK v14.1'!$C:$C,$B25,'MITRE ATTCK v14.1'!$K:$K,RIGHT(W$17,1)),"-")</f>
        <v>0</v>
      </c>
      <c r="AA25" s="32">
        <f t="shared" si="0"/>
        <v>0</v>
      </c>
      <c r="AB25" s="33" t="s">
        <v>13</v>
      </c>
      <c r="AC25" s="34">
        <f>COUNTIFS('MITRE ATTCK v14.1'!$C:$C,$B25,'MITRE ATTCK v14.1'!$F:$F,"win-client")</f>
        <v>17</v>
      </c>
      <c r="AD25" s="35">
        <f t="shared" si="1"/>
        <v>0</v>
      </c>
      <c r="AE25" s="86"/>
    </row>
    <row r="26" spans="1:31" x14ac:dyDescent="0.25">
      <c r="A26" s="86"/>
      <c r="B26" s="39" t="str">
        <v>Initial Access</v>
      </c>
      <c r="C26" s="29">
        <f>IFERROR(1/(RIGHT(C$17,1)/SUMIFS('MITRE ATTCK v14.1'!$M:$M,'MITRE ATTCK v14.1'!$C:$C,$B26,'MITRE ATTCK v14.1'!$K:$K,RIGHT(C$17,1))),0)</f>
        <v>0</v>
      </c>
      <c r="D26" s="29" t="s">
        <v>13</v>
      </c>
      <c r="E26" s="30">
        <f>COUNTIFS('MITRE ATTCK v14.1'!$C:$C,$B26,'MITRE ATTCK v14.1'!$K:$K,RIGHT(C$17,1))</f>
        <v>0</v>
      </c>
      <c r="F26" s="35" t="str">
        <f>IFERROR(IFERROR(1/(RIGHT(C$17,1)/SUMIFS('MITRE ATTCK v14.1'!$M:$M,'MITRE ATTCK v14.1'!$C:$C,$B26,'MITRE ATTCK v14.1'!$K:$K,RIGHT(C$17,1))),0)/COUNTIFS('MITRE ATTCK v14.1'!$C:$C,$B26,'MITRE ATTCK v14.1'!$K:$K,RIGHT(C$17,1)),"-")</f>
        <v>-</v>
      </c>
      <c r="G26" s="31">
        <f>IFERROR(1/(RIGHT(G$17,1)/SUMIFS('MITRE ATTCK v14.1'!$M:$M,'MITRE ATTCK v14.1'!$C:$C,$B26,'MITRE ATTCK v14.1'!$K:$K,RIGHT(G$17,1))),0)</f>
        <v>0</v>
      </c>
      <c r="H26" s="29" t="s">
        <v>13</v>
      </c>
      <c r="I26" s="30">
        <f>COUNTIFS('MITRE ATTCK v14.1'!$C:$C,$B26,'MITRE ATTCK v14.1'!$K:$K,RIGHT(G$17,1))</f>
        <v>0</v>
      </c>
      <c r="J26" s="35" t="str">
        <f>IFERROR(IFERROR(1/(RIGHT(G$17,1)/SUMIFS('MITRE ATTCK v14.1'!$M:$M,'MITRE ATTCK v14.1'!$C:$C,$B26,'MITRE ATTCK v14.1'!$K:$K,RIGHT(G$17,1))),0)/COUNTIFS('MITRE ATTCK v14.1'!$C:$C,$B26,'MITRE ATTCK v14.1'!$K:$K,RIGHT(G$17,1)),"-")</f>
        <v>-</v>
      </c>
      <c r="K26" s="31">
        <f>IFERROR(1/(RIGHT(K$17,1)/SUMIFS('MITRE ATTCK v14.1'!$M:$M,'MITRE ATTCK v14.1'!$C:$C,$B26,'MITRE ATTCK v14.1'!$K:$K,RIGHT(K$17,1))),0)</f>
        <v>0</v>
      </c>
      <c r="L26" s="29" t="s">
        <v>13</v>
      </c>
      <c r="M26" s="30">
        <f>COUNTIFS('MITRE ATTCK v14.1'!$C:$C,$B26,'MITRE ATTCK v14.1'!$K:$K,RIGHT(K$17,1))</f>
        <v>5</v>
      </c>
      <c r="N26" s="35">
        <f>IFERROR(IFERROR(1/(RIGHT(K$17,1)/SUMIFS('MITRE ATTCK v14.1'!$M:$M,'MITRE ATTCK v14.1'!$C:$C,$B26,'MITRE ATTCK v14.1'!$K:$K,RIGHT(K$17,1))),0)/COUNTIFS('MITRE ATTCK v14.1'!$C:$C,$B26,'MITRE ATTCK v14.1'!$K:$K,RIGHT(K$17,1)),"-")</f>
        <v>0</v>
      </c>
      <c r="O26" s="31">
        <f>IFERROR(1/(RIGHT(O$17,1)/SUMIFS('MITRE ATTCK v14.1'!$M:$M,'MITRE ATTCK v14.1'!$C:$C,$B26,'MITRE ATTCK v14.1'!$K:$K,RIGHT(O$17,1))),0)</f>
        <v>0</v>
      </c>
      <c r="P26" s="29" t="s">
        <v>13</v>
      </c>
      <c r="Q26" s="30">
        <f>COUNTIFS('MITRE ATTCK v14.1'!$C:$C,$B26,'MITRE ATTCK v14.1'!$K:$K,RIGHT(O$17,1))</f>
        <v>5</v>
      </c>
      <c r="R26" s="35">
        <f>IFERROR(IFERROR(1/(RIGHT(O$17,1)/SUMIFS('MITRE ATTCK v14.1'!$M:$M,'MITRE ATTCK v14.1'!$C:$C,$B26,'MITRE ATTCK v14.1'!$K:$K,RIGHT(O$17,1))),0)/COUNTIFS('MITRE ATTCK v14.1'!$C:$C,$B26,'MITRE ATTCK v14.1'!$K:$K,RIGHT(O$17,1)),"-")</f>
        <v>0</v>
      </c>
      <c r="S26" s="31">
        <f>IFERROR(1/(RIGHT(S$17,1)/SUMIFS('MITRE ATTCK v14.1'!$M:$M,'MITRE ATTCK v14.1'!$C:$C,$B26,'MITRE ATTCK v14.1'!$K:$K,RIGHT(S$17,1))),0)</f>
        <v>0</v>
      </c>
      <c r="T26" s="29" t="s">
        <v>13</v>
      </c>
      <c r="U26" s="30">
        <f>COUNTIFS('MITRE ATTCK v14.1'!$C:$C,$B26,'MITRE ATTCK v14.1'!$K:$K,RIGHT(S$17,1))</f>
        <v>6</v>
      </c>
      <c r="V26" s="35">
        <f>IFERROR(IFERROR(1/(RIGHT(S$17,1)/SUMIFS('MITRE ATTCK v14.1'!$M:$M,'MITRE ATTCK v14.1'!$C:$C,$B26,'MITRE ATTCK v14.1'!$K:$K,RIGHT(S$17,1))),0)/COUNTIFS('MITRE ATTCK v14.1'!$C:$C,$B26,'MITRE ATTCK v14.1'!$K:$K,RIGHT(S$17,1)),"-")</f>
        <v>0</v>
      </c>
      <c r="W26" s="31">
        <f>IFERROR(1/(RIGHT(W$17,1)/SUMIFS('MITRE ATTCK v14.1'!$M:$M,'MITRE ATTCK v14.1'!$C:$C,$B26,'MITRE ATTCK v14.1'!$K:$K,RIGHT(W$17,1))),0)</f>
        <v>0</v>
      </c>
      <c r="X26" s="29" t="s">
        <v>13</v>
      </c>
      <c r="Y26" s="30">
        <f>COUNTIFS('MITRE ATTCK v14.1'!$C:$C,$B26,'MITRE ATTCK v14.1'!$K:$K,RIGHT(W$17,1))</f>
        <v>1</v>
      </c>
      <c r="Z26" s="35">
        <f>IFERROR(IFERROR(1/(RIGHT(W$17,1)/SUMIFS('MITRE ATTCK v14.1'!$M:$M,'MITRE ATTCK v14.1'!$C:$C,$B26,'MITRE ATTCK v14.1'!$K:$K,RIGHT(W$17,1))),0)/COUNTIFS('MITRE ATTCK v14.1'!$C:$C,$B26,'MITRE ATTCK v14.1'!$K:$K,RIGHT(W$17,1)),"-")</f>
        <v>0</v>
      </c>
      <c r="AA26" s="32">
        <f t="shared" si="0"/>
        <v>0</v>
      </c>
      <c r="AB26" s="33" t="s">
        <v>13</v>
      </c>
      <c r="AC26" s="34">
        <f>COUNTIFS('MITRE ATTCK v14.1'!$C:$C,$B26,'MITRE ATTCK v14.1'!$F:$F,"win-client")</f>
        <v>17</v>
      </c>
      <c r="AD26" s="35">
        <f t="shared" si="1"/>
        <v>0</v>
      </c>
      <c r="AE26" s="86"/>
    </row>
    <row r="27" spans="1:31" x14ac:dyDescent="0.25">
      <c r="A27" s="86"/>
      <c r="B27" s="39" t="str">
        <v>Lateral Movement</v>
      </c>
      <c r="C27" s="29">
        <f>IFERROR(1/(RIGHT(C$17,1)/SUMIFS('MITRE ATTCK v14.1'!$M:$M,'MITRE ATTCK v14.1'!$C:$C,$B27,'MITRE ATTCK v14.1'!$K:$K,RIGHT(C$17,1))),0)</f>
        <v>0</v>
      </c>
      <c r="D27" s="29" t="s">
        <v>13</v>
      </c>
      <c r="E27" s="30">
        <f>COUNTIFS('MITRE ATTCK v14.1'!$C:$C,$B27,'MITRE ATTCK v14.1'!$K:$K,RIGHT(C$17,1))</f>
        <v>0</v>
      </c>
      <c r="F27" s="35" t="str">
        <f>IFERROR(IFERROR(1/(RIGHT(C$17,1)/SUMIFS('MITRE ATTCK v14.1'!$M:$M,'MITRE ATTCK v14.1'!$C:$C,$B27,'MITRE ATTCK v14.1'!$K:$K,RIGHT(C$17,1))),0)/COUNTIFS('MITRE ATTCK v14.1'!$C:$C,$B27,'MITRE ATTCK v14.1'!$K:$K,RIGHT(C$17,1)),"-")</f>
        <v>-</v>
      </c>
      <c r="G27" s="31">
        <f>IFERROR(1/(RIGHT(G$17,1)/SUMIFS('MITRE ATTCK v14.1'!$M:$M,'MITRE ATTCK v14.1'!$C:$C,$B27,'MITRE ATTCK v14.1'!$K:$K,RIGHT(G$17,1))),0)</f>
        <v>0</v>
      </c>
      <c r="H27" s="29" t="s">
        <v>13</v>
      </c>
      <c r="I27" s="30">
        <f>COUNTIFS('MITRE ATTCK v14.1'!$C:$C,$B27,'MITRE ATTCK v14.1'!$K:$K,RIGHT(G$17,1))</f>
        <v>0</v>
      </c>
      <c r="J27" s="35" t="str">
        <f>IFERROR(IFERROR(1/(RIGHT(G$17,1)/SUMIFS('MITRE ATTCK v14.1'!$M:$M,'MITRE ATTCK v14.1'!$C:$C,$B27,'MITRE ATTCK v14.1'!$K:$K,RIGHT(G$17,1))),0)/COUNTIFS('MITRE ATTCK v14.1'!$C:$C,$B27,'MITRE ATTCK v14.1'!$K:$K,RIGHT(G$17,1)),"-")</f>
        <v>-</v>
      </c>
      <c r="K27" s="31">
        <f>IFERROR(1/(RIGHT(K$17,1)/SUMIFS('MITRE ATTCK v14.1'!$M:$M,'MITRE ATTCK v14.1'!$C:$C,$B27,'MITRE ATTCK v14.1'!$K:$K,RIGHT(K$17,1))),0)</f>
        <v>0</v>
      </c>
      <c r="L27" s="29" t="s">
        <v>13</v>
      </c>
      <c r="M27" s="30">
        <f>COUNTIFS('MITRE ATTCK v14.1'!$C:$C,$B27,'MITRE ATTCK v14.1'!$K:$K,RIGHT(K$17,1))</f>
        <v>0</v>
      </c>
      <c r="N27" s="35" t="str">
        <f>IFERROR(IFERROR(1/(RIGHT(K$17,1)/SUMIFS('MITRE ATTCK v14.1'!$M:$M,'MITRE ATTCK v14.1'!$C:$C,$B27,'MITRE ATTCK v14.1'!$K:$K,RIGHT(K$17,1))),0)/COUNTIFS('MITRE ATTCK v14.1'!$C:$C,$B27,'MITRE ATTCK v14.1'!$K:$K,RIGHT(K$17,1)),"-")</f>
        <v>-</v>
      </c>
      <c r="O27" s="31">
        <f>IFERROR(1/(RIGHT(O$17,1)/SUMIFS('MITRE ATTCK v14.1'!$M:$M,'MITRE ATTCK v14.1'!$C:$C,$B27,'MITRE ATTCK v14.1'!$K:$K,RIGHT(O$17,1))),0)</f>
        <v>0</v>
      </c>
      <c r="P27" s="29" t="s">
        <v>13</v>
      </c>
      <c r="Q27" s="30">
        <f>COUNTIFS('MITRE ATTCK v14.1'!$C:$C,$B27,'MITRE ATTCK v14.1'!$K:$K,RIGHT(O$17,1))</f>
        <v>2</v>
      </c>
      <c r="R27" s="35">
        <f>IFERROR(IFERROR(1/(RIGHT(O$17,1)/SUMIFS('MITRE ATTCK v14.1'!$M:$M,'MITRE ATTCK v14.1'!$C:$C,$B27,'MITRE ATTCK v14.1'!$K:$K,RIGHT(O$17,1))),0)/COUNTIFS('MITRE ATTCK v14.1'!$C:$C,$B27,'MITRE ATTCK v14.1'!$K:$K,RIGHT(O$17,1)),"-")</f>
        <v>0</v>
      </c>
      <c r="S27" s="31">
        <f>IFERROR(1/(RIGHT(S$17,1)/SUMIFS('MITRE ATTCK v14.1'!$M:$M,'MITRE ATTCK v14.1'!$C:$C,$B27,'MITRE ATTCK v14.1'!$K:$K,RIGHT(S$17,1))),0)</f>
        <v>0</v>
      </c>
      <c r="T27" s="29" t="s">
        <v>13</v>
      </c>
      <c r="U27" s="30">
        <f>COUNTIFS('MITRE ATTCK v14.1'!$C:$C,$B27,'MITRE ATTCK v14.1'!$K:$K,RIGHT(S$17,1))</f>
        <v>10</v>
      </c>
      <c r="V27" s="35">
        <f>IFERROR(IFERROR(1/(RIGHT(S$17,1)/SUMIFS('MITRE ATTCK v14.1'!$M:$M,'MITRE ATTCK v14.1'!$C:$C,$B27,'MITRE ATTCK v14.1'!$K:$K,RIGHT(S$17,1))),0)/COUNTIFS('MITRE ATTCK v14.1'!$C:$C,$B27,'MITRE ATTCK v14.1'!$K:$K,RIGHT(S$17,1)),"-")</f>
        <v>0</v>
      </c>
      <c r="W27" s="31">
        <f>IFERROR(1/(RIGHT(W$17,1)/SUMIFS('MITRE ATTCK v14.1'!$M:$M,'MITRE ATTCK v14.1'!$C:$C,$B27,'MITRE ATTCK v14.1'!$K:$K,RIGHT(W$17,1))),0)</f>
        <v>0</v>
      </c>
      <c r="X27" s="29" t="s">
        <v>13</v>
      </c>
      <c r="Y27" s="30">
        <f>COUNTIFS('MITRE ATTCK v14.1'!$C:$C,$B27,'MITRE ATTCK v14.1'!$K:$K,RIGHT(W$17,1))</f>
        <v>0</v>
      </c>
      <c r="Z27" s="35" t="str">
        <f>IFERROR(IFERROR(1/(RIGHT(W$17,1)/SUMIFS('MITRE ATTCK v14.1'!$M:$M,'MITRE ATTCK v14.1'!$C:$C,$B27,'MITRE ATTCK v14.1'!$K:$K,RIGHT(W$17,1))),0)/COUNTIFS('MITRE ATTCK v14.1'!$C:$C,$B27,'MITRE ATTCK v14.1'!$K:$K,RIGHT(W$17,1)),"-")</f>
        <v>-</v>
      </c>
      <c r="AA27" s="32">
        <f t="shared" si="0"/>
        <v>0</v>
      </c>
      <c r="AB27" s="33" t="s">
        <v>13</v>
      </c>
      <c r="AC27" s="34">
        <f>COUNTIFS('MITRE ATTCK v14.1'!$C:$C,$B27,'MITRE ATTCK v14.1'!$F:$F,"win-client")</f>
        <v>12</v>
      </c>
      <c r="AD27" s="35">
        <f t="shared" si="1"/>
        <v>0</v>
      </c>
      <c r="AE27" s="86"/>
    </row>
    <row r="28" spans="1:31" x14ac:dyDescent="0.25">
      <c r="A28" s="86"/>
      <c r="B28" s="39" t="str">
        <v>Persistence</v>
      </c>
      <c r="C28" s="29">
        <f>IFERROR(1/(RIGHT(C$17,1)/SUMIFS('MITRE ATTCK v14.1'!$M:$M,'MITRE ATTCK v14.1'!$C:$C,$B28,'MITRE ATTCK v14.1'!$K:$K,RIGHT(C$17,1))),0)</f>
        <v>0</v>
      </c>
      <c r="D28" s="29" t="s">
        <v>13</v>
      </c>
      <c r="E28" s="30">
        <f>COUNTIFS('MITRE ATTCK v14.1'!$C:$C,$B28,'MITRE ATTCK v14.1'!$K:$K,RIGHT(C$17,1))</f>
        <v>0</v>
      </c>
      <c r="F28" s="35" t="str">
        <f>IFERROR(IFERROR(1/(RIGHT(C$17,1)/SUMIFS('MITRE ATTCK v14.1'!$M:$M,'MITRE ATTCK v14.1'!$C:$C,$B28,'MITRE ATTCK v14.1'!$K:$K,RIGHT(C$17,1))),0)/COUNTIFS('MITRE ATTCK v14.1'!$C:$C,$B28,'MITRE ATTCK v14.1'!$K:$K,RIGHT(C$17,1)),"-")</f>
        <v>-</v>
      </c>
      <c r="G28" s="31">
        <f>IFERROR(1/(RIGHT(G$17,1)/SUMIFS('MITRE ATTCK v14.1'!$M:$M,'MITRE ATTCK v14.1'!$C:$C,$B28,'MITRE ATTCK v14.1'!$K:$K,RIGHT(G$17,1))),0)</f>
        <v>0</v>
      </c>
      <c r="H28" s="29" t="s">
        <v>13</v>
      </c>
      <c r="I28" s="30">
        <f>COUNTIFS('MITRE ATTCK v14.1'!$C:$C,$B28,'MITRE ATTCK v14.1'!$K:$K,RIGHT(G$17,1))</f>
        <v>4</v>
      </c>
      <c r="J28" s="35">
        <f>IFERROR(IFERROR(1/(RIGHT(G$17,1)/SUMIFS('MITRE ATTCK v14.1'!$M:$M,'MITRE ATTCK v14.1'!$C:$C,$B28,'MITRE ATTCK v14.1'!$K:$K,RIGHT(G$17,1))),0)/COUNTIFS('MITRE ATTCK v14.1'!$C:$C,$B28,'MITRE ATTCK v14.1'!$K:$K,RIGHT(G$17,1)),"-")</f>
        <v>0</v>
      </c>
      <c r="K28" s="31">
        <f>IFERROR(1/(RIGHT(K$17,1)/SUMIFS('MITRE ATTCK v14.1'!$M:$M,'MITRE ATTCK v14.1'!$C:$C,$B28,'MITRE ATTCK v14.1'!$K:$K,RIGHT(K$17,1))),0)</f>
        <v>0</v>
      </c>
      <c r="L28" s="29" t="s">
        <v>13</v>
      </c>
      <c r="M28" s="30">
        <f>COUNTIFS('MITRE ATTCK v14.1'!$C:$C,$B28,'MITRE ATTCK v14.1'!$K:$K,RIGHT(K$17,1))</f>
        <v>7</v>
      </c>
      <c r="N28" s="35">
        <f>IFERROR(IFERROR(1/(RIGHT(K$17,1)/SUMIFS('MITRE ATTCK v14.1'!$M:$M,'MITRE ATTCK v14.1'!$C:$C,$B28,'MITRE ATTCK v14.1'!$K:$K,RIGHT(K$17,1))),0)/COUNTIFS('MITRE ATTCK v14.1'!$C:$C,$B28,'MITRE ATTCK v14.1'!$K:$K,RIGHT(K$17,1)),"-")</f>
        <v>0</v>
      </c>
      <c r="O28" s="31">
        <f>IFERROR(1/(RIGHT(O$17,1)/SUMIFS('MITRE ATTCK v14.1'!$M:$M,'MITRE ATTCK v14.1'!$C:$C,$B28,'MITRE ATTCK v14.1'!$K:$K,RIGHT(O$17,1))),0)</f>
        <v>0</v>
      </c>
      <c r="P28" s="29" t="s">
        <v>13</v>
      </c>
      <c r="Q28" s="30">
        <f>COUNTIFS('MITRE ATTCK v14.1'!$C:$C,$B28,'MITRE ATTCK v14.1'!$K:$K,RIGHT(O$17,1))</f>
        <v>21</v>
      </c>
      <c r="R28" s="35">
        <f>IFERROR(IFERROR(1/(RIGHT(O$17,1)/SUMIFS('MITRE ATTCK v14.1'!$M:$M,'MITRE ATTCK v14.1'!$C:$C,$B28,'MITRE ATTCK v14.1'!$K:$K,RIGHT(O$17,1))),0)/COUNTIFS('MITRE ATTCK v14.1'!$C:$C,$B28,'MITRE ATTCK v14.1'!$K:$K,RIGHT(O$17,1)),"-")</f>
        <v>0</v>
      </c>
      <c r="S28" s="31">
        <f>IFERROR(1/(RIGHT(S$17,1)/SUMIFS('MITRE ATTCK v14.1'!$M:$M,'MITRE ATTCK v14.1'!$C:$C,$B28,'MITRE ATTCK v14.1'!$K:$K,RIGHT(S$17,1))),0)</f>
        <v>0</v>
      </c>
      <c r="T28" s="29" t="s">
        <v>13</v>
      </c>
      <c r="U28" s="30">
        <f>COUNTIFS('MITRE ATTCK v14.1'!$C:$C,$B28,'MITRE ATTCK v14.1'!$K:$K,RIGHT(S$17,1))</f>
        <v>17</v>
      </c>
      <c r="V28" s="35">
        <f>IFERROR(IFERROR(1/(RIGHT(S$17,1)/SUMIFS('MITRE ATTCK v14.1'!$M:$M,'MITRE ATTCK v14.1'!$C:$C,$B28,'MITRE ATTCK v14.1'!$K:$K,RIGHT(S$17,1))),0)/COUNTIFS('MITRE ATTCK v14.1'!$C:$C,$B28,'MITRE ATTCK v14.1'!$K:$K,RIGHT(S$17,1)),"-")</f>
        <v>0</v>
      </c>
      <c r="W28" s="31">
        <f>IFERROR(1/(RIGHT(W$17,1)/SUMIFS('MITRE ATTCK v14.1'!$M:$M,'MITRE ATTCK v14.1'!$C:$C,$B28,'MITRE ATTCK v14.1'!$K:$K,RIGHT(W$17,1))),0)</f>
        <v>0</v>
      </c>
      <c r="X28" s="29" t="s">
        <v>13</v>
      </c>
      <c r="Y28" s="30">
        <f>COUNTIFS('MITRE ATTCK v14.1'!$C:$C,$B28,'MITRE ATTCK v14.1'!$K:$K,RIGHT(W$17,1))</f>
        <v>5</v>
      </c>
      <c r="Z28" s="35">
        <f>IFERROR(IFERROR(1/(RIGHT(W$17,1)/SUMIFS('MITRE ATTCK v14.1'!$M:$M,'MITRE ATTCK v14.1'!$C:$C,$B28,'MITRE ATTCK v14.1'!$K:$K,RIGHT(W$17,1))),0)/COUNTIFS('MITRE ATTCK v14.1'!$C:$C,$B28,'MITRE ATTCK v14.1'!$K:$K,RIGHT(W$17,1)),"-")</f>
        <v>0</v>
      </c>
      <c r="AA28" s="32">
        <f t="shared" si="0"/>
        <v>0</v>
      </c>
      <c r="AB28" s="33" t="s">
        <v>13</v>
      </c>
      <c r="AC28" s="34">
        <f>COUNTIFS('MITRE ATTCK v14.1'!$C:$C,$B28,'MITRE ATTCK v14.1'!$F:$F,"win-client")</f>
        <v>54</v>
      </c>
      <c r="AD28" s="35">
        <f t="shared" si="1"/>
        <v>0</v>
      </c>
      <c r="AE28" s="86"/>
    </row>
    <row r="29" spans="1:31" x14ac:dyDescent="0.25">
      <c r="A29" s="86"/>
      <c r="B29" s="39" t="str">
        <v>Privilege Escalation</v>
      </c>
      <c r="C29" s="29">
        <f>IFERROR(1/(RIGHT(C$17,1)/SUMIFS('MITRE ATTCK v14.1'!$M:$M,'MITRE ATTCK v14.1'!$C:$C,$B29,'MITRE ATTCK v14.1'!$K:$K,RIGHT(C$17,1))),0)</f>
        <v>0</v>
      </c>
      <c r="D29" s="29" t="s">
        <v>13</v>
      </c>
      <c r="E29" s="30">
        <f>COUNTIFS('MITRE ATTCK v14.1'!$C:$C,$B29,'MITRE ATTCK v14.1'!$K:$K,RIGHT(C$17,1))</f>
        <v>0</v>
      </c>
      <c r="F29" s="35" t="str">
        <f>IFERROR(IFERROR(1/(RIGHT(C$17,1)/SUMIFS('MITRE ATTCK v14.1'!$M:$M,'MITRE ATTCK v14.1'!$C:$C,$B29,'MITRE ATTCK v14.1'!$K:$K,RIGHT(C$17,1))),0)/COUNTIFS('MITRE ATTCK v14.1'!$C:$C,$B29,'MITRE ATTCK v14.1'!$K:$K,RIGHT(C$17,1)),"-")</f>
        <v>-</v>
      </c>
      <c r="G29" s="31">
        <f>IFERROR(1/(RIGHT(G$17,1)/SUMIFS('MITRE ATTCK v14.1'!$M:$M,'MITRE ATTCK v14.1'!$C:$C,$B29,'MITRE ATTCK v14.1'!$K:$K,RIGHT(G$17,1))),0)</f>
        <v>0</v>
      </c>
      <c r="H29" s="29" t="s">
        <v>13</v>
      </c>
      <c r="I29" s="30">
        <f>COUNTIFS('MITRE ATTCK v14.1'!$C:$C,$B29,'MITRE ATTCK v14.1'!$K:$K,RIGHT(G$17,1))</f>
        <v>0</v>
      </c>
      <c r="J29" s="35" t="str">
        <f>IFERROR(IFERROR(1/(RIGHT(G$17,1)/SUMIFS('MITRE ATTCK v14.1'!$M:$M,'MITRE ATTCK v14.1'!$C:$C,$B29,'MITRE ATTCK v14.1'!$K:$K,RIGHT(G$17,1))),0)/COUNTIFS('MITRE ATTCK v14.1'!$C:$C,$B29,'MITRE ATTCK v14.1'!$K:$K,RIGHT(G$17,1)),"-")</f>
        <v>-</v>
      </c>
      <c r="K29" s="31">
        <f>IFERROR(1/(RIGHT(K$17,1)/SUMIFS('MITRE ATTCK v14.1'!$M:$M,'MITRE ATTCK v14.1'!$C:$C,$B29,'MITRE ATTCK v14.1'!$K:$K,RIGHT(K$17,1))),0)</f>
        <v>0</v>
      </c>
      <c r="L29" s="29" t="s">
        <v>13</v>
      </c>
      <c r="M29" s="30">
        <f>COUNTIFS('MITRE ATTCK v14.1'!$C:$C,$B29,'MITRE ATTCK v14.1'!$K:$K,RIGHT(K$17,1))</f>
        <v>1</v>
      </c>
      <c r="N29" s="35">
        <f>IFERROR(IFERROR(1/(RIGHT(K$17,1)/SUMIFS('MITRE ATTCK v14.1'!$M:$M,'MITRE ATTCK v14.1'!$C:$C,$B29,'MITRE ATTCK v14.1'!$K:$K,RIGHT(K$17,1))),0)/COUNTIFS('MITRE ATTCK v14.1'!$C:$C,$B29,'MITRE ATTCK v14.1'!$K:$K,RIGHT(K$17,1)),"-")</f>
        <v>0</v>
      </c>
      <c r="O29" s="31">
        <f>IFERROR(1/(RIGHT(O$17,1)/SUMIFS('MITRE ATTCK v14.1'!$M:$M,'MITRE ATTCK v14.1'!$C:$C,$B29,'MITRE ATTCK v14.1'!$K:$K,RIGHT(O$17,1))),0)</f>
        <v>0</v>
      </c>
      <c r="P29" s="29" t="s">
        <v>13</v>
      </c>
      <c r="Q29" s="30">
        <f>COUNTIFS('MITRE ATTCK v14.1'!$C:$C,$B29,'MITRE ATTCK v14.1'!$K:$K,RIGHT(O$17,1))</f>
        <v>9</v>
      </c>
      <c r="R29" s="35">
        <f>IFERROR(IFERROR(1/(RIGHT(O$17,1)/SUMIFS('MITRE ATTCK v14.1'!$M:$M,'MITRE ATTCK v14.1'!$C:$C,$B29,'MITRE ATTCK v14.1'!$K:$K,RIGHT(O$17,1))),0)/COUNTIFS('MITRE ATTCK v14.1'!$C:$C,$B29,'MITRE ATTCK v14.1'!$K:$K,RIGHT(O$17,1)),"-")</f>
        <v>0</v>
      </c>
      <c r="S29" s="31">
        <f>IFERROR(1/(RIGHT(S$17,1)/SUMIFS('MITRE ATTCK v14.1'!$M:$M,'MITRE ATTCK v14.1'!$C:$C,$B29,'MITRE ATTCK v14.1'!$K:$K,RIGHT(S$17,1))),0)</f>
        <v>0</v>
      </c>
      <c r="T29" s="29" t="s">
        <v>13</v>
      </c>
      <c r="U29" s="30">
        <f>COUNTIFS('MITRE ATTCK v14.1'!$C:$C,$B29,'MITRE ATTCK v14.1'!$K:$K,RIGHT(S$17,1))</f>
        <v>4</v>
      </c>
      <c r="V29" s="35">
        <f>IFERROR(IFERROR(1/(RIGHT(S$17,1)/SUMIFS('MITRE ATTCK v14.1'!$M:$M,'MITRE ATTCK v14.1'!$C:$C,$B29,'MITRE ATTCK v14.1'!$K:$K,RIGHT(S$17,1))),0)/COUNTIFS('MITRE ATTCK v14.1'!$C:$C,$B29,'MITRE ATTCK v14.1'!$K:$K,RIGHT(S$17,1)),"-")</f>
        <v>0</v>
      </c>
      <c r="W29" s="31">
        <f>IFERROR(1/(RIGHT(W$17,1)/SUMIFS('MITRE ATTCK v14.1'!$M:$M,'MITRE ATTCK v14.1'!$C:$C,$B29,'MITRE ATTCK v14.1'!$K:$K,RIGHT(W$17,1))),0)</f>
        <v>0</v>
      </c>
      <c r="X29" s="29" t="s">
        <v>13</v>
      </c>
      <c r="Y29" s="30">
        <f>COUNTIFS('MITRE ATTCK v14.1'!$C:$C,$B29,'MITRE ATTCK v14.1'!$K:$K,RIGHT(W$17,1))</f>
        <v>2</v>
      </c>
      <c r="Z29" s="35">
        <f>IFERROR(IFERROR(1/(RIGHT(W$17,1)/SUMIFS('MITRE ATTCK v14.1'!$M:$M,'MITRE ATTCK v14.1'!$C:$C,$B29,'MITRE ATTCK v14.1'!$K:$K,RIGHT(W$17,1))),0)/COUNTIFS('MITRE ATTCK v14.1'!$C:$C,$B29,'MITRE ATTCK v14.1'!$K:$K,RIGHT(W$17,1)),"-")</f>
        <v>0</v>
      </c>
      <c r="AA29" s="32">
        <f t="shared" si="0"/>
        <v>0</v>
      </c>
      <c r="AB29" s="33" t="s">
        <v>13</v>
      </c>
      <c r="AC29" s="34">
        <f>COUNTIFS('MITRE ATTCK v14.1'!$C:$C,$B29,'MITRE ATTCK v14.1'!$F:$F,"win-client")</f>
        <v>16</v>
      </c>
      <c r="AD29" s="35">
        <f t="shared" si="1"/>
        <v>0</v>
      </c>
      <c r="AE29" s="86"/>
    </row>
    <row r="30" spans="1:31" x14ac:dyDescent="0.25">
      <c r="A30" s="86"/>
      <c r="B30" s="39" t="str">
        <v>Reconnaissance</v>
      </c>
      <c r="C30" s="29">
        <f>IFERROR(1/(RIGHT(C$17,1)/SUMIFS('MITRE ATTCK v14.1'!$M:$M,'MITRE ATTCK v14.1'!$C:$C,$B30,'MITRE ATTCK v14.1'!$K:$K,RIGHT(C$17,1))),0)</f>
        <v>0</v>
      </c>
      <c r="D30" s="29" t="s">
        <v>13</v>
      </c>
      <c r="E30" s="30">
        <f>COUNTIFS('MITRE ATTCK v14.1'!$C:$C,$B30,'MITRE ATTCK v14.1'!$K:$K,RIGHT(C$17,1))</f>
        <v>3</v>
      </c>
      <c r="F30" s="35">
        <f>IFERROR(IFERROR(1/(RIGHT(C$17,1)/SUMIFS('MITRE ATTCK v14.1'!$M:$M,'MITRE ATTCK v14.1'!$C:$C,$B30,'MITRE ATTCK v14.1'!$K:$K,RIGHT(C$17,1))),0)/COUNTIFS('MITRE ATTCK v14.1'!$C:$C,$B30,'MITRE ATTCK v14.1'!$K:$K,RIGHT(C$17,1)),"-")</f>
        <v>0</v>
      </c>
      <c r="G30" s="31">
        <f>IFERROR(1/(RIGHT(G$17,1)/SUMIFS('MITRE ATTCK v14.1'!$M:$M,'MITRE ATTCK v14.1'!$C:$C,$B30,'MITRE ATTCK v14.1'!$K:$K,RIGHT(G$17,1))),0)</f>
        <v>0</v>
      </c>
      <c r="H30" s="29" t="s">
        <v>13</v>
      </c>
      <c r="I30" s="30">
        <f>COUNTIFS('MITRE ATTCK v14.1'!$C:$C,$B30,'MITRE ATTCK v14.1'!$K:$K,RIGHT(G$17,1))</f>
        <v>1</v>
      </c>
      <c r="J30" s="35">
        <f>IFERROR(IFERROR(1/(RIGHT(G$17,1)/SUMIFS('MITRE ATTCK v14.1'!$M:$M,'MITRE ATTCK v14.1'!$C:$C,$B30,'MITRE ATTCK v14.1'!$K:$K,RIGHT(G$17,1))),0)/COUNTIFS('MITRE ATTCK v14.1'!$C:$C,$B30,'MITRE ATTCK v14.1'!$K:$K,RIGHT(G$17,1)),"-")</f>
        <v>0</v>
      </c>
      <c r="K30" s="31">
        <f>IFERROR(1/(RIGHT(K$17,1)/SUMIFS('MITRE ATTCK v14.1'!$M:$M,'MITRE ATTCK v14.1'!$C:$C,$B30,'MITRE ATTCK v14.1'!$K:$K,RIGHT(K$17,1))),0)</f>
        <v>0</v>
      </c>
      <c r="L30" s="29" t="s">
        <v>13</v>
      </c>
      <c r="M30" s="30">
        <f>COUNTIFS('MITRE ATTCK v14.1'!$C:$C,$B30,'MITRE ATTCK v14.1'!$K:$K,RIGHT(K$17,1))</f>
        <v>1</v>
      </c>
      <c r="N30" s="35">
        <f>IFERROR(IFERROR(1/(RIGHT(K$17,1)/SUMIFS('MITRE ATTCK v14.1'!$M:$M,'MITRE ATTCK v14.1'!$C:$C,$B30,'MITRE ATTCK v14.1'!$K:$K,RIGHT(K$17,1))),0)/COUNTIFS('MITRE ATTCK v14.1'!$C:$C,$B30,'MITRE ATTCK v14.1'!$K:$K,RIGHT(K$17,1)),"-")</f>
        <v>0</v>
      </c>
      <c r="O30" s="31">
        <f>IFERROR(1/(RIGHT(O$17,1)/SUMIFS('MITRE ATTCK v14.1'!$M:$M,'MITRE ATTCK v14.1'!$C:$C,$B30,'MITRE ATTCK v14.1'!$K:$K,RIGHT(O$17,1))),0)</f>
        <v>0</v>
      </c>
      <c r="P30" s="29" t="s">
        <v>13</v>
      </c>
      <c r="Q30" s="30">
        <f>COUNTIFS('MITRE ATTCK v14.1'!$C:$C,$B30,'MITRE ATTCK v14.1'!$K:$K,RIGHT(O$17,1))</f>
        <v>4</v>
      </c>
      <c r="R30" s="35">
        <f>IFERROR(IFERROR(1/(RIGHT(O$17,1)/SUMIFS('MITRE ATTCK v14.1'!$M:$M,'MITRE ATTCK v14.1'!$C:$C,$B30,'MITRE ATTCK v14.1'!$K:$K,RIGHT(O$17,1))),0)/COUNTIFS('MITRE ATTCK v14.1'!$C:$C,$B30,'MITRE ATTCK v14.1'!$K:$K,RIGHT(O$17,1)),"-")</f>
        <v>0</v>
      </c>
      <c r="S30" s="31">
        <f>IFERROR(1/(RIGHT(S$17,1)/SUMIFS('MITRE ATTCK v14.1'!$M:$M,'MITRE ATTCK v14.1'!$C:$C,$B30,'MITRE ATTCK v14.1'!$K:$K,RIGHT(S$17,1))),0)</f>
        <v>0</v>
      </c>
      <c r="T30" s="29" t="s">
        <v>13</v>
      </c>
      <c r="U30" s="30">
        <f>COUNTIFS('MITRE ATTCK v14.1'!$C:$C,$B30,'MITRE ATTCK v14.1'!$K:$K,RIGHT(S$17,1))</f>
        <v>0</v>
      </c>
      <c r="V30" s="35" t="str">
        <f>IFERROR(IFERROR(1/(RIGHT(S$17,1)/SUMIFS('MITRE ATTCK v14.1'!$M:$M,'MITRE ATTCK v14.1'!$C:$C,$B30,'MITRE ATTCK v14.1'!$K:$K,RIGHT(S$17,1))),0)/COUNTIFS('MITRE ATTCK v14.1'!$C:$C,$B30,'MITRE ATTCK v14.1'!$K:$K,RIGHT(S$17,1)),"-")</f>
        <v>-</v>
      </c>
      <c r="W30" s="31">
        <f>IFERROR(1/(RIGHT(W$17,1)/SUMIFS('MITRE ATTCK v14.1'!$M:$M,'MITRE ATTCK v14.1'!$C:$C,$B30,'MITRE ATTCK v14.1'!$K:$K,RIGHT(W$17,1))),0)</f>
        <v>0</v>
      </c>
      <c r="X30" s="29" t="s">
        <v>13</v>
      </c>
      <c r="Y30" s="30">
        <f>COUNTIFS('MITRE ATTCK v14.1'!$C:$C,$B30,'MITRE ATTCK v14.1'!$K:$K,RIGHT(W$17,1))</f>
        <v>0</v>
      </c>
      <c r="Z30" s="35" t="str">
        <f>IFERROR(IFERROR(1/(RIGHT(W$17,1)/SUMIFS('MITRE ATTCK v14.1'!$M:$M,'MITRE ATTCK v14.1'!$C:$C,$B30,'MITRE ATTCK v14.1'!$K:$K,RIGHT(W$17,1))),0)/COUNTIFS('MITRE ATTCK v14.1'!$C:$C,$B30,'MITRE ATTCK v14.1'!$K:$K,RIGHT(W$17,1)),"-")</f>
        <v>-</v>
      </c>
      <c r="AA30" s="32">
        <f t="shared" si="0"/>
        <v>0</v>
      </c>
      <c r="AB30" s="33" t="s">
        <v>13</v>
      </c>
      <c r="AC30" s="34">
        <f>COUNTIFS('MITRE ATTCK v14.1'!$C:$C,$B30,'MITRE ATTCK v14.1'!$F:$F,"win-client")</f>
        <v>9</v>
      </c>
      <c r="AD30" s="35">
        <f t="shared" si="1"/>
        <v>0</v>
      </c>
      <c r="AE30" s="86"/>
    </row>
    <row r="31" spans="1:31" x14ac:dyDescent="0.25">
      <c r="A31" s="86"/>
      <c r="B31" s="39" t="str">
        <v>Resource Development</v>
      </c>
      <c r="C31" s="29">
        <f>IFERROR(1/(RIGHT(C$17,1)/SUMIFS('MITRE ATTCK v14.1'!$M:$M,'MITRE ATTCK v14.1'!$C:$C,$B31,'MITRE ATTCK v14.1'!$K:$K,RIGHT(C$17,1))),0)</f>
        <v>0</v>
      </c>
      <c r="D31" s="29" t="s">
        <v>13</v>
      </c>
      <c r="E31" s="30">
        <f>COUNTIFS('MITRE ATTCK v14.1'!$C:$C,$B31,'MITRE ATTCK v14.1'!$K:$K,RIGHT(C$17,1))</f>
        <v>0</v>
      </c>
      <c r="F31" s="35" t="str">
        <f>IFERROR(IFERROR(1/(RIGHT(C$17,1)/SUMIFS('MITRE ATTCK v14.1'!$M:$M,'MITRE ATTCK v14.1'!$C:$C,$B31,'MITRE ATTCK v14.1'!$K:$K,RIGHT(C$17,1))),0)/COUNTIFS('MITRE ATTCK v14.1'!$C:$C,$B31,'MITRE ATTCK v14.1'!$K:$K,RIGHT(C$17,1)),"-")</f>
        <v>-</v>
      </c>
      <c r="G31" s="31">
        <f>IFERROR(1/(RIGHT(G$17,1)/SUMIFS('MITRE ATTCK v14.1'!$M:$M,'MITRE ATTCK v14.1'!$C:$C,$B31,'MITRE ATTCK v14.1'!$K:$K,RIGHT(G$17,1))),0)</f>
        <v>0</v>
      </c>
      <c r="H31" s="29" t="s">
        <v>13</v>
      </c>
      <c r="I31" s="30">
        <f>COUNTIFS('MITRE ATTCK v14.1'!$C:$C,$B31,'MITRE ATTCK v14.1'!$K:$K,RIGHT(G$17,1))</f>
        <v>0</v>
      </c>
      <c r="J31" s="35" t="str">
        <f>IFERROR(IFERROR(1/(RIGHT(G$17,1)/SUMIFS('MITRE ATTCK v14.1'!$M:$M,'MITRE ATTCK v14.1'!$C:$C,$B31,'MITRE ATTCK v14.1'!$K:$K,RIGHT(G$17,1))),0)/COUNTIFS('MITRE ATTCK v14.1'!$C:$C,$B31,'MITRE ATTCK v14.1'!$K:$K,RIGHT(G$17,1)),"-")</f>
        <v>-</v>
      </c>
      <c r="K31" s="31">
        <f>IFERROR(1/(RIGHT(K$17,1)/SUMIFS('MITRE ATTCK v14.1'!$M:$M,'MITRE ATTCK v14.1'!$C:$C,$B31,'MITRE ATTCK v14.1'!$K:$K,RIGHT(K$17,1))),0)</f>
        <v>0</v>
      </c>
      <c r="L31" s="29" t="s">
        <v>13</v>
      </c>
      <c r="M31" s="30">
        <f>COUNTIFS('MITRE ATTCK v14.1'!$C:$C,$B31,'MITRE ATTCK v14.1'!$K:$K,RIGHT(K$17,1))</f>
        <v>1</v>
      </c>
      <c r="N31" s="35">
        <f>IFERROR(IFERROR(1/(RIGHT(K$17,1)/SUMIFS('MITRE ATTCK v14.1'!$M:$M,'MITRE ATTCK v14.1'!$C:$C,$B31,'MITRE ATTCK v14.1'!$K:$K,RIGHT(K$17,1))),0)/COUNTIFS('MITRE ATTCK v14.1'!$C:$C,$B31,'MITRE ATTCK v14.1'!$K:$K,RIGHT(K$17,1)),"-")</f>
        <v>0</v>
      </c>
      <c r="O31" s="31">
        <f>IFERROR(1/(RIGHT(O$17,1)/SUMIFS('MITRE ATTCK v14.1'!$M:$M,'MITRE ATTCK v14.1'!$C:$C,$B31,'MITRE ATTCK v14.1'!$K:$K,RIGHT(O$17,1))),0)</f>
        <v>0</v>
      </c>
      <c r="P31" s="29" t="s">
        <v>13</v>
      </c>
      <c r="Q31" s="30">
        <f>COUNTIFS('MITRE ATTCK v14.1'!$C:$C,$B31,'MITRE ATTCK v14.1'!$K:$K,RIGHT(O$17,1))</f>
        <v>2</v>
      </c>
      <c r="R31" s="35">
        <f>IFERROR(IFERROR(1/(RIGHT(O$17,1)/SUMIFS('MITRE ATTCK v14.1'!$M:$M,'MITRE ATTCK v14.1'!$C:$C,$B31,'MITRE ATTCK v14.1'!$K:$K,RIGHT(O$17,1))),0)/COUNTIFS('MITRE ATTCK v14.1'!$C:$C,$B31,'MITRE ATTCK v14.1'!$K:$K,RIGHT(O$17,1)),"-")</f>
        <v>0</v>
      </c>
      <c r="S31" s="31">
        <f>IFERROR(1/(RIGHT(S$17,1)/SUMIFS('MITRE ATTCK v14.1'!$M:$M,'MITRE ATTCK v14.1'!$C:$C,$B31,'MITRE ATTCK v14.1'!$K:$K,RIGHT(S$17,1))),0)</f>
        <v>0</v>
      </c>
      <c r="T31" s="29" t="s">
        <v>13</v>
      </c>
      <c r="U31" s="30">
        <f>COUNTIFS('MITRE ATTCK v14.1'!$C:$C,$B31,'MITRE ATTCK v14.1'!$K:$K,RIGHT(S$17,1))</f>
        <v>1</v>
      </c>
      <c r="V31" s="35">
        <f>IFERROR(IFERROR(1/(RIGHT(S$17,1)/SUMIFS('MITRE ATTCK v14.1'!$M:$M,'MITRE ATTCK v14.1'!$C:$C,$B31,'MITRE ATTCK v14.1'!$K:$K,RIGHT(S$17,1))),0)/COUNTIFS('MITRE ATTCK v14.1'!$C:$C,$B31,'MITRE ATTCK v14.1'!$K:$K,RIGHT(S$17,1)),"-")</f>
        <v>0</v>
      </c>
      <c r="W31" s="31">
        <f>IFERROR(1/(RIGHT(W$17,1)/SUMIFS('MITRE ATTCK v14.1'!$M:$M,'MITRE ATTCK v14.1'!$C:$C,$B31,'MITRE ATTCK v14.1'!$K:$K,RIGHT(W$17,1))),0)</f>
        <v>0</v>
      </c>
      <c r="X31" s="29" t="s">
        <v>13</v>
      </c>
      <c r="Y31" s="30">
        <f>COUNTIFS('MITRE ATTCK v14.1'!$C:$C,$B31,'MITRE ATTCK v14.1'!$K:$K,RIGHT(W$17,1))</f>
        <v>1</v>
      </c>
      <c r="Z31" s="35">
        <f>IFERROR(IFERROR(1/(RIGHT(W$17,1)/SUMIFS('MITRE ATTCK v14.1'!$M:$M,'MITRE ATTCK v14.1'!$C:$C,$B31,'MITRE ATTCK v14.1'!$K:$K,RIGHT(W$17,1))),0)/COUNTIFS('MITRE ATTCK v14.1'!$C:$C,$B31,'MITRE ATTCK v14.1'!$K:$K,RIGHT(W$17,1)),"-")</f>
        <v>0</v>
      </c>
      <c r="AA31" s="32">
        <f t="shared" si="0"/>
        <v>0</v>
      </c>
      <c r="AB31" s="33" t="s">
        <v>13</v>
      </c>
      <c r="AC31" s="34">
        <f>COUNTIFS('MITRE ATTCK v14.1'!$C:$C,$B31,'MITRE ATTCK v14.1'!$F:$F,"win-client")</f>
        <v>5</v>
      </c>
      <c r="AD31" s="35">
        <f t="shared" si="1"/>
        <v>0</v>
      </c>
      <c r="AE31" s="86"/>
    </row>
    <row r="32" spans="1:31" x14ac:dyDescent="0.25">
      <c r="A32" s="86"/>
      <c r="B32" s="46"/>
      <c r="C32" s="29"/>
      <c r="D32" s="29"/>
      <c r="E32" s="30"/>
      <c r="F32" s="35"/>
      <c r="G32" s="29"/>
      <c r="H32" s="29"/>
      <c r="I32" s="30"/>
      <c r="J32" s="35"/>
      <c r="K32" s="29"/>
      <c r="L32" s="29"/>
      <c r="M32" s="30"/>
      <c r="N32" s="35"/>
      <c r="O32" s="29"/>
      <c r="P32" s="29"/>
      <c r="Q32" s="30"/>
      <c r="R32" s="35"/>
      <c r="S32" s="29"/>
      <c r="T32" s="29"/>
      <c r="U32" s="30"/>
      <c r="V32" s="35"/>
      <c r="W32" s="29"/>
      <c r="X32" s="29"/>
      <c r="Y32" s="30"/>
      <c r="Z32" s="35"/>
      <c r="AC32" s="34"/>
      <c r="AD32" s="35"/>
      <c r="AE32" s="86"/>
    </row>
    <row r="33" spans="1:31" x14ac:dyDescent="0.25">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c r="AA33" s="86"/>
      <c r="AB33" s="86"/>
      <c r="AC33" s="86"/>
      <c r="AD33" s="86"/>
      <c r="AE33" s="86"/>
    </row>
  </sheetData>
  <mergeCells count="26">
    <mergeCell ref="AE1:AE33"/>
    <mergeCell ref="AD2:AD15"/>
    <mergeCell ref="B1:AD1"/>
    <mergeCell ref="B13:N14"/>
    <mergeCell ref="O13:O14"/>
    <mergeCell ref="O7:O8"/>
    <mergeCell ref="O9:O10"/>
    <mergeCell ref="O11:O12"/>
    <mergeCell ref="D17:E17"/>
    <mergeCell ref="L17:M17"/>
    <mergeCell ref="P17:Q17"/>
    <mergeCell ref="T17:U17"/>
    <mergeCell ref="X17:Y17"/>
    <mergeCell ref="AB17:AC17"/>
    <mergeCell ref="A1:A33"/>
    <mergeCell ref="B33:AD33"/>
    <mergeCell ref="P2:P15"/>
    <mergeCell ref="B15:O15"/>
    <mergeCell ref="B16:AD16"/>
    <mergeCell ref="B2:O5"/>
    <mergeCell ref="B6:N6"/>
    <mergeCell ref="Q2:AC14"/>
    <mergeCell ref="Q15:AC15"/>
    <mergeCell ref="B7:N8"/>
    <mergeCell ref="B9:N10"/>
    <mergeCell ref="B11:N12"/>
  </mergeCells>
  <conditionalFormatting sqref="B2">
    <cfRule type="cellIs" dxfId="29" priority="3" operator="equal">
      <formula>"EXZELLENT"</formula>
    </cfRule>
    <cfRule type="cellIs" dxfId="28" priority="4" operator="equal">
      <formula>"HERVORRAGEND"</formula>
    </cfRule>
    <cfRule type="cellIs" dxfId="27" priority="5" operator="equal">
      <formula>"GUT"</formula>
    </cfRule>
    <cfRule type="cellIs" dxfId="26" priority="6" operator="equal">
      <formula>"AKZEPTABEL"</formula>
    </cfRule>
    <cfRule type="cellIs" dxfId="25" priority="7" operator="equal">
      <formula>"VERBESSERUNGSWÜRDIG"</formula>
    </cfRule>
    <cfRule type="cellIs" dxfId="24" priority="8" operator="equal">
      <formula>"BASIS"</formula>
    </cfRule>
    <cfRule type="cellIs" dxfId="23" priority="9" operator="equal">
      <formula>"MANGELHAFT"</formula>
    </cfRule>
    <cfRule type="cellIs" dxfId="22" priority="10" operator="equal">
      <formula>"UNGESCHÜTZT"</formula>
    </cfRule>
  </conditionalFormatting>
  <conditionalFormatting sqref="J18:J32 F17:F32 I17:J17 N17:N32 R17:R32 V17:V32 Z17:Z32 AD17:AD32">
    <cfRule type="colorScale" priority="2">
      <colorScale>
        <cfvo type="num" val="0"/>
        <cfvo type="percentile" val="50"/>
        <cfvo type="num" val="1"/>
        <color rgb="FFF8696B"/>
        <color rgb="FFFFEB84"/>
        <color rgb="FF63BE7B"/>
      </colorScale>
    </cfRule>
  </conditionalFormatting>
  <pageMargins left="0.7" right="0.7" top="0.78740157499999996" bottom="0.78740157499999996"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2D050"/>
  </sheetPr>
  <dimension ref="A1:O668"/>
  <sheetViews>
    <sheetView workbookViewId="0">
      <pane ySplit="1" topLeftCell="A3" activePane="bottomLeft" state="frozen"/>
      <selection pane="bottomLeft" activeCell="F10" sqref="F10"/>
    </sheetView>
  </sheetViews>
  <sheetFormatPr defaultColWidth="10.85546875" defaultRowHeight="15" x14ac:dyDescent="0.25"/>
  <cols>
    <col min="1" max="1" width="8.5703125" bestFit="1" customWidth="1"/>
    <col min="2" max="2" width="8.42578125" bestFit="1" customWidth="1"/>
    <col min="3" max="3" width="22" bestFit="1" customWidth="1"/>
    <col min="4" max="4" width="41" style="4" bestFit="1" customWidth="1"/>
    <col min="5" max="5" width="58.85546875" style="2" bestFit="1" customWidth="1"/>
    <col min="6" max="6" width="13.5703125" style="1" bestFit="1" customWidth="1"/>
    <col min="7" max="7" width="13.28515625" style="1" customWidth="1"/>
    <col min="8" max="10" width="17.28515625" style="21" customWidth="1"/>
    <col min="11" max="11" width="22.42578125" customWidth="1"/>
    <col min="12" max="12" width="20.7109375" style="1" customWidth="1"/>
    <col min="13" max="13" width="17.5703125" bestFit="1" customWidth="1"/>
    <col min="14" max="14" width="92.85546875" customWidth="1"/>
    <col min="15" max="15" width="110.140625" customWidth="1"/>
  </cols>
  <sheetData>
    <row r="1" spans="1:15" s="23" customFormat="1" x14ac:dyDescent="0.25">
      <c r="A1" s="40" t="s">
        <v>662</v>
      </c>
      <c r="B1" s="40" t="s">
        <v>14</v>
      </c>
      <c r="C1" s="40" t="s">
        <v>15</v>
      </c>
      <c r="D1" s="40" t="s">
        <v>16</v>
      </c>
      <c r="E1" s="40" t="s">
        <v>17</v>
      </c>
      <c r="F1" s="42" t="s">
        <v>18</v>
      </c>
      <c r="G1" s="41" t="s">
        <v>19</v>
      </c>
      <c r="H1" s="43" t="s">
        <v>20</v>
      </c>
      <c r="I1" s="43" t="s">
        <v>21</v>
      </c>
      <c r="J1" s="43" t="s">
        <v>22</v>
      </c>
      <c r="K1" s="43" t="s">
        <v>23</v>
      </c>
      <c r="L1" s="44" t="s">
        <v>24</v>
      </c>
      <c r="M1" s="40" t="s">
        <v>25</v>
      </c>
      <c r="N1" s="40" t="s">
        <v>26</v>
      </c>
      <c r="O1" s="40" t="s">
        <v>27</v>
      </c>
    </row>
    <row r="2" spans="1:15" hidden="1" x14ac:dyDescent="0.25">
      <c r="A2" s="15"/>
      <c r="B2" s="15"/>
      <c r="C2" s="15" t="s">
        <v>28</v>
      </c>
      <c r="D2" s="19" t="s">
        <v>29</v>
      </c>
      <c r="E2" s="20" t="s">
        <v>33</v>
      </c>
      <c r="F2" s="1" t="s">
        <v>31</v>
      </c>
      <c r="G2" s="21"/>
      <c r="H2" s="1"/>
      <c r="I2" s="1"/>
      <c r="J2" s="1"/>
      <c r="L2" s="1" t="s">
        <v>32</v>
      </c>
    </row>
    <row r="3" spans="1:15" x14ac:dyDescent="0.25">
      <c r="A3" s="15"/>
      <c r="B3" s="15" t="str">
        <f>HYPERLINK("https://attack.mitre.org/techniques/T1557/003","MITRE")</f>
        <v>MITRE</v>
      </c>
      <c r="C3" s="15" t="s">
        <v>28</v>
      </c>
      <c r="D3" s="24" t="s">
        <v>29</v>
      </c>
      <c r="E3" s="25" t="s">
        <v>70</v>
      </c>
      <c r="F3" s="1" t="s">
        <v>661</v>
      </c>
      <c r="G3" s="21">
        <v>2</v>
      </c>
      <c r="H3" s="1" t="s">
        <v>46</v>
      </c>
      <c r="I3" s="1"/>
      <c r="J3" s="1" t="s">
        <v>46</v>
      </c>
      <c r="K3" s="1">
        <f>(COUNTIF(H3:J3,"x")+G3)</f>
        <v>4</v>
      </c>
      <c r="L3" s="1" t="s">
        <v>47</v>
      </c>
      <c r="M3" s="1">
        <f>IF(L3="win-client",K3,IF(L3="teilweise",K3/2,0))</f>
        <v>0</v>
      </c>
    </row>
    <row r="4" spans="1:15" hidden="1" x14ac:dyDescent="0.25">
      <c r="A4" s="15"/>
      <c r="B4" s="15"/>
      <c r="C4" s="15" t="s">
        <v>28</v>
      </c>
      <c r="D4" s="19" t="s">
        <v>29</v>
      </c>
      <c r="E4" s="20" t="s">
        <v>30</v>
      </c>
      <c r="F4" s="1" t="s">
        <v>31</v>
      </c>
      <c r="G4" s="21"/>
      <c r="H4" s="1"/>
      <c r="I4" s="1"/>
      <c r="J4" s="1"/>
      <c r="L4" s="1" t="s">
        <v>32</v>
      </c>
    </row>
    <row r="5" spans="1:15" x14ac:dyDescent="0.25">
      <c r="A5" s="15"/>
      <c r="B5" s="15" t="str">
        <f>HYPERLINK("https://attack.mitre.org/techniques/T1560/003","MITRE")</f>
        <v>MITRE</v>
      </c>
      <c r="C5" s="15" t="s">
        <v>28</v>
      </c>
      <c r="D5" s="4" t="s">
        <v>44</v>
      </c>
      <c r="E5" s="2" t="s">
        <v>45</v>
      </c>
      <c r="F5" s="1" t="s">
        <v>661</v>
      </c>
      <c r="G5" s="21">
        <v>1</v>
      </c>
      <c r="I5" s="21" t="s">
        <v>46</v>
      </c>
      <c r="K5" s="1">
        <f>(COUNTIF(H5:J5,"x")+G5)</f>
        <v>2</v>
      </c>
      <c r="L5" s="1" t="s">
        <v>47</v>
      </c>
      <c r="M5" s="1">
        <f>IF(L5="win-client",K5,IF(L5="teilweise",K5/2,0))</f>
        <v>0</v>
      </c>
    </row>
    <row r="6" spans="1:15" x14ac:dyDescent="0.25">
      <c r="A6" s="15"/>
      <c r="B6" s="15" t="str">
        <f>HYPERLINK("https://attack.mitre.org/techniques/T1560/002","MITRE")</f>
        <v>MITRE</v>
      </c>
      <c r="C6" s="15" t="s">
        <v>28</v>
      </c>
      <c r="D6" s="4" t="s">
        <v>44</v>
      </c>
      <c r="E6" s="2" t="s">
        <v>48</v>
      </c>
      <c r="F6" s="1" t="s">
        <v>661</v>
      </c>
      <c r="G6" s="21">
        <v>1</v>
      </c>
      <c r="I6" s="21" t="s">
        <v>46</v>
      </c>
      <c r="K6" s="1">
        <f>(COUNTIF(H6:J6,"x")+G6)</f>
        <v>2</v>
      </c>
      <c r="L6" s="1" t="s">
        <v>47</v>
      </c>
      <c r="M6" s="1">
        <f>IF(L6="win-client",K6,IF(L6="teilweise",K6/2,0))</f>
        <v>0</v>
      </c>
    </row>
    <row r="7" spans="1:15" x14ac:dyDescent="0.25">
      <c r="A7" s="15"/>
      <c r="B7" s="15" t="str">
        <f>HYPERLINK("https://attack.mitre.org/techniques/T1560/001","MITRE")</f>
        <v>MITRE</v>
      </c>
      <c r="C7" s="15" t="s">
        <v>28</v>
      </c>
      <c r="D7" s="4" t="s">
        <v>44</v>
      </c>
      <c r="E7" s="2" t="s">
        <v>49</v>
      </c>
      <c r="F7" s="1" t="s">
        <v>661</v>
      </c>
      <c r="G7" s="21">
        <v>1</v>
      </c>
      <c r="I7" s="21" t="s">
        <v>46</v>
      </c>
      <c r="K7" s="1">
        <f>(COUNTIF(H7:J7,"x")+G7)</f>
        <v>2</v>
      </c>
      <c r="L7" s="1" t="s">
        <v>47</v>
      </c>
      <c r="M7" s="1">
        <f>IF(L7="win-client",K7,IF(L7="teilweise",K7/2,0))</f>
        <v>0</v>
      </c>
    </row>
    <row r="8" spans="1:15" x14ac:dyDescent="0.25">
      <c r="A8" s="15"/>
      <c r="B8" s="15" t="str">
        <f>HYPERLINK("https://attack.mitre.org/techniques/T1123","MITRE")</f>
        <v>MITRE</v>
      </c>
      <c r="C8" s="15" t="s">
        <v>28</v>
      </c>
      <c r="D8" s="4" t="s">
        <v>50</v>
      </c>
      <c r="E8" s="2" t="s">
        <v>40</v>
      </c>
      <c r="F8" s="1" t="s">
        <v>661</v>
      </c>
      <c r="G8" s="21">
        <v>2</v>
      </c>
      <c r="H8" s="21" t="s">
        <v>46</v>
      </c>
      <c r="J8" s="21" t="s">
        <v>46</v>
      </c>
      <c r="K8" s="1">
        <f>(COUNTIF(H8:J8,"x")+G8)</f>
        <v>4</v>
      </c>
      <c r="L8" s="1" t="s">
        <v>47</v>
      </c>
      <c r="M8" s="1">
        <f>IF(L8="win-client",K8,IF(L8="teilweise",K8/2,0))</f>
        <v>0</v>
      </c>
    </row>
    <row r="9" spans="1:15" x14ac:dyDescent="0.25">
      <c r="A9" s="15"/>
      <c r="B9" s="15" t="str">
        <f>HYPERLINK("https://attack.mitre.org/techniques/T1119","MITRE")</f>
        <v>MITRE</v>
      </c>
      <c r="C9" s="15" t="s">
        <v>28</v>
      </c>
      <c r="D9" s="4" t="s">
        <v>51</v>
      </c>
      <c r="E9" s="2" t="s">
        <v>40</v>
      </c>
      <c r="F9" s="1" t="s">
        <v>661</v>
      </c>
      <c r="G9" s="21">
        <v>2</v>
      </c>
      <c r="H9" s="21" t="s">
        <v>46</v>
      </c>
      <c r="J9" s="21" t="s">
        <v>46</v>
      </c>
      <c r="K9" s="1">
        <f>(COUNTIF(H9:J9,"x")+G9)</f>
        <v>4</v>
      </c>
      <c r="L9" s="1" t="s">
        <v>47</v>
      </c>
      <c r="M9" s="1">
        <f>IF(L9="win-client",K9,IF(L9="teilweise",K9/2,0))</f>
        <v>0</v>
      </c>
    </row>
    <row r="10" spans="1:15" x14ac:dyDescent="0.25">
      <c r="A10" s="15"/>
      <c r="B10" s="15" t="str">
        <f>HYPERLINK("https://attack.mitre.org/techniques/T1185","MITRE")</f>
        <v>MITRE</v>
      </c>
      <c r="C10" s="15" t="s">
        <v>28</v>
      </c>
      <c r="D10" s="4" t="s">
        <v>52</v>
      </c>
      <c r="E10" s="2" t="s">
        <v>40</v>
      </c>
      <c r="F10" s="1" t="s">
        <v>661</v>
      </c>
      <c r="G10" s="21">
        <v>2</v>
      </c>
      <c r="H10" s="21" t="s">
        <v>46</v>
      </c>
      <c r="I10" s="21" t="s">
        <v>46</v>
      </c>
      <c r="J10" s="21" t="s">
        <v>46</v>
      </c>
      <c r="K10" s="1">
        <f>(COUNTIF(H10:J10,"x")+G10)</f>
        <v>5</v>
      </c>
      <c r="L10" s="1" t="s">
        <v>47</v>
      </c>
      <c r="M10" s="1">
        <f>IF(L10="win-client",K10,IF(L10="teilweise",K10/2,0))</f>
        <v>0</v>
      </c>
    </row>
    <row r="11" spans="1:15" x14ac:dyDescent="0.25">
      <c r="A11" s="15"/>
      <c r="B11" s="15" t="str">
        <f>HYPERLINK("https://attack.mitre.org/techniques/T1115","MITRE")</f>
        <v>MITRE</v>
      </c>
      <c r="C11" s="15" t="s">
        <v>28</v>
      </c>
      <c r="D11" s="4" t="s">
        <v>53</v>
      </c>
      <c r="E11" s="2" t="s">
        <v>40</v>
      </c>
      <c r="F11" s="1" t="s">
        <v>661</v>
      </c>
      <c r="G11" s="21">
        <v>2</v>
      </c>
      <c r="H11" s="21" t="s">
        <v>46</v>
      </c>
      <c r="I11" s="21" t="s">
        <v>46</v>
      </c>
      <c r="K11" s="1">
        <f>(COUNTIF(H11:J11,"x")+G11)</f>
        <v>4</v>
      </c>
      <c r="L11" s="1" t="s">
        <v>47</v>
      </c>
      <c r="M11" s="1">
        <f>IF(L11="win-client",K11,IF(L11="teilweise",K11/2,0))</f>
        <v>0</v>
      </c>
    </row>
    <row r="12" spans="1:15" hidden="1" x14ac:dyDescent="0.25">
      <c r="A12" s="15"/>
      <c r="B12" s="45"/>
      <c r="C12" s="15" t="s">
        <v>28</v>
      </c>
      <c r="D12" s="4" t="s">
        <v>39</v>
      </c>
      <c r="E12" s="2" t="s">
        <v>40</v>
      </c>
      <c r="F12" s="1" t="s">
        <v>660</v>
      </c>
      <c r="G12" s="21"/>
      <c r="H12" s="1"/>
      <c r="I12" s="1"/>
      <c r="J12" s="1"/>
      <c r="L12" s="1" t="s">
        <v>32</v>
      </c>
    </row>
    <row r="13" spans="1:15" hidden="1" x14ac:dyDescent="0.25">
      <c r="A13" s="15"/>
      <c r="B13" s="15"/>
      <c r="C13" s="15" t="s">
        <v>28</v>
      </c>
      <c r="D13" s="4" t="s">
        <v>41</v>
      </c>
      <c r="E13" s="2" t="s">
        <v>42</v>
      </c>
      <c r="F13" s="1" t="s">
        <v>660</v>
      </c>
      <c r="G13" s="21"/>
      <c r="K13" s="1"/>
      <c r="L13" s="1" t="s">
        <v>32</v>
      </c>
      <c r="M13" s="1"/>
    </row>
    <row r="14" spans="1:15" hidden="1" x14ac:dyDescent="0.25">
      <c r="A14" s="15"/>
      <c r="B14" s="15"/>
      <c r="C14" s="15" t="s">
        <v>28</v>
      </c>
      <c r="D14" s="4" t="s">
        <v>41</v>
      </c>
      <c r="E14" s="2" t="s">
        <v>43</v>
      </c>
      <c r="F14" s="1" t="s">
        <v>660</v>
      </c>
      <c r="G14" s="21"/>
      <c r="K14" s="1"/>
      <c r="L14" s="1" t="s">
        <v>32</v>
      </c>
      <c r="M14" s="1"/>
    </row>
    <row r="15" spans="1:15" x14ac:dyDescent="0.25">
      <c r="A15" s="15"/>
      <c r="B15" s="15" t="str">
        <f>HYPERLINK("https://attack.mitre.org/techniques/T1213/003","MITRE")</f>
        <v>MITRE</v>
      </c>
      <c r="C15" s="15" t="s">
        <v>28</v>
      </c>
      <c r="D15" s="4" t="s">
        <v>54</v>
      </c>
      <c r="E15" s="2" t="s">
        <v>55</v>
      </c>
      <c r="F15" s="1" t="s">
        <v>661</v>
      </c>
      <c r="G15" s="21">
        <v>2</v>
      </c>
      <c r="H15" s="21" t="s">
        <v>46</v>
      </c>
      <c r="K15" s="1">
        <f>(COUNTIF(H15:J15,"x")+G15)</f>
        <v>3</v>
      </c>
      <c r="L15" s="1" t="s">
        <v>47</v>
      </c>
      <c r="M15" s="1">
        <f>IF(L15="win-client",K15,IF(L15="teilweise",K15/2,0))</f>
        <v>0</v>
      </c>
    </row>
    <row r="16" spans="1:15" x14ac:dyDescent="0.25">
      <c r="A16" s="15"/>
      <c r="B16" s="15" t="str">
        <f>HYPERLINK("https://attack.mitre.org/techniques/T1213/001","MITRE")</f>
        <v>MITRE</v>
      </c>
      <c r="C16" s="15" t="s">
        <v>28</v>
      </c>
      <c r="D16" s="4" t="s">
        <v>54</v>
      </c>
      <c r="E16" s="2" t="s">
        <v>56</v>
      </c>
      <c r="F16" s="1" t="s">
        <v>661</v>
      </c>
      <c r="G16" s="21">
        <v>2</v>
      </c>
      <c r="H16" s="21" t="s">
        <v>46</v>
      </c>
      <c r="K16" s="1">
        <f>(COUNTIF(H16:J16,"x")+G16)</f>
        <v>3</v>
      </c>
      <c r="L16" s="1" t="s">
        <v>47</v>
      </c>
      <c r="M16" s="1">
        <f>IF(L16="win-client",K16,IF(L16="teilweise",K16/2,0))</f>
        <v>0</v>
      </c>
    </row>
    <row r="17" spans="1:13" x14ac:dyDescent="0.25">
      <c r="A17" s="15"/>
      <c r="B17" s="15" t="str">
        <f>HYPERLINK("https://attack.mitre.org/techniques/T1213/002","MITRE")</f>
        <v>MITRE</v>
      </c>
      <c r="C17" s="15" t="s">
        <v>28</v>
      </c>
      <c r="D17" s="4" t="s">
        <v>54</v>
      </c>
      <c r="E17" s="2" t="s">
        <v>57</v>
      </c>
      <c r="F17" s="1" t="s">
        <v>661</v>
      </c>
      <c r="G17" s="21">
        <v>3</v>
      </c>
      <c r="H17" s="1" t="s">
        <v>46</v>
      </c>
      <c r="I17" s="1" t="s">
        <v>46</v>
      </c>
      <c r="J17" s="1"/>
      <c r="K17" s="1">
        <f>(COUNTIF(H17:J17,"x")+G17)</f>
        <v>5</v>
      </c>
      <c r="L17" s="1" t="s">
        <v>47</v>
      </c>
      <c r="M17" s="1">
        <f>IF(L17="win-client",K17,IF(L17="teilweise",K17/2,0))</f>
        <v>0</v>
      </c>
    </row>
    <row r="18" spans="1:13" x14ac:dyDescent="0.25">
      <c r="A18" s="15"/>
      <c r="B18" s="15" t="str">
        <f>HYPERLINK("https://attack.mitre.org/techniques/T1005","MITRE")</f>
        <v>MITRE</v>
      </c>
      <c r="C18" s="15" t="s">
        <v>28</v>
      </c>
      <c r="D18" s="4" t="s">
        <v>58</v>
      </c>
      <c r="E18" s="2" t="s">
        <v>40</v>
      </c>
      <c r="F18" s="1" t="s">
        <v>661</v>
      </c>
      <c r="G18" s="21">
        <v>2</v>
      </c>
      <c r="H18" s="21" t="s">
        <v>46</v>
      </c>
      <c r="K18" s="1">
        <f>(COUNTIF(H18:J18,"x")+G18)</f>
        <v>3</v>
      </c>
      <c r="L18" s="1" t="s">
        <v>47</v>
      </c>
      <c r="M18" s="1">
        <f>IF(L18="win-client",K18,IF(L18="teilweise",K18/2,0))</f>
        <v>0</v>
      </c>
    </row>
    <row r="19" spans="1:13" x14ac:dyDescent="0.25">
      <c r="A19" s="15"/>
      <c r="B19" s="15" t="str">
        <f>HYPERLINK("https://attack.mitre.org/techniques/T1039","MITRE")</f>
        <v>MITRE</v>
      </c>
      <c r="C19" s="15" t="s">
        <v>28</v>
      </c>
      <c r="D19" s="4" t="s">
        <v>59</v>
      </c>
      <c r="E19" s="2" t="s">
        <v>40</v>
      </c>
      <c r="F19" s="1" t="s">
        <v>661</v>
      </c>
      <c r="G19" s="21">
        <v>3</v>
      </c>
      <c r="H19" s="21" t="s">
        <v>46</v>
      </c>
      <c r="K19" s="1">
        <f>(COUNTIF(H19:J19,"x")+G19)</f>
        <v>4</v>
      </c>
      <c r="L19" s="1" t="s">
        <v>47</v>
      </c>
      <c r="M19" s="1">
        <f>IF(L19="win-client",K19,IF(L19="teilweise",K19/2,0))</f>
        <v>0</v>
      </c>
    </row>
    <row r="20" spans="1:13" x14ac:dyDescent="0.25">
      <c r="A20" s="15"/>
      <c r="B20" s="15" t="str">
        <f>HYPERLINK("https://attack.mitre.org/techniques/T1025","MITRE")</f>
        <v>MITRE</v>
      </c>
      <c r="C20" s="15" t="s">
        <v>28</v>
      </c>
      <c r="D20" s="4" t="s">
        <v>60</v>
      </c>
      <c r="E20" s="2" t="s">
        <v>40</v>
      </c>
      <c r="F20" s="1" t="s">
        <v>661</v>
      </c>
      <c r="G20" s="21">
        <v>2</v>
      </c>
      <c r="H20" s="21" t="s">
        <v>46</v>
      </c>
      <c r="I20" s="21" t="s">
        <v>46</v>
      </c>
      <c r="J20" s="21" t="s">
        <v>46</v>
      </c>
      <c r="K20" s="1">
        <f>(COUNTIF(H20:J20,"x")+G20)</f>
        <v>5</v>
      </c>
      <c r="L20" s="1" t="s">
        <v>47</v>
      </c>
      <c r="M20" s="1">
        <f>IF(L20="win-client",K20,IF(L20="teilweise",K20/2,0))</f>
        <v>0</v>
      </c>
    </row>
    <row r="21" spans="1:13" x14ac:dyDescent="0.25">
      <c r="A21" s="15"/>
      <c r="B21" s="15" t="str">
        <f>HYPERLINK("https://attack.mitre.org/techniques/T1074/001","MITRE")</f>
        <v>MITRE</v>
      </c>
      <c r="C21" s="15" t="s">
        <v>28</v>
      </c>
      <c r="D21" s="4" t="s">
        <v>61</v>
      </c>
      <c r="E21" s="2" t="s">
        <v>62</v>
      </c>
      <c r="F21" s="1" t="s">
        <v>661</v>
      </c>
      <c r="G21" s="21">
        <v>1</v>
      </c>
      <c r="I21" s="21" t="s">
        <v>46</v>
      </c>
      <c r="K21" s="1">
        <f>(COUNTIF(H21:J21,"x")+G21)</f>
        <v>2</v>
      </c>
      <c r="L21" s="1" t="s">
        <v>47</v>
      </c>
      <c r="M21" s="1">
        <f>IF(L21="win-client",K21,IF(L21="teilweise",K21/2,0))</f>
        <v>0</v>
      </c>
    </row>
    <row r="22" spans="1:13" x14ac:dyDescent="0.25">
      <c r="A22" s="15"/>
      <c r="B22" s="15" t="str">
        <f>HYPERLINK("https://attack.mitre.org/techniques/T1074/002","MITRE")</f>
        <v>MITRE</v>
      </c>
      <c r="C22" s="15" t="s">
        <v>28</v>
      </c>
      <c r="D22" s="4" t="s">
        <v>61</v>
      </c>
      <c r="E22" s="2" t="s">
        <v>63</v>
      </c>
      <c r="F22" s="1" t="s">
        <v>661</v>
      </c>
      <c r="G22" s="21">
        <v>1</v>
      </c>
      <c r="H22" s="21" t="s">
        <v>46</v>
      </c>
      <c r="I22" s="21" t="s">
        <v>46</v>
      </c>
      <c r="K22" s="1">
        <f>(COUNTIF(H22:J22,"x")+G22)</f>
        <v>3</v>
      </c>
      <c r="L22" s="1" t="s">
        <v>47</v>
      </c>
      <c r="M22" s="1">
        <f>IF(L22="win-client",K22,IF(L22="teilweise",K22/2,0))</f>
        <v>0</v>
      </c>
    </row>
    <row r="23" spans="1:13" x14ac:dyDescent="0.25">
      <c r="A23" s="15"/>
      <c r="B23" s="15" t="str">
        <f>HYPERLINK("https://attack.mitre.org/techniques/T1114/003","MITRE")</f>
        <v>MITRE</v>
      </c>
      <c r="C23" s="15" t="s">
        <v>28</v>
      </c>
      <c r="D23" s="4" t="s">
        <v>64</v>
      </c>
      <c r="E23" s="2" t="s">
        <v>65</v>
      </c>
      <c r="F23" s="1" t="s">
        <v>661</v>
      </c>
      <c r="G23" s="21">
        <v>3</v>
      </c>
      <c r="H23" s="21" t="s">
        <v>46</v>
      </c>
      <c r="K23" s="1">
        <f>(COUNTIF(H23:J23,"x")+G23)</f>
        <v>4</v>
      </c>
      <c r="L23" s="1" t="s">
        <v>47</v>
      </c>
      <c r="M23" s="1">
        <f>IF(L23="win-client",K23,IF(L23="teilweise",K23/2,0))</f>
        <v>0</v>
      </c>
    </row>
    <row r="24" spans="1:13" x14ac:dyDescent="0.25">
      <c r="A24" s="15"/>
      <c r="B24" s="15" t="str">
        <f>HYPERLINK("https://attack.mitre.org/techniques/T1114/001","MITRE")</f>
        <v>MITRE</v>
      </c>
      <c r="C24" s="15" t="s">
        <v>28</v>
      </c>
      <c r="D24" s="4" t="s">
        <v>64</v>
      </c>
      <c r="E24" s="2" t="s">
        <v>66</v>
      </c>
      <c r="F24" s="1" t="s">
        <v>661</v>
      </c>
      <c r="G24" s="21">
        <v>2</v>
      </c>
      <c r="H24" s="21" t="s">
        <v>46</v>
      </c>
      <c r="K24" s="1">
        <f>(COUNTIF(H24:J24,"x")+G24)</f>
        <v>3</v>
      </c>
      <c r="L24" s="1" t="s">
        <v>47</v>
      </c>
      <c r="M24" s="1">
        <f>IF(L24="win-client",K24,IF(L24="teilweise",K24/2,0))</f>
        <v>0</v>
      </c>
    </row>
    <row r="25" spans="1:13" x14ac:dyDescent="0.25">
      <c r="A25" s="15"/>
      <c r="B25" s="15" t="str">
        <f>HYPERLINK("https://attack.mitre.org/techniques/T1114/002","MITRE")</f>
        <v>MITRE</v>
      </c>
      <c r="C25" s="15" t="s">
        <v>28</v>
      </c>
      <c r="D25" s="4" t="s">
        <v>64</v>
      </c>
      <c r="E25" s="2" t="s">
        <v>67</v>
      </c>
      <c r="F25" s="1" t="s">
        <v>661</v>
      </c>
      <c r="G25" s="21">
        <v>2</v>
      </c>
      <c r="H25" s="21" t="s">
        <v>46</v>
      </c>
      <c r="I25" s="21" t="s">
        <v>46</v>
      </c>
      <c r="K25" s="1">
        <f>(COUNTIF(H25:J25,"x")+G25)</f>
        <v>4</v>
      </c>
      <c r="L25" s="1" t="s">
        <v>47</v>
      </c>
      <c r="M25" s="1">
        <f>IF(L25="win-client",K25,IF(L25="teilweise",K25/2,0))</f>
        <v>0</v>
      </c>
    </row>
    <row r="26" spans="1:13" hidden="1" x14ac:dyDescent="0.25">
      <c r="A26" s="15"/>
      <c r="B26" s="15"/>
      <c r="C26" s="15" t="s">
        <v>28</v>
      </c>
      <c r="D26" s="19" t="s">
        <v>34</v>
      </c>
      <c r="E26" s="20" t="s">
        <v>38</v>
      </c>
      <c r="F26" s="1" t="s">
        <v>31</v>
      </c>
      <c r="G26" s="21"/>
      <c r="H26" s="1"/>
      <c r="I26" s="1"/>
      <c r="J26" s="1"/>
      <c r="L26" s="1" t="s">
        <v>32</v>
      </c>
    </row>
    <row r="27" spans="1:13" hidden="1" x14ac:dyDescent="0.25">
      <c r="A27" s="15"/>
      <c r="B27" s="15"/>
      <c r="C27" s="15" t="s">
        <v>28</v>
      </c>
      <c r="D27" s="19" t="s">
        <v>34</v>
      </c>
      <c r="E27" s="20" t="s">
        <v>36</v>
      </c>
      <c r="F27" s="1" t="s">
        <v>31</v>
      </c>
      <c r="G27" s="21"/>
      <c r="H27" s="1"/>
      <c r="I27" s="1"/>
      <c r="J27" s="1"/>
      <c r="L27" s="1" t="s">
        <v>32</v>
      </c>
    </row>
    <row r="28" spans="1:13" hidden="1" x14ac:dyDescent="0.25">
      <c r="A28" s="15"/>
      <c r="B28" s="15"/>
      <c r="C28" s="15" t="s">
        <v>28</v>
      </c>
      <c r="D28" s="19" t="s">
        <v>34</v>
      </c>
      <c r="E28" s="20" t="s">
        <v>35</v>
      </c>
      <c r="F28" s="1" t="s">
        <v>31</v>
      </c>
      <c r="G28" s="21"/>
      <c r="H28" s="1"/>
      <c r="I28" s="1"/>
      <c r="J28" s="1"/>
      <c r="L28" s="1" t="s">
        <v>32</v>
      </c>
    </row>
    <row r="29" spans="1:13" hidden="1" x14ac:dyDescent="0.25">
      <c r="A29" s="15"/>
      <c r="B29" s="15"/>
      <c r="C29" s="15" t="s">
        <v>28</v>
      </c>
      <c r="D29" s="19" t="s">
        <v>34</v>
      </c>
      <c r="E29" s="20" t="s">
        <v>37</v>
      </c>
      <c r="F29" s="1" t="s">
        <v>31</v>
      </c>
      <c r="G29" s="21"/>
      <c r="H29" s="1"/>
      <c r="I29" s="1"/>
      <c r="J29" s="1"/>
      <c r="L29" s="1" t="s">
        <v>32</v>
      </c>
    </row>
    <row r="30" spans="1:13" x14ac:dyDescent="0.25">
      <c r="A30" s="15"/>
      <c r="B30" s="15" t="str">
        <f>HYPERLINK("https://attack.mitre.org/techniques/T1113","MITRE")</f>
        <v>MITRE</v>
      </c>
      <c r="C30" s="15" t="s">
        <v>28</v>
      </c>
      <c r="D30" s="4" t="s">
        <v>68</v>
      </c>
      <c r="E30" s="2" t="s">
        <v>40</v>
      </c>
      <c r="F30" s="1" t="s">
        <v>661</v>
      </c>
      <c r="G30" s="21">
        <v>3</v>
      </c>
      <c r="H30" s="21" t="s">
        <v>46</v>
      </c>
      <c r="I30" s="21" t="s">
        <v>46</v>
      </c>
      <c r="K30" s="1">
        <f>(COUNTIF(H30:J30,"x")+G30)</f>
        <v>5</v>
      </c>
      <c r="L30" s="1" t="s">
        <v>47</v>
      </c>
      <c r="M30" s="1">
        <f>IF(L30="win-client",K30,IF(L30="teilweise",K30/2,0))</f>
        <v>0</v>
      </c>
    </row>
    <row r="31" spans="1:13" x14ac:dyDescent="0.25">
      <c r="A31" s="15"/>
      <c r="B31" s="15" t="str">
        <f>HYPERLINK("https://attack.mitre.org/techniques/T1125","MITRE")</f>
        <v>MITRE</v>
      </c>
      <c r="C31" s="15" t="s">
        <v>28</v>
      </c>
      <c r="D31" s="4" t="s">
        <v>69</v>
      </c>
      <c r="E31" s="2" t="s">
        <v>40</v>
      </c>
      <c r="F31" s="1" t="s">
        <v>661</v>
      </c>
      <c r="G31" s="21">
        <v>2</v>
      </c>
      <c r="H31" s="21" t="s">
        <v>46</v>
      </c>
      <c r="I31" s="21" t="s">
        <v>46</v>
      </c>
      <c r="K31" s="1">
        <f>(COUNTIF(H31:J31,"x")+G31)</f>
        <v>4</v>
      </c>
      <c r="L31" s="1" t="s">
        <v>47</v>
      </c>
      <c r="M31" s="1">
        <f>IF(L31="win-client",K31,IF(L31="teilweise",K31/2,0))</f>
        <v>0</v>
      </c>
    </row>
    <row r="32" spans="1:13" x14ac:dyDescent="0.25">
      <c r="A32" s="16"/>
      <c r="B32" s="16" t="str">
        <f>HYPERLINK("https://attack.mitre.org/techniques/T1071/004","MITRE")</f>
        <v>MITRE</v>
      </c>
      <c r="C32" s="16" t="s">
        <v>71</v>
      </c>
      <c r="D32" s="4" t="s">
        <v>74</v>
      </c>
      <c r="E32" s="2" t="s">
        <v>75</v>
      </c>
      <c r="F32" s="1" t="s">
        <v>661</v>
      </c>
      <c r="G32" s="21">
        <v>2</v>
      </c>
      <c r="I32" s="21" t="s">
        <v>46</v>
      </c>
      <c r="K32" s="1">
        <f>(COUNTIF(H32:J32,"x")+G32)</f>
        <v>3</v>
      </c>
      <c r="L32" s="1" t="s">
        <v>47</v>
      </c>
      <c r="M32" s="1">
        <f>IF(L32="win-client",K32,IF(L32="teilweise",K32/2,0))</f>
        <v>0</v>
      </c>
    </row>
    <row r="33" spans="1:13" x14ac:dyDescent="0.25">
      <c r="A33" s="16"/>
      <c r="B33" s="16" t="str">
        <f>HYPERLINK("https://attack.mitre.org/techniques/T1071/002","MITRE")</f>
        <v>MITRE</v>
      </c>
      <c r="C33" s="16" t="s">
        <v>71</v>
      </c>
      <c r="D33" s="4" t="s">
        <v>74</v>
      </c>
      <c r="E33" s="2" t="s">
        <v>76</v>
      </c>
      <c r="F33" s="1" t="s">
        <v>661</v>
      </c>
      <c r="G33" s="21">
        <v>2</v>
      </c>
      <c r="I33" s="21" t="s">
        <v>46</v>
      </c>
      <c r="K33" s="1">
        <f>(COUNTIF(H33:J33,"x")+G33)</f>
        <v>3</v>
      </c>
      <c r="L33" s="1" t="s">
        <v>47</v>
      </c>
      <c r="M33" s="1">
        <f>IF(L33="win-client",K33,IF(L33="teilweise",K33/2,0))</f>
        <v>0</v>
      </c>
    </row>
    <row r="34" spans="1:13" x14ac:dyDescent="0.25">
      <c r="A34" s="16"/>
      <c r="B34" s="16" t="str">
        <f>HYPERLINK("https://attack.mitre.org/techniques/T1071/003","MITRE")</f>
        <v>MITRE</v>
      </c>
      <c r="C34" s="16" t="s">
        <v>71</v>
      </c>
      <c r="D34" s="4" t="s">
        <v>74</v>
      </c>
      <c r="E34" s="2" t="s">
        <v>77</v>
      </c>
      <c r="F34" s="1" t="s">
        <v>661</v>
      </c>
      <c r="G34" s="21">
        <v>2</v>
      </c>
      <c r="I34" s="21" t="s">
        <v>46</v>
      </c>
      <c r="K34" s="1">
        <f>(COUNTIF(H34:J34,"x")+G34)</f>
        <v>3</v>
      </c>
      <c r="L34" s="1" t="s">
        <v>47</v>
      </c>
      <c r="M34" s="1">
        <f>IF(L34="win-client",K34,IF(L34="teilweise",K34/2,0))</f>
        <v>0</v>
      </c>
    </row>
    <row r="35" spans="1:13" x14ac:dyDescent="0.25">
      <c r="A35" s="16"/>
      <c r="B35" s="16" t="str">
        <f>HYPERLINK("https://attack.mitre.org/techniques/T1071/001","MITRE")</f>
        <v>MITRE</v>
      </c>
      <c r="C35" s="16" t="s">
        <v>71</v>
      </c>
      <c r="D35" s="4" t="s">
        <v>74</v>
      </c>
      <c r="E35" s="2" t="s">
        <v>78</v>
      </c>
      <c r="F35" s="1" t="s">
        <v>661</v>
      </c>
      <c r="G35" s="21">
        <v>2</v>
      </c>
      <c r="I35" s="21" t="s">
        <v>46</v>
      </c>
      <c r="K35" s="1">
        <f>(COUNTIF(H35:J35,"x")+G35)</f>
        <v>3</v>
      </c>
      <c r="L35" s="1" t="s">
        <v>47</v>
      </c>
      <c r="M35" s="1">
        <f>IF(L35="win-client",K35,IF(L35="teilweise",K35/2,0))</f>
        <v>0</v>
      </c>
    </row>
    <row r="36" spans="1:13" x14ac:dyDescent="0.25">
      <c r="A36" s="16"/>
      <c r="B36" s="16" t="str">
        <f>HYPERLINK("https://attack.mitre.org/techniques/T1092","MITRE")</f>
        <v>MITRE</v>
      </c>
      <c r="C36" s="16" t="s">
        <v>71</v>
      </c>
      <c r="D36" s="4" t="s">
        <v>79</v>
      </c>
      <c r="F36" s="1" t="s">
        <v>661</v>
      </c>
      <c r="G36" s="21">
        <v>2</v>
      </c>
      <c r="I36" s="21" t="s">
        <v>46</v>
      </c>
      <c r="K36" s="1">
        <f>(COUNTIF(H36:J36,"x")+G36)</f>
        <v>3</v>
      </c>
      <c r="L36" s="1" t="s">
        <v>47</v>
      </c>
      <c r="M36" s="1">
        <f>IF(L36="win-client",K36,IF(L36="teilweise",K36/2,0))</f>
        <v>0</v>
      </c>
    </row>
    <row r="37" spans="1:13" x14ac:dyDescent="0.25">
      <c r="A37" s="16"/>
      <c r="B37" s="16" t="str">
        <f>HYPERLINK("https://attack.mitre.org/techniques/T1132/002","MITRE")</f>
        <v>MITRE</v>
      </c>
      <c r="C37" s="16" t="s">
        <v>71</v>
      </c>
      <c r="D37" s="4" t="s">
        <v>80</v>
      </c>
      <c r="E37" s="2" t="s">
        <v>81</v>
      </c>
      <c r="F37" s="1" t="s">
        <v>661</v>
      </c>
      <c r="G37" s="21">
        <v>1</v>
      </c>
      <c r="I37" s="21" t="s">
        <v>46</v>
      </c>
      <c r="K37" s="1">
        <f>(COUNTIF(H37:J37,"x")+G37)</f>
        <v>2</v>
      </c>
      <c r="L37" s="1" t="s">
        <v>47</v>
      </c>
      <c r="M37" s="1">
        <f>IF(L37="win-client",K37,IF(L37="teilweise",K37/2,0))</f>
        <v>0</v>
      </c>
    </row>
    <row r="38" spans="1:13" x14ac:dyDescent="0.25">
      <c r="A38" s="16"/>
      <c r="B38" s="16" t="str">
        <f>HYPERLINK("https://attack.mitre.org/techniques/T1132/001","MITRE")</f>
        <v>MITRE</v>
      </c>
      <c r="C38" s="16" t="s">
        <v>71</v>
      </c>
      <c r="D38" s="4" t="s">
        <v>80</v>
      </c>
      <c r="E38" s="2" t="s">
        <v>82</v>
      </c>
      <c r="F38" s="1" t="s">
        <v>661</v>
      </c>
      <c r="G38" s="21">
        <v>1</v>
      </c>
      <c r="I38" s="21" t="s">
        <v>46</v>
      </c>
      <c r="K38" s="1">
        <f>(COUNTIF(H38:J38,"x")+G38)</f>
        <v>2</v>
      </c>
      <c r="L38" s="1" t="s">
        <v>47</v>
      </c>
      <c r="M38" s="1">
        <f>IF(L38="win-client",K38,IF(L38="teilweise",K38/2,0))</f>
        <v>0</v>
      </c>
    </row>
    <row r="39" spans="1:13" x14ac:dyDescent="0.25">
      <c r="A39" s="16"/>
      <c r="B39" s="16" t="str">
        <f>HYPERLINK("https://attack.mitre.org/techniques/T1001/001","MITRE")</f>
        <v>MITRE</v>
      </c>
      <c r="C39" s="16" t="s">
        <v>71</v>
      </c>
      <c r="D39" s="4" t="s">
        <v>83</v>
      </c>
      <c r="E39" s="2" t="s">
        <v>84</v>
      </c>
      <c r="F39" s="1" t="s">
        <v>661</v>
      </c>
      <c r="G39" s="21">
        <v>1</v>
      </c>
      <c r="I39" s="21" t="s">
        <v>46</v>
      </c>
      <c r="K39" s="1">
        <f>(COUNTIF(H39:J39,"x")+G39)</f>
        <v>2</v>
      </c>
      <c r="L39" s="1" t="s">
        <v>47</v>
      </c>
      <c r="M39" s="1">
        <f>IF(L39="win-client",K39,IF(L39="teilweise",K39/2,0))</f>
        <v>0</v>
      </c>
    </row>
    <row r="40" spans="1:13" x14ac:dyDescent="0.25">
      <c r="A40" s="16"/>
      <c r="B40" s="16" t="str">
        <f>HYPERLINK("https://attack.mitre.org/techniques/T1001/003","MITRE")</f>
        <v>MITRE</v>
      </c>
      <c r="C40" s="16" t="s">
        <v>71</v>
      </c>
      <c r="D40" s="4" t="s">
        <v>83</v>
      </c>
      <c r="E40" s="2" t="s">
        <v>85</v>
      </c>
      <c r="F40" s="1" t="s">
        <v>661</v>
      </c>
      <c r="G40" s="21">
        <v>1</v>
      </c>
      <c r="I40" s="21" t="s">
        <v>46</v>
      </c>
      <c r="K40" s="1">
        <f>(COUNTIF(H40:J40,"x")+G40)</f>
        <v>2</v>
      </c>
      <c r="L40" s="1" t="s">
        <v>47</v>
      </c>
      <c r="M40" s="1">
        <f>IF(L40="win-client",K40,IF(L40="teilweise",K40/2,0))</f>
        <v>0</v>
      </c>
    </row>
    <row r="41" spans="1:13" x14ac:dyDescent="0.25">
      <c r="A41" s="16"/>
      <c r="B41" s="16" t="str">
        <f>HYPERLINK("https://attack.mitre.org/techniques/T1001/002","MITRE")</f>
        <v>MITRE</v>
      </c>
      <c r="C41" s="16" t="s">
        <v>71</v>
      </c>
      <c r="D41" s="4" t="s">
        <v>83</v>
      </c>
      <c r="E41" s="2" t="s">
        <v>86</v>
      </c>
      <c r="F41" s="1" t="s">
        <v>661</v>
      </c>
      <c r="G41" s="21">
        <v>2</v>
      </c>
      <c r="I41" s="21" t="s">
        <v>46</v>
      </c>
      <c r="K41" s="1">
        <f>(COUNTIF(H41:J41,"x")+G41)</f>
        <v>3</v>
      </c>
      <c r="L41" s="1" t="s">
        <v>47</v>
      </c>
      <c r="M41" s="1">
        <f>IF(L41="win-client",K41,IF(L41="teilweise",K41/2,0))</f>
        <v>0</v>
      </c>
    </row>
    <row r="42" spans="1:13" x14ac:dyDescent="0.25">
      <c r="A42" s="16"/>
      <c r="B42" s="16" t="str">
        <f>HYPERLINK("https://attack.mitre.org/techniques/T1568/003","MITRE")</f>
        <v>MITRE</v>
      </c>
      <c r="C42" s="16" t="s">
        <v>71</v>
      </c>
      <c r="D42" s="4" t="s">
        <v>87</v>
      </c>
      <c r="E42" s="2" t="s">
        <v>88</v>
      </c>
      <c r="F42" s="1" t="s">
        <v>661</v>
      </c>
      <c r="G42" s="21">
        <v>2</v>
      </c>
      <c r="K42" s="1">
        <f>(COUNTIF(H42:J42,"x")+G42)</f>
        <v>2</v>
      </c>
      <c r="L42" s="1" t="s">
        <v>47</v>
      </c>
      <c r="M42" s="1">
        <f>IF(L42="win-client",K42,IF(L42="teilweise",K42/2,0))</f>
        <v>0</v>
      </c>
    </row>
    <row r="43" spans="1:13" x14ac:dyDescent="0.25">
      <c r="A43" s="16"/>
      <c r="B43" s="16" t="str">
        <f>HYPERLINK("https://attack.mitre.org/techniques/T1568/002","MITRE")</f>
        <v>MITRE</v>
      </c>
      <c r="C43" s="16" t="s">
        <v>71</v>
      </c>
      <c r="D43" s="4" t="s">
        <v>87</v>
      </c>
      <c r="E43" s="2" t="s">
        <v>89</v>
      </c>
      <c r="F43" s="1" t="s">
        <v>661</v>
      </c>
      <c r="G43" s="21">
        <v>2</v>
      </c>
      <c r="K43" s="1">
        <f>(COUNTIF(H43:J43,"x")+G43)</f>
        <v>2</v>
      </c>
      <c r="L43" s="1" t="s">
        <v>47</v>
      </c>
      <c r="M43" s="1">
        <f>IF(L43="win-client",K43,IF(L43="teilweise",K43/2,0))</f>
        <v>0</v>
      </c>
    </row>
    <row r="44" spans="1:13" x14ac:dyDescent="0.25">
      <c r="A44" s="16"/>
      <c r="B44" s="16" t="str">
        <f>HYPERLINK("https://attack.mitre.org/techniques/T1568/001","MITRE")</f>
        <v>MITRE</v>
      </c>
      <c r="C44" s="16" t="s">
        <v>71</v>
      </c>
      <c r="D44" s="4" t="s">
        <v>87</v>
      </c>
      <c r="E44" s="2" t="s">
        <v>90</v>
      </c>
      <c r="F44" s="1" t="s">
        <v>661</v>
      </c>
      <c r="G44" s="21">
        <v>2</v>
      </c>
      <c r="K44" s="1">
        <f>(COUNTIF(H44:J44,"x")+G44)</f>
        <v>2</v>
      </c>
      <c r="L44" s="1" t="s">
        <v>47</v>
      </c>
      <c r="M44" s="1">
        <f>IF(L44="win-client",K44,IF(L44="teilweise",K44/2,0))</f>
        <v>0</v>
      </c>
    </row>
    <row r="45" spans="1:13" x14ac:dyDescent="0.25">
      <c r="A45" s="16"/>
      <c r="B45" s="16" t="str">
        <f>HYPERLINK("https://attack.mitre.org/techniques/T1573/002","MITRE")</f>
        <v>MITRE</v>
      </c>
      <c r="C45" s="16" t="s">
        <v>71</v>
      </c>
      <c r="D45" s="4" t="s">
        <v>91</v>
      </c>
      <c r="E45" s="2" t="s">
        <v>92</v>
      </c>
      <c r="F45" s="1" t="s">
        <v>661</v>
      </c>
      <c r="G45" s="21">
        <v>2</v>
      </c>
      <c r="J45" s="21" t="s">
        <v>46</v>
      </c>
      <c r="K45" s="1">
        <f>(COUNTIF(H45:J45,"x")+G45)</f>
        <v>3</v>
      </c>
      <c r="L45" s="1" t="s">
        <v>47</v>
      </c>
      <c r="M45" s="1">
        <f>IF(L45="win-client",K45,IF(L45="teilweise",K45/2,0))</f>
        <v>0</v>
      </c>
    </row>
    <row r="46" spans="1:13" x14ac:dyDescent="0.25">
      <c r="A46" s="16"/>
      <c r="B46" s="16" t="str">
        <f>HYPERLINK("https://attack.mitre.org/techniques/T1573/001","MITRE")</f>
        <v>MITRE</v>
      </c>
      <c r="C46" s="16" t="s">
        <v>71</v>
      </c>
      <c r="D46" s="4" t="s">
        <v>91</v>
      </c>
      <c r="E46" s="2" t="s">
        <v>93</v>
      </c>
      <c r="F46" s="1" t="s">
        <v>661</v>
      </c>
      <c r="G46" s="21">
        <v>2</v>
      </c>
      <c r="J46" s="21" t="s">
        <v>46</v>
      </c>
      <c r="K46" s="1">
        <f>(COUNTIF(H46:J46,"x")+G46)</f>
        <v>3</v>
      </c>
      <c r="L46" s="1" t="s">
        <v>47</v>
      </c>
      <c r="M46" s="1">
        <f>IF(L46="win-client",K46,IF(L46="teilweise",K46/2,0))</f>
        <v>0</v>
      </c>
    </row>
    <row r="47" spans="1:13" x14ac:dyDescent="0.25">
      <c r="A47" s="16"/>
      <c r="B47" s="16" t="str">
        <f>HYPERLINK("https://attack.mitre.org/techniques/T1008","MITRE")</f>
        <v>MITRE</v>
      </c>
      <c r="C47" s="16" t="s">
        <v>71</v>
      </c>
      <c r="D47" s="4" t="s">
        <v>94</v>
      </c>
      <c r="E47" s="2" t="s">
        <v>40</v>
      </c>
      <c r="F47" s="1" t="s">
        <v>661</v>
      </c>
      <c r="G47" s="21">
        <v>1</v>
      </c>
      <c r="J47" s="21" t="s">
        <v>46</v>
      </c>
      <c r="K47" s="1">
        <f>(COUNTIF(H47:J47,"x")+G47)</f>
        <v>2</v>
      </c>
      <c r="L47" s="1" t="s">
        <v>47</v>
      </c>
      <c r="M47" s="1">
        <f>IF(L47="win-client",K47,IF(L47="teilweise",K47/2,0))</f>
        <v>0</v>
      </c>
    </row>
    <row r="48" spans="1:13" x14ac:dyDescent="0.25">
      <c r="A48" s="16"/>
      <c r="B48" s="16" t="str">
        <f>HYPERLINK("https://attack.mitre.org/techniques/T1105","MITRE")</f>
        <v>MITRE</v>
      </c>
      <c r="C48" s="16" t="s">
        <v>71</v>
      </c>
      <c r="D48" s="4" t="s">
        <v>95</v>
      </c>
      <c r="E48" s="2" t="s">
        <v>40</v>
      </c>
      <c r="F48" s="1" t="s">
        <v>661</v>
      </c>
      <c r="G48" s="21">
        <v>2</v>
      </c>
      <c r="K48" s="1">
        <f>(COUNTIF(H48:J48,"x")+G48)</f>
        <v>2</v>
      </c>
      <c r="L48" s="1" t="s">
        <v>47</v>
      </c>
      <c r="M48" s="1">
        <f>IF(L48="win-client",K48,IF(L48="teilweise",K48/2,0))</f>
        <v>0</v>
      </c>
    </row>
    <row r="49" spans="1:13" x14ac:dyDescent="0.25">
      <c r="A49" s="16"/>
      <c r="B49" s="16" t="str">
        <f>HYPERLINK("https://attack.mitre.org/techniques/T1104","MITRE")</f>
        <v>MITRE</v>
      </c>
      <c r="C49" s="16" t="s">
        <v>71</v>
      </c>
      <c r="D49" s="4" t="s">
        <v>96</v>
      </c>
      <c r="E49" s="2" t="s">
        <v>40</v>
      </c>
      <c r="F49" s="1" t="s">
        <v>661</v>
      </c>
      <c r="G49" s="21">
        <v>2</v>
      </c>
      <c r="K49" s="1">
        <f>(COUNTIF(H49:J49,"x")+G49)</f>
        <v>2</v>
      </c>
      <c r="L49" s="1" t="s">
        <v>47</v>
      </c>
      <c r="M49" s="1">
        <f>IF(L49="win-client",K49,IF(L49="teilweise",K49/2,0))</f>
        <v>0</v>
      </c>
    </row>
    <row r="50" spans="1:13" x14ac:dyDescent="0.25">
      <c r="A50" s="16"/>
      <c r="B50" s="16" t="str">
        <f>HYPERLINK("https://attack.mitre.org/techniques/T1095","MITRE")</f>
        <v>MITRE</v>
      </c>
      <c r="C50" s="16" t="s">
        <v>71</v>
      </c>
      <c r="D50" s="4" t="s">
        <v>97</v>
      </c>
      <c r="E50" s="2" t="s">
        <v>40</v>
      </c>
      <c r="F50" s="1" t="s">
        <v>661</v>
      </c>
      <c r="G50" s="21">
        <v>2</v>
      </c>
      <c r="J50" s="21" t="s">
        <v>46</v>
      </c>
      <c r="K50" s="1">
        <f>(COUNTIF(H50:J50,"x")+G50)</f>
        <v>3</v>
      </c>
      <c r="L50" s="1" t="s">
        <v>47</v>
      </c>
      <c r="M50" s="1">
        <f>IF(L50="win-client",K50,IF(L50="teilweise",K50/2,0))</f>
        <v>0</v>
      </c>
    </row>
    <row r="51" spans="1:13" x14ac:dyDescent="0.25">
      <c r="A51" s="16"/>
      <c r="B51" s="16" t="str">
        <f>HYPERLINK("https://attack.mitre.org/techniques/T1571","MITRE")</f>
        <v>MITRE</v>
      </c>
      <c r="C51" s="16" t="s">
        <v>71</v>
      </c>
      <c r="D51" s="4" t="s">
        <v>98</v>
      </c>
      <c r="E51" s="2" t="s">
        <v>40</v>
      </c>
      <c r="F51" s="1" t="s">
        <v>661</v>
      </c>
      <c r="G51" s="21">
        <v>2</v>
      </c>
      <c r="I51" s="21" t="s">
        <v>46</v>
      </c>
      <c r="K51" s="1">
        <f>(COUNTIF(H51:J51,"x")+G51)</f>
        <v>3</v>
      </c>
      <c r="L51" s="1" t="s">
        <v>47</v>
      </c>
      <c r="M51" s="1">
        <f>IF(L51="win-client",K51,IF(L51="teilweise",K51/2,0))</f>
        <v>0</v>
      </c>
    </row>
    <row r="52" spans="1:13" x14ac:dyDescent="0.25">
      <c r="A52" s="16"/>
      <c r="B52" s="16" t="str">
        <f>HYPERLINK("https://attack.mitre.org/techniques/T1572","MITRE")</f>
        <v>MITRE</v>
      </c>
      <c r="C52" s="16" t="s">
        <v>71</v>
      </c>
      <c r="D52" s="4" t="s">
        <v>99</v>
      </c>
      <c r="E52" s="2" t="s">
        <v>40</v>
      </c>
      <c r="F52" s="1" t="s">
        <v>661</v>
      </c>
      <c r="G52" s="21">
        <v>2</v>
      </c>
      <c r="I52" s="21" t="s">
        <v>46</v>
      </c>
      <c r="J52" s="21" t="s">
        <v>46</v>
      </c>
      <c r="K52" s="1">
        <f>(COUNTIF(H52:J52,"x")+G52)</f>
        <v>4</v>
      </c>
      <c r="L52" s="1" t="s">
        <v>47</v>
      </c>
      <c r="M52" s="1">
        <f>IF(L52="win-client",K52,IF(L52="teilweise",K52/2,0))</f>
        <v>0</v>
      </c>
    </row>
    <row r="53" spans="1:13" x14ac:dyDescent="0.25">
      <c r="A53" s="16"/>
      <c r="B53" s="16" t="str">
        <f>HYPERLINK("https://attack.mitre.org/techniques/T1090/004","MITRE")</f>
        <v>MITRE</v>
      </c>
      <c r="C53" s="16" t="s">
        <v>71</v>
      </c>
      <c r="D53" s="4" t="s">
        <v>100</v>
      </c>
      <c r="E53" s="2" t="s">
        <v>101</v>
      </c>
      <c r="F53" s="1" t="s">
        <v>661</v>
      </c>
      <c r="G53" s="21">
        <v>2</v>
      </c>
      <c r="I53" s="21" t="s">
        <v>46</v>
      </c>
      <c r="K53" s="1">
        <f>(COUNTIF(H53:J53,"x")+G53)</f>
        <v>3</v>
      </c>
      <c r="L53" s="1" t="s">
        <v>47</v>
      </c>
      <c r="M53" s="1">
        <f>IF(L53="win-client",K53,IF(L53="teilweise",K53/2,0))</f>
        <v>0</v>
      </c>
    </row>
    <row r="54" spans="1:13" x14ac:dyDescent="0.25">
      <c r="A54" s="16"/>
      <c r="B54" s="16" t="str">
        <f>HYPERLINK("https://attack.mitre.org/techniques/T1090/002","MITRE")</f>
        <v>MITRE</v>
      </c>
      <c r="C54" s="16" t="s">
        <v>71</v>
      </c>
      <c r="D54" s="4" t="s">
        <v>100</v>
      </c>
      <c r="E54" s="2" t="s">
        <v>102</v>
      </c>
      <c r="F54" s="1" t="s">
        <v>661</v>
      </c>
      <c r="G54" s="21">
        <v>2</v>
      </c>
      <c r="I54" s="21" t="s">
        <v>46</v>
      </c>
      <c r="K54" s="1">
        <f>(COUNTIF(H54:J54,"x")+G54)</f>
        <v>3</v>
      </c>
      <c r="L54" s="1" t="s">
        <v>47</v>
      </c>
      <c r="M54" s="1">
        <f>IF(L54="win-client",K54,IF(L54="teilweise",K54/2,0))</f>
        <v>0</v>
      </c>
    </row>
    <row r="55" spans="1:13" x14ac:dyDescent="0.25">
      <c r="A55" s="16"/>
      <c r="B55" s="16" t="str">
        <f>HYPERLINK("https://attack.mitre.org/techniques/T1090/001","MITRE")</f>
        <v>MITRE</v>
      </c>
      <c r="C55" s="16" t="s">
        <v>71</v>
      </c>
      <c r="D55" s="4" t="s">
        <v>100</v>
      </c>
      <c r="E55" s="2" t="s">
        <v>103</v>
      </c>
      <c r="F55" s="1" t="s">
        <v>661</v>
      </c>
      <c r="G55" s="21">
        <v>3</v>
      </c>
      <c r="I55" s="21" t="s">
        <v>46</v>
      </c>
      <c r="K55" s="1">
        <f>(COUNTIF(H55:J55,"x")+G55)</f>
        <v>4</v>
      </c>
      <c r="L55" s="1" t="s">
        <v>47</v>
      </c>
      <c r="M55" s="1">
        <f>IF(L55="win-client",K55,IF(L55="teilweise",K55/2,0))</f>
        <v>0</v>
      </c>
    </row>
    <row r="56" spans="1:13" x14ac:dyDescent="0.25">
      <c r="A56" s="16"/>
      <c r="B56" s="16" t="str">
        <f>HYPERLINK("https://attack.mitre.org/techniques/T1090/003","MITRE")</f>
        <v>MITRE</v>
      </c>
      <c r="C56" s="16" t="s">
        <v>71</v>
      </c>
      <c r="D56" s="4" t="s">
        <v>100</v>
      </c>
      <c r="E56" s="2" t="s">
        <v>104</v>
      </c>
      <c r="F56" s="1" t="s">
        <v>661</v>
      </c>
      <c r="G56" s="21">
        <v>2</v>
      </c>
      <c r="I56" s="21" t="s">
        <v>46</v>
      </c>
      <c r="K56" s="1">
        <f>(COUNTIF(H56:J56,"x")+G56)</f>
        <v>3</v>
      </c>
      <c r="L56" s="1" t="s">
        <v>47</v>
      </c>
      <c r="M56" s="1">
        <f>IF(L56="win-client",K56,IF(L56="teilweise",K56/2,0))</f>
        <v>0</v>
      </c>
    </row>
    <row r="57" spans="1:13" x14ac:dyDescent="0.25">
      <c r="A57" s="16"/>
      <c r="B57" s="16" t="str">
        <f>HYPERLINK("https://attack.mitre.org/techniques/T1219","MITRE")</f>
        <v>MITRE</v>
      </c>
      <c r="C57" s="16" t="s">
        <v>71</v>
      </c>
      <c r="D57" s="4" t="s">
        <v>105</v>
      </c>
      <c r="E57" s="2" t="s">
        <v>40</v>
      </c>
      <c r="F57" s="1" t="s">
        <v>661</v>
      </c>
      <c r="G57" s="21">
        <v>3</v>
      </c>
      <c r="H57" s="21" t="s">
        <v>46</v>
      </c>
      <c r="I57" s="21" t="s">
        <v>46</v>
      </c>
      <c r="J57" s="21" t="s">
        <v>46</v>
      </c>
      <c r="K57" s="1">
        <f>(COUNTIF(H57:J57,"x")+G57)</f>
        <v>6</v>
      </c>
      <c r="L57" s="1" t="s">
        <v>47</v>
      </c>
      <c r="M57" s="1">
        <f>IF(L57="win-client",K57,IF(L57="teilweise",K57/2,0))</f>
        <v>0</v>
      </c>
    </row>
    <row r="58" spans="1:13" hidden="1" x14ac:dyDescent="0.25">
      <c r="A58" s="16"/>
      <c r="B58" s="16"/>
      <c r="C58" s="16" t="s">
        <v>71</v>
      </c>
      <c r="D58" s="19" t="s">
        <v>72</v>
      </c>
      <c r="E58" s="20" t="s">
        <v>73</v>
      </c>
      <c r="F58" s="1" t="s">
        <v>31</v>
      </c>
      <c r="G58" s="21"/>
      <c r="H58" s="1"/>
      <c r="I58" s="1"/>
      <c r="J58" s="1"/>
      <c r="L58" s="1" t="s">
        <v>32</v>
      </c>
    </row>
    <row r="59" spans="1:13" x14ac:dyDescent="0.25">
      <c r="A59" s="16"/>
      <c r="B59" s="16" t="str">
        <f>HYPERLINK("https://attack.mitre.org/techniques/T1102/002","MITRE")</f>
        <v>MITRE</v>
      </c>
      <c r="C59" s="16" t="s">
        <v>71</v>
      </c>
      <c r="D59" s="4" t="s">
        <v>106</v>
      </c>
      <c r="E59" s="2" t="s">
        <v>107</v>
      </c>
      <c r="F59" s="1" t="s">
        <v>661</v>
      </c>
      <c r="G59" s="21">
        <v>3</v>
      </c>
      <c r="H59" s="21" t="s">
        <v>46</v>
      </c>
      <c r="I59" s="21" t="s">
        <v>46</v>
      </c>
      <c r="J59" s="21" t="s">
        <v>46</v>
      </c>
      <c r="K59" s="1">
        <f>(COUNTIF(H59:J59,"x")+G59)</f>
        <v>6</v>
      </c>
      <c r="L59" s="1" t="s">
        <v>47</v>
      </c>
      <c r="M59" s="1">
        <f>IF(L59="win-client",K59,IF(L59="teilweise",K59/2,0))</f>
        <v>0</v>
      </c>
    </row>
    <row r="60" spans="1:13" x14ac:dyDescent="0.25">
      <c r="A60" s="16"/>
      <c r="B60" s="16" t="str">
        <f>HYPERLINK("https://attack.mitre.org/techniques/T1102/001","MITRE")</f>
        <v>MITRE</v>
      </c>
      <c r="C60" s="16" t="s">
        <v>71</v>
      </c>
      <c r="D60" s="4" t="s">
        <v>106</v>
      </c>
      <c r="E60" s="2" t="s">
        <v>108</v>
      </c>
      <c r="F60" s="1" t="s">
        <v>661</v>
      </c>
      <c r="G60" s="21">
        <v>3</v>
      </c>
      <c r="H60" s="21" t="s">
        <v>46</v>
      </c>
      <c r="I60" s="21" t="s">
        <v>46</v>
      </c>
      <c r="J60" s="21" t="s">
        <v>46</v>
      </c>
      <c r="K60" s="1">
        <f>(COUNTIF(H60:J60,"x")+G60)</f>
        <v>6</v>
      </c>
      <c r="L60" s="1" t="s">
        <v>47</v>
      </c>
      <c r="M60" s="1">
        <f>IF(L60="win-client",K60,IF(L60="teilweise",K60/2,0))</f>
        <v>0</v>
      </c>
    </row>
    <row r="61" spans="1:13" x14ac:dyDescent="0.25">
      <c r="A61" s="16"/>
      <c r="B61" s="16" t="str">
        <f>HYPERLINK("https://attack.mitre.org/techniques/T1102/003","MITRE")</f>
        <v>MITRE</v>
      </c>
      <c r="C61" s="16" t="s">
        <v>71</v>
      </c>
      <c r="D61" s="4" t="s">
        <v>106</v>
      </c>
      <c r="E61" s="2" t="s">
        <v>109</v>
      </c>
      <c r="F61" s="1" t="s">
        <v>661</v>
      </c>
      <c r="G61" s="21">
        <v>3</v>
      </c>
      <c r="H61" s="21" t="s">
        <v>46</v>
      </c>
      <c r="J61" s="21" t="s">
        <v>46</v>
      </c>
      <c r="K61" s="1">
        <f>(COUNTIF(H61:J61,"x")+G61)</f>
        <v>5</v>
      </c>
      <c r="L61" s="1" t="s">
        <v>47</v>
      </c>
      <c r="M61" s="1">
        <f>IF(L61="win-client",K61,IF(L61="teilweise",K61/2,0))</f>
        <v>0</v>
      </c>
    </row>
    <row r="62" spans="1:13" x14ac:dyDescent="0.25">
      <c r="A62" s="12"/>
      <c r="B62" s="12" t="str">
        <f>HYPERLINK("https://attack.mitre.org/techniques/T1557/002","MITRE")</f>
        <v>MITRE</v>
      </c>
      <c r="C62" s="12" t="s">
        <v>110</v>
      </c>
      <c r="D62" s="4" t="s">
        <v>29</v>
      </c>
      <c r="E62" s="2" t="s">
        <v>33</v>
      </c>
      <c r="F62" s="1" t="s">
        <v>661</v>
      </c>
      <c r="G62" s="21">
        <v>3</v>
      </c>
      <c r="H62" s="21" t="s">
        <v>46</v>
      </c>
      <c r="I62" s="21" t="s">
        <v>46</v>
      </c>
      <c r="K62" s="1">
        <f>(COUNTIF(H62:J62,"x")+G62)</f>
        <v>5</v>
      </c>
      <c r="L62" s="1" t="s">
        <v>47</v>
      </c>
      <c r="M62" s="1">
        <f>IF(L62="win-client",K62,IF(L62="teilweise",K62/2,0))</f>
        <v>0</v>
      </c>
    </row>
    <row r="63" spans="1:13" x14ac:dyDescent="0.25">
      <c r="A63" s="12"/>
      <c r="B63" s="12" t="str">
        <f>HYPERLINK("https://attack.mitre.org/techniques/T1557/001","MITRE")</f>
        <v>MITRE</v>
      </c>
      <c r="C63" s="12" t="s">
        <v>110</v>
      </c>
      <c r="D63" s="4" t="s">
        <v>29</v>
      </c>
      <c r="E63" s="2" t="s">
        <v>30</v>
      </c>
      <c r="F63" s="1" t="s">
        <v>661</v>
      </c>
      <c r="G63" s="21">
        <v>3</v>
      </c>
      <c r="H63" s="21" t="s">
        <v>46</v>
      </c>
      <c r="I63" s="21" t="s">
        <v>46</v>
      </c>
      <c r="K63" s="1">
        <f>(COUNTIF(H63:J63,"x")+G63)</f>
        <v>5</v>
      </c>
      <c r="L63" s="1" t="s">
        <v>47</v>
      </c>
      <c r="M63" s="1">
        <f>IF(L63="win-client",K63,IF(L63="teilweise",K63/2,0))</f>
        <v>0</v>
      </c>
    </row>
    <row r="64" spans="1:13" x14ac:dyDescent="0.25">
      <c r="A64" s="12"/>
      <c r="B64" s="12" t="str">
        <f>HYPERLINK("https://attack.mitre.org/techniques/T1110/004","MITRE")</f>
        <v>MITRE</v>
      </c>
      <c r="C64" s="12" t="s">
        <v>110</v>
      </c>
      <c r="D64" s="4" t="s">
        <v>133</v>
      </c>
      <c r="E64" s="2" t="s">
        <v>134</v>
      </c>
      <c r="F64" s="1" t="s">
        <v>661</v>
      </c>
      <c r="G64" s="21">
        <v>3</v>
      </c>
      <c r="H64" s="21" t="s">
        <v>46</v>
      </c>
      <c r="I64" s="21" t="s">
        <v>46</v>
      </c>
      <c r="J64" s="21" t="s">
        <v>46</v>
      </c>
      <c r="K64" s="1">
        <f>(COUNTIF(H64:J64,"x")+G64)</f>
        <v>6</v>
      </c>
      <c r="L64" s="1" t="s">
        <v>47</v>
      </c>
      <c r="M64" s="1">
        <f>IF(L64="win-client",K64,IF(L64="teilweise",K64/2,0))</f>
        <v>0</v>
      </c>
    </row>
    <row r="65" spans="1:13" x14ac:dyDescent="0.25">
      <c r="A65" s="12"/>
      <c r="B65" s="12" t="str">
        <f>HYPERLINK("https://attack.mitre.org/techniques/T1110/001","MITRE")</f>
        <v>MITRE</v>
      </c>
      <c r="C65" s="12" t="s">
        <v>110</v>
      </c>
      <c r="D65" s="4" t="s">
        <v>133</v>
      </c>
      <c r="E65" s="2" t="s">
        <v>135</v>
      </c>
      <c r="F65" s="1" t="s">
        <v>661</v>
      </c>
      <c r="G65" s="21">
        <v>2</v>
      </c>
      <c r="H65" s="21" t="s">
        <v>46</v>
      </c>
      <c r="I65" s="21" t="s">
        <v>46</v>
      </c>
      <c r="J65" s="21" t="s">
        <v>46</v>
      </c>
      <c r="K65" s="1">
        <f>(COUNTIF(H65:J65,"x")+G65)</f>
        <v>5</v>
      </c>
      <c r="L65" s="1" t="s">
        <v>47</v>
      </c>
      <c r="M65" s="1">
        <f>IF(L65="win-client",K65,IF(L65="teilweise",K65/2,0))</f>
        <v>0</v>
      </c>
    </row>
    <row r="66" spans="1:13" x14ac:dyDescent="0.25">
      <c r="A66" s="12"/>
      <c r="B66" s="12" t="str">
        <f>HYPERLINK("https://attack.mitre.org/techniques/T1110/002","MITRE")</f>
        <v>MITRE</v>
      </c>
      <c r="C66" s="12" t="s">
        <v>110</v>
      </c>
      <c r="D66" s="4" t="s">
        <v>133</v>
      </c>
      <c r="E66" s="2" t="s">
        <v>136</v>
      </c>
      <c r="F66" s="1" t="s">
        <v>661</v>
      </c>
      <c r="G66" s="21">
        <v>3</v>
      </c>
      <c r="H66" s="21" t="s">
        <v>46</v>
      </c>
      <c r="I66" s="21" t="s">
        <v>46</v>
      </c>
      <c r="J66" s="21" t="s">
        <v>46</v>
      </c>
      <c r="K66" s="1">
        <f>(COUNTIF(H66:J66,"x")+G66)</f>
        <v>6</v>
      </c>
      <c r="L66" s="1" t="s">
        <v>47</v>
      </c>
      <c r="M66" s="1">
        <f>IF(L66="win-client",K66,IF(L66="teilweise",K66/2,0))</f>
        <v>0</v>
      </c>
    </row>
    <row r="67" spans="1:13" x14ac:dyDescent="0.25">
      <c r="A67" s="12"/>
      <c r="B67" s="12" t="str">
        <f>HYPERLINK("https://attack.mitre.org/techniques/T1110/003","MITRE")</f>
        <v>MITRE</v>
      </c>
      <c r="C67" s="12" t="s">
        <v>110</v>
      </c>
      <c r="D67" s="4" t="s">
        <v>133</v>
      </c>
      <c r="E67" s="2" t="s">
        <v>137</v>
      </c>
      <c r="F67" s="1" t="s">
        <v>661</v>
      </c>
      <c r="G67" s="21">
        <v>3</v>
      </c>
      <c r="H67" s="21" t="s">
        <v>46</v>
      </c>
      <c r="I67" s="21" t="s">
        <v>46</v>
      </c>
      <c r="J67" s="21" t="s">
        <v>46</v>
      </c>
      <c r="K67" s="1">
        <f>(COUNTIF(H67:J67,"x")+G67)</f>
        <v>6</v>
      </c>
      <c r="L67" s="1" t="s">
        <v>47</v>
      </c>
      <c r="M67" s="1">
        <f>IF(L67="win-client",K67,IF(L67="teilweise",K67/2,0))</f>
        <v>0</v>
      </c>
    </row>
    <row r="68" spans="1:13" x14ac:dyDescent="0.25">
      <c r="A68" s="12"/>
      <c r="B68" s="12" t="str">
        <f>HYPERLINK("https://attack.mitre.org/techniques/T1555/003","MITRE")</f>
        <v>MITRE</v>
      </c>
      <c r="C68" s="12" t="s">
        <v>110</v>
      </c>
      <c r="D68" s="4" t="s">
        <v>120</v>
      </c>
      <c r="E68" s="2" t="s">
        <v>138</v>
      </c>
      <c r="F68" s="1" t="s">
        <v>661</v>
      </c>
      <c r="G68" s="21">
        <v>3</v>
      </c>
      <c r="H68" s="21" t="s">
        <v>46</v>
      </c>
      <c r="I68" s="21" t="s">
        <v>46</v>
      </c>
      <c r="J68" s="21" t="s">
        <v>46</v>
      </c>
      <c r="K68" s="1">
        <f>(COUNTIF(H68:J68,"x")+G68)</f>
        <v>6</v>
      </c>
      <c r="L68" s="1" t="s">
        <v>47</v>
      </c>
      <c r="M68" s="1">
        <f>IF(L68="win-client",K68,IF(L68="teilweise",K68/2,0))</f>
        <v>0</v>
      </c>
    </row>
    <row r="69" spans="1:13" hidden="1" x14ac:dyDescent="0.25">
      <c r="A69" s="12"/>
      <c r="B69" s="12"/>
      <c r="C69" s="12" t="s">
        <v>110</v>
      </c>
      <c r="D69" s="4" t="s">
        <v>120</v>
      </c>
      <c r="E69" s="2" t="s">
        <v>121</v>
      </c>
      <c r="F69" s="1" t="s">
        <v>660</v>
      </c>
      <c r="G69" s="21"/>
      <c r="H69" s="1"/>
      <c r="I69" s="1"/>
      <c r="J69" s="1"/>
      <c r="L69" s="1" t="s">
        <v>32</v>
      </c>
    </row>
    <row r="70" spans="1:13" x14ac:dyDescent="0.25">
      <c r="A70" s="12"/>
      <c r="B70" s="12" t="str">
        <f>HYPERLINK("https://attack.mitre.org/techniques/T1555/005","MITRE")</f>
        <v>MITRE</v>
      </c>
      <c r="C70" s="12" t="s">
        <v>110</v>
      </c>
      <c r="D70" s="4" t="s">
        <v>120</v>
      </c>
      <c r="E70" s="2" t="s">
        <v>139</v>
      </c>
      <c r="F70" s="1" t="s">
        <v>661</v>
      </c>
      <c r="G70" s="21">
        <v>3</v>
      </c>
      <c r="H70" s="21" t="s">
        <v>46</v>
      </c>
      <c r="I70" s="21" t="s">
        <v>46</v>
      </c>
      <c r="J70" s="21" t="s">
        <v>46</v>
      </c>
      <c r="K70" s="1">
        <f>(COUNTIF(H70:J70,"x")+G70)</f>
        <v>6</v>
      </c>
      <c r="L70" s="1" t="s">
        <v>47</v>
      </c>
      <c r="M70" s="1">
        <f>IF(L70="win-client",K70,IF(L70="teilweise",K70/2,0))</f>
        <v>0</v>
      </c>
    </row>
    <row r="71" spans="1:13" hidden="1" x14ac:dyDescent="0.25">
      <c r="A71" s="12"/>
      <c r="B71" s="12"/>
      <c r="C71" s="12" t="s">
        <v>110</v>
      </c>
      <c r="D71" s="4" t="s">
        <v>120</v>
      </c>
      <c r="E71" s="2" t="s">
        <v>122</v>
      </c>
      <c r="F71" s="1" t="s">
        <v>660</v>
      </c>
      <c r="G71" s="21"/>
      <c r="H71" s="1"/>
      <c r="I71" s="1"/>
      <c r="J71" s="1"/>
      <c r="L71" s="1" t="s">
        <v>32</v>
      </c>
    </row>
    <row r="72" spans="1:13" x14ac:dyDescent="0.25">
      <c r="A72" s="12"/>
      <c r="B72" s="12" t="str">
        <f>HYPERLINK("https://attack.mitre.org/techniques/T1555/004","MITRE")</f>
        <v>MITRE</v>
      </c>
      <c r="C72" s="12" t="s">
        <v>110</v>
      </c>
      <c r="D72" s="4" t="s">
        <v>120</v>
      </c>
      <c r="E72" s="2" t="s">
        <v>140</v>
      </c>
      <c r="F72" s="1" t="s">
        <v>661</v>
      </c>
      <c r="G72" s="21">
        <v>3</v>
      </c>
      <c r="H72" s="21" t="s">
        <v>46</v>
      </c>
      <c r="I72" s="21" t="s">
        <v>46</v>
      </c>
      <c r="J72" s="21" t="s">
        <v>46</v>
      </c>
      <c r="K72" s="1">
        <f>(COUNTIF(H72:J72,"x")+G72)</f>
        <v>6</v>
      </c>
      <c r="L72" s="1" t="s">
        <v>47</v>
      </c>
      <c r="M72" s="1">
        <f>IF(L72="win-client",K72,IF(L72="teilweise",K72/2,0))</f>
        <v>0</v>
      </c>
    </row>
    <row r="73" spans="1:13" x14ac:dyDescent="0.25">
      <c r="A73" s="12"/>
      <c r="B73" s="12" t="str">
        <f>HYPERLINK("https://attack.mitre.org/techniques/T1212","MITRE")</f>
        <v>MITRE</v>
      </c>
      <c r="C73" s="12" t="s">
        <v>110</v>
      </c>
      <c r="D73" s="4" t="s">
        <v>141</v>
      </c>
      <c r="E73" s="2" t="s">
        <v>40</v>
      </c>
      <c r="F73" s="1" t="s">
        <v>661</v>
      </c>
      <c r="G73" s="21">
        <v>3</v>
      </c>
      <c r="H73" s="21" t="s">
        <v>46</v>
      </c>
      <c r="I73" s="21" t="s">
        <v>46</v>
      </c>
      <c r="J73" s="21" t="s">
        <v>46</v>
      </c>
      <c r="K73" s="1">
        <f>(COUNTIF(H73:J73,"x")+G73)</f>
        <v>6</v>
      </c>
      <c r="L73" s="1" t="s">
        <v>47</v>
      </c>
      <c r="M73" s="1">
        <f>IF(L73="win-client",K73,IF(L73="teilweise",K73/2,0))</f>
        <v>0</v>
      </c>
    </row>
    <row r="74" spans="1:13" x14ac:dyDescent="0.25">
      <c r="A74" s="12"/>
      <c r="B74" s="12" t="str">
        <f>HYPERLINK("https://attack.mitre.org/techniques/T1187","MITRE")</f>
        <v>MITRE</v>
      </c>
      <c r="C74" s="12" t="s">
        <v>110</v>
      </c>
      <c r="D74" s="4" t="s">
        <v>142</v>
      </c>
      <c r="E74" s="2" t="s">
        <v>40</v>
      </c>
      <c r="F74" s="1" t="s">
        <v>661</v>
      </c>
      <c r="G74" s="21">
        <v>3</v>
      </c>
      <c r="H74" s="21" t="s">
        <v>46</v>
      </c>
      <c r="I74" s="21" t="s">
        <v>46</v>
      </c>
      <c r="J74" s="21" t="s">
        <v>46</v>
      </c>
      <c r="K74" s="1">
        <f>(COUNTIF(H74:J74,"x")+G74)</f>
        <v>6</v>
      </c>
      <c r="L74" s="1" t="s">
        <v>47</v>
      </c>
      <c r="M74" s="1">
        <f>IF(L74="win-client",K74,IF(L74="teilweise",K74/2,0))</f>
        <v>0</v>
      </c>
    </row>
    <row r="75" spans="1:13" x14ac:dyDescent="0.25">
      <c r="A75" s="12"/>
      <c r="B75" s="12" t="str">
        <f>HYPERLINK("https://attack.mitre.org/techniques/T1606/002","MITRE")</f>
        <v>MITRE</v>
      </c>
      <c r="C75" s="12" t="s">
        <v>110</v>
      </c>
      <c r="D75" s="4" t="s">
        <v>143</v>
      </c>
      <c r="E75" s="2" t="s">
        <v>144</v>
      </c>
      <c r="F75" s="1" t="s">
        <v>661</v>
      </c>
      <c r="G75" s="21">
        <v>3</v>
      </c>
      <c r="H75" s="21" t="s">
        <v>46</v>
      </c>
      <c r="I75" s="21" t="s">
        <v>46</v>
      </c>
      <c r="J75" s="21" t="s">
        <v>46</v>
      </c>
      <c r="K75" s="1">
        <f>(COUNTIF(H75:J75,"x")+G75)</f>
        <v>6</v>
      </c>
      <c r="L75" s="1" t="s">
        <v>47</v>
      </c>
      <c r="M75" s="1">
        <f>IF(L75="win-client",K75,IF(L75="teilweise",K75/2,0))</f>
        <v>0</v>
      </c>
    </row>
    <row r="76" spans="1:13" x14ac:dyDescent="0.25">
      <c r="A76" s="12"/>
      <c r="B76" s="12" t="str">
        <f>HYPERLINK("https://attack.mitre.org/techniques/T1606/001","MITRE")</f>
        <v>MITRE</v>
      </c>
      <c r="C76" s="12" t="s">
        <v>110</v>
      </c>
      <c r="D76" s="4" t="s">
        <v>143</v>
      </c>
      <c r="E76" s="2" t="s">
        <v>145</v>
      </c>
      <c r="F76" s="1" t="s">
        <v>661</v>
      </c>
      <c r="G76" s="21">
        <v>3</v>
      </c>
      <c r="H76" s="21" t="s">
        <v>46</v>
      </c>
      <c r="I76" s="21" t="s">
        <v>46</v>
      </c>
      <c r="J76" s="21" t="s">
        <v>46</v>
      </c>
      <c r="K76" s="1">
        <f>(COUNTIF(H76:J76,"x")+G76)</f>
        <v>6</v>
      </c>
      <c r="L76" s="1" t="s">
        <v>47</v>
      </c>
      <c r="M76" s="1">
        <f>IF(L76="win-client",K76,IF(L76="teilweise",K76/2,0))</f>
        <v>0</v>
      </c>
    </row>
    <row r="77" spans="1:13" x14ac:dyDescent="0.25">
      <c r="A77" s="12"/>
      <c r="B77" s="12" t="str">
        <f>HYPERLINK("https://attack.mitre.org/techniques/T1056/004","MITRE")</f>
        <v>MITRE</v>
      </c>
      <c r="C77" s="12" t="s">
        <v>110</v>
      </c>
      <c r="D77" s="4" t="s">
        <v>34</v>
      </c>
      <c r="E77" s="2" t="s">
        <v>38</v>
      </c>
      <c r="F77" s="1" t="s">
        <v>661</v>
      </c>
      <c r="G77" s="21">
        <v>2</v>
      </c>
      <c r="H77" s="21" t="s">
        <v>46</v>
      </c>
      <c r="I77" s="21" t="s">
        <v>46</v>
      </c>
      <c r="J77" s="21" t="s">
        <v>46</v>
      </c>
      <c r="K77" s="1">
        <f>(COUNTIF(H77:J77,"x")+G77)</f>
        <v>5</v>
      </c>
      <c r="L77" s="1" t="s">
        <v>47</v>
      </c>
      <c r="M77" s="1">
        <f>IF(L77="win-client",K77,IF(L77="teilweise",K77/2,0))</f>
        <v>0</v>
      </c>
    </row>
    <row r="78" spans="1:13" x14ac:dyDescent="0.25">
      <c r="A78" s="12"/>
      <c r="B78" s="12" t="str">
        <f>HYPERLINK("https://attack.mitre.org/techniques/T1056/002","MITRE")</f>
        <v>MITRE</v>
      </c>
      <c r="C78" s="12" t="s">
        <v>110</v>
      </c>
      <c r="D78" s="4" t="s">
        <v>34</v>
      </c>
      <c r="E78" s="2" t="s">
        <v>36</v>
      </c>
      <c r="F78" s="1" t="s">
        <v>661</v>
      </c>
      <c r="G78" s="21">
        <v>2</v>
      </c>
      <c r="H78" s="21" t="s">
        <v>46</v>
      </c>
      <c r="I78" s="21" t="s">
        <v>46</v>
      </c>
      <c r="J78" s="21" t="s">
        <v>46</v>
      </c>
      <c r="K78" s="1">
        <f>(COUNTIF(H78:J78,"x")+G78)</f>
        <v>5</v>
      </c>
      <c r="L78" s="1" t="s">
        <v>47</v>
      </c>
      <c r="M78" s="1">
        <f>IF(L78="win-client",K78,IF(L78="teilweise",K78/2,0))</f>
        <v>0</v>
      </c>
    </row>
    <row r="79" spans="1:13" x14ac:dyDescent="0.25">
      <c r="A79" s="12"/>
      <c r="B79" s="12" t="str">
        <f>HYPERLINK("https://attack.mitre.org/techniques/T1056/001","MITRE")</f>
        <v>MITRE</v>
      </c>
      <c r="C79" s="12" t="s">
        <v>110</v>
      </c>
      <c r="D79" s="4" t="s">
        <v>34</v>
      </c>
      <c r="E79" s="2" t="s">
        <v>35</v>
      </c>
      <c r="F79" s="1" t="s">
        <v>661</v>
      </c>
      <c r="G79" s="21">
        <v>3</v>
      </c>
      <c r="H79" s="21" t="s">
        <v>46</v>
      </c>
      <c r="I79" s="21" t="s">
        <v>46</v>
      </c>
      <c r="J79" s="21" t="s">
        <v>46</v>
      </c>
      <c r="K79" s="1">
        <f>(COUNTIF(H79:J79,"x")+G79)</f>
        <v>6</v>
      </c>
      <c r="L79" s="1" t="s">
        <v>47</v>
      </c>
      <c r="M79" s="1">
        <f>IF(L79="win-client",K79,IF(L79="teilweise",K79/2,0))</f>
        <v>0</v>
      </c>
    </row>
    <row r="80" spans="1:13" x14ac:dyDescent="0.25">
      <c r="A80" s="12"/>
      <c r="B80" s="12" t="str">
        <f>HYPERLINK("https://attack.mitre.org/techniques/T1056/003","MITRE")</f>
        <v>MITRE</v>
      </c>
      <c r="C80" s="12" t="s">
        <v>110</v>
      </c>
      <c r="D80" s="4" t="s">
        <v>34</v>
      </c>
      <c r="E80" s="2" t="s">
        <v>37</v>
      </c>
      <c r="F80" s="1" t="s">
        <v>661</v>
      </c>
      <c r="G80" s="21">
        <v>3</v>
      </c>
      <c r="H80" s="21" t="s">
        <v>46</v>
      </c>
      <c r="I80" s="21" t="s">
        <v>46</v>
      </c>
      <c r="J80" s="21" t="s">
        <v>46</v>
      </c>
      <c r="K80" s="1">
        <f>(COUNTIF(H80:J80,"x")+G80)</f>
        <v>6</v>
      </c>
      <c r="L80" s="1" t="s">
        <v>47</v>
      </c>
      <c r="M80" s="1">
        <f>IF(L80="win-client",K80,IF(L80="teilweise",K80/2,0))</f>
        <v>0</v>
      </c>
    </row>
    <row r="81" spans="1:13" hidden="1" x14ac:dyDescent="0.25">
      <c r="A81" s="12"/>
      <c r="B81" s="12"/>
      <c r="C81" s="12" t="s">
        <v>110</v>
      </c>
      <c r="D81" s="19" t="s">
        <v>111</v>
      </c>
      <c r="E81" s="20" t="s">
        <v>112</v>
      </c>
      <c r="F81" s="1" t="s">
        <v>31</v>
      </c>
      <c r="G81" s="21"/>
      <c r="H81" s="1"/>
      <c r="I81" s="1"/>
      <c r="J81" s="1"/>
      <c r="L81" s="1" t="s">
        <v>32</v>
      </c>
    </row>
    <row r="82" spans="1:13" hidden="1" x14ac:dyDescent="0.25">
      <c r="A82" s="12"/>
      <c r="B82" s="12"/>
      <c r="C82" s="12" t="s">
        <v>110</v>
      </c>
      <c r="D82" s="19" t="s">
        <v>111</v>
      </c>
      <c r="E82" s="20" t="s">
        <v>115</v>
      </c>
      <c r="F82" s="1" t="s">
        <v>31</v>
      </c>
      <c r="G82" s="21"/>
      <c r="H82" s="1"/>
      <c r="I82" s="1"/>
      <c r="J82" s="1"/>
      <c r="L82" s="1" t="s">
        <v>32</v>
      </c>
    </row>
    <row r="83" spans="1:13" hidden="1" x14ac:dyDescent="0.25">
      <c r="A83" s="12"/>
      <c r="B83" s="12"/>
      <c r="C83" s="12" t="s">
        <v>110</v>
      </c>
      <c r="D83" s="19" t="s">
        <v>111</v>
      </c>
      <c r="E83" s="20" t="s">
        <v>113</v>
      </c>
      <c r="F83" s="1" t="s">
        <v>31</v>
      </c>
      <c r="G83" s="21"/>
      <c r="H83" s="1"/>
      <c r="I83" s="1"/>
      <c r="J83" s="1"/>
      <c r="L83" s="1" t="s">
        <v>32</v>
      </c>
    </row>
    <row r="84" spans="1:13" hidden="1" x14ac:dyDescent="0.25">
      <c r="A84" s="12"/>
      <c r="B84" s="12"/>
      <c r="C84" s="12" t="s">
        <v>110</v>
      </c>
      <c r="D84" s="19" t="s">
        <v>111</v>
      </c>
      <c r="E84" s="20" t="s">
        <v>114</v>
      </c>
      <c r="F84" s="1" t="s">
        <v>31</v>
      </c>
      <c r="G84" s="21"/>
      <c r="H84" s="1"/>
      <c r="I84" s="1"/>
      <c r="J84" s="1"/>
      <c r="L84" s="1" t="s">
        <v>32</v>
      </c>
    </row>
    <row r="85" spans="1:13" x14ac:dyDescent="0.25">
      <c r="A85" s="12"/>
      <c r="B85" s="12" t="str">
        <f>HYPERLINK("https://attack.mitre.org/techniques/T1111","MITRE")</f>
        <v>MITRE</v>
      </c>
      <c r="C85" s="12" t="s">
        <v>110</v>
      </c>
      <c r="D85" s="4" t="s">
        <v>146</v>
      </c>
      <c r="E85" s="2" t="s">
        <v>40</v>
      </c>
      <c r="F85" s="1" t="s">
        <v>661</v>
      </c>
      <c r="G85" s="21">
        <v>3</v>
      </c>
      <c r="H85" s="21" t="s">
        <v>46</v>
      </c>
      <c r="I85" s="21" t="s">
        <v>46</v>
      </c>
      <c r="J85" s="21" t="s">
        <v>46</v>
      </c>
      <c r="K85" s="1">
        <f>(COUNTIF(H85:J85,"x")+G85)</f>
        <v>6</v>
      </c>
      <c r="L85" s="1" t="s">
        <v>47</v>
      </c>
      <c r="M85" s="1">
        <f>IF(L85="win-client",K85,IF(L85="teilweise",K85/2,0))</f>
        <v>0</v>
      </c>
    </row>
    <row r="86" spans="1:13" hidden="1" x14ac:dyDescent="0.25">
      <c r="A86" s="12"/>
      <c r="B86" s="12"/>
      <c r="C86" s="12" t="s">
        <v>110</v>
      </c>
      <c r="D86" s="4" t="s">
        <v>131</v>
      </c>
      <c r="E86" s="2" t="s">
        <v>40</v>
      </c>
      <c r="F86" s="1" t="s">
        <v>660</v>
      </c>
      <c r="G86" s="21"/>
      <c r="K86" s="1"/>
      <c r="L86" s="1" t="s">
        <v>32</v>
      </c>
      <c r="M86" s="1"/>
    </row>
    <row r="87" spans="1:13" x14ac:dyDescent="0.25">
      <c r="A87" s="12"/>
      <c r="B87" s="12" t="str">
        <f>HYPERLINK("https://attack.mitre.org/techniques/T1040","MITRE")</f>
        <v>MITRE</v>
      </c>
      <c r="C87" s="12" t="s">
        <v>110</v>
      </c>
      <c r="D87" s="4" t="s">
        <v>147</v>
      </c>
      <c r="E87" s="2" t="s">
        <v>40</v>
      </c>
      <c r="F87" s="1" t="s">
        <v>661</v>
      </c>
      <c r="G87" s="21">
        <v>1</v>
      </c>
      <c r="H87" s="21" t="s">
        <v>46</v>
      </c>
      <c r="K87" s="1">
        <f>(COUNTIF(H87:J87,"x")+G87)</f>
        <v>2</v>
      </c>
      <c r="L87" s="1" t="s">
        <v>47</v>
      </c>
      <c r="M87" s="1">
        <f>IF(L87="win-client",K87,IF(L87="teilweise",K87/2,0))</f>
        <v>0</v>
      </c>
    </row>
    <row r="88" spans="1:13" hidden="1" x14ac:dyDescent="0.25">
      <c r="A88" s="12"/>
      <c r="B88" s="12"/>
      <c r="C88" s="12" t="s">
        <v>110</v>
      </c>
      <c r="D88" s="4" t="s">
        <v>118</v>
      </c>
      <c r="E88" s="2" t="s">
        <v>124</v>
      </c>
      <c r="F88" s="1" t="s">
        <v>660</v>
      </c>
      <c r="G88" s="21"/>
      <c r="H88" s="1"/>
      <c r="I88" s="1"/>
      <c r="J88" s="1"/>
      <c r="L88" s="1" t="s">
        <v>32</v>
      </c>
    </row>
    <row r="89" spans="1:13" x14ac:dyDescent="0.25">
      <c r="A89" s="12"/>
      <c r="B89" s="12" t="str">
        <f>HYPERLINK("https://attack.mitre.org/techniques/T1003/005","MITRE")</f>
        <v>MITRE</v>
      </c>
      <c r="C89" s="12" t="s">
        <v>110</v>
      </c>
      <c r="D89" s="4" t="s">
        <v>118</v>
      </c>
      <c r="E89" s="2" t="s">
        <v>148</v>
      </c>
      <c r="F89" s="1" t="s">
        <v>661</v>
      </c>
      <c r="G89" s="21">
        <v>3</v>
      </c>
      <c r="H89" s="21" t="s">
        <v>46</v>
      </c>
      <c r="I89" s="21" t="s">
        <v>46</v>
      </c>
      <c r="J89" s="21" t="s">
        <v>46</v>
      </c>
      <c r="K89" s="1">
        <f>(COUNTIF(H89:J89,"x")+G89)</f>
        <v>6</v>
      </c>
      <c r="L89" s="1" t="s">
        <v>47</v>
      </c>
      <c r="M89" s="1">
        <f>IF(L89="win-client",K89,IF(L89="teilweise",K89/2,0))</f>
        <v>0</v>
      </c>
    </row>
    <row r="90" spans="1:13" x14ac:dyDescent="0.25">
      <c r="A90" s="12"/>
      <c r="B90" s="12" t="str">
        <f>HYPERLINK("https://attack.mitre.org/techniques/T1003/006","MITRE")</f>
        <v>MITRE</v>
      </c>
      <c r="C90" s="12" t="s">
        <v>110</v>
      </c>
      <c r="D90" s="4" t="s">
        <v>118</v>
      </c>
      <c r="E90" s="2" t="s">
        <v>149</v>
      </c>
      <c r="F90" s="1" t="s">
        <v>661</v>
      </c>
      <c r="G90" s="21">
        <v>3</v>
      </c>
      <c r="H90" s="21" t="s">
        <v>46</v>
      </c>
      <c r="I90" s="21" t="s">
        <v>46</v>
      </c>
      <c r="J90" s="21" t="s">
        <v>46</v>
      </c>
      <c r="K90" s="1">
        <f>(COUNTIF(H90:J90,"x")+G90)</f>
        <v>6</v>
      </c>
      <c r="L90" s="1" t="s">
        <v>47</v>
      </c>
      <c r="M90" s="1">
        <f>IF(L90="win-client",K90,IF(L90="teilweise",K90/2,0))</f>
        <v>0</v>
      </c>
    </row>
    <row r="91" spans="1:13" x14ac:dyDescent="0.25">
      <c r="A91" s="12"/>
      <c r="B91" s="12" t="str">
        <f>HYPERLINK("https://attack.mitre.org/techniques/T1003/004","MITRE")</f>
        <v>MITRE</v>
      </c>
      <c r="C91" s="12" t="s">
        <v>110</v>
      </c>
      <c r="D91" s="4" t="s">
        <v>118</v>
      </c>
      <c r="E91" s="2" t="s">
        <v>150</v>
      </c>
      <c r="F91" s="1" t="s">
        <v>661</v>
      </c>
      <c r="G91" s="21">
        <v>3</v>
      </c>
      <c r="H91" s="21" t="s">
        <v>46</v>
      </c>
      <c r="I91" s="21" t="s">
        <v>46</v>
      </c>
      <c r="J91" s="21" t="s">
        <v>46</v>
      </c>
      <c r="K91" s="1">
        <f>(COUNTIF(H91:J91,"x")+G91)</f>
        <v>6</v>
      </c>
      <c r="L91" s="1" t="s">
        <v>47</v>
      </c>
      <c r="M91" s="1">
        <f>IF(L91="win-client",K91,IF(L91="teilweise",K91/2,0))</f>
        <v>0</v>
      </c>
    </row>
    <row r="92" spans="1:13" x14ac:dyDescent="0.25">
      <c r="A92" s="12"/>
      <c r="B92" s="12" t="str">
        <f>HYPERLINK("https://attack.mitre.org/techniques/T1003/001","MITRE")</f>
        <v>MITRE</v>
      </c>
      <c r="C92" s="12" t="s">
        <v>110</v>
      </c>
      <c r="D92" s="4" t="s">
        <v>118</v>
      </c>
      <c r="E92" s="2" t="s">
        <v>151</v>
      </c>
      <c r="F92" s="1" t="s">
        <v>661</v>
      </c>
      <c r="G92" s="21">
        <v>3</v>
      </c>
      <c r="H92" s="21" t="s">
        <v>46</v>
      </c>
      <c r="I92" s="21" t="s">
        <v>46</v>
      </c>
      <c r="J92" s="21" t="s">
        <v>46</v>
      </c>
      <c r="K92" s="1">
        <f>(COUNTIF(H92:J92,"x")+G92)</f>
        <v>6</v>
      </c>
      <c r="L92" s="1" t="s">
        <v>47</v>
      </c>
      <c r="M92" s="1">
        <f>IF(L92="win-client",K92,IF(L92="teilweise",K92/2,0))</f>
        <v>0</v>
      </c>
    </row>
    <row r="93" spans="1:13" hidden="1" x14ac:dyDescent="0.25">
      <c r="A93" s="12"/>
      <c r="B93" s="12"/>
      <c r="C93" s="12" t="s">
        <v>110</v>
      </c>
      <c r="D93" s="4" t="s">
        <v>118</v>
      </c>
      <c r="E93" s="2" t="s">
        <v>119</v>
      </c>
      <c r="F93" s="1" t="s">
        <v>660</v>
      </c>
      <c r="G93" s="21"/>
      <c r="K93" s="1"/>
      <c r="L93" s="1" t="s">
        <v>32</v>
      </c>
      <c r="M93" s="1"/>
    </row>
    <row r="94" spans="1:13" hidden="1" x14ac:dyDescent="0.25">
      <c r="A94" s="12"/>
      <c r="B94" s="12"/>
      <c r="C94" s="12" t="s">
        <v>110</v>
      </c>
      <c r="D94" s="4" t="s">
        <v>118</v>
      </c>
      <c r="E94" s="2" t="s">
        <v>123</v>
      </c>
      <c r="F94" s="1" t="s">
        <v>660</v>
      </c>
      <c r="G94" s="21"/>
      <c r="H94" s="1"/>
      <c r="I94" s="1"/>
      <c r="J94" s="1"/>
      <c r="L94" s="1" t="s">
        <v>32</v>
      </c>
    </row>
    <row r="95" spans="1:13" x14ac:dyDescent="0.25">
      <c r="A95" s="12"/>
      <c r="B95" s="12" t="str">
        <f>HYPERLINK("https://attack.mitre.org/techniques/T1003/002","MITRE")</f>
        <v>MITRE</v>
      </c>
      <c r="C95" s="12" t="s">
        <v>110</v>
      </c>
      <c r="D95" s="4" t="s">
        <v>118</v>
      </c>
      <c r="E95" s="2" t="s">
        <v>152</v>
      </c>
      <c r="F95" s="1" t="s">
        <v>661</v>
      </c>
      <c r="G95" s="21">
        <v>3</v>
      </c>
      <c r="H95" s="21" t="s">
        <v>46</v>
      </c>
      <c r="I95" s="21" t="s">
        <v>46</v>
      </c>
      <c r="J95" s="21" t="s">
        <v>46</v>
      </c>
      <c r="K95" s="1">
        <f>(COUNTIF(H95:J95,"x")+G95)</f>
        <v>6</v>
      </c>
      <c r="L95" s="1" t="s">
        <v>47</v>
      </c>
      <c r="M95" s="1">
        <f>IF(L95="win-client",K95,IF(L95="teilweise",K95/2,0))</f>
        <v>0</v>
      </c>
    </row>
    <row r="96" spans="1:13" hidden="1" x14ac:dyDescent="0.25">
      <c r="A96" s="12"/>
      <c r="B96" s="12"/>
      <c r="C96" s="12" t="s">
        <v>110</v>
      </c>
      <c r="D96" s="4" t="s">
        <v>125</v>
      </c>
      <c r="E96" s="2" t="s">
        <v>40</v>
      </c>
      <c r="F96" s="1" t="s">
        <v>660</v>
      </c>
      <c r="G96" s="21"/>
      <c r="H96" s="1"/>
      <c r="I96" s="1"/>
      <c r="J96" s="1"/>
      <c r="L96" s="1" t="s">
        <v>32</v>
      </c>
    </row>
    <row r="97" spans="1:13" x14ac:dyDescent="0.25">
      <c r="A97" s="12"/>
      <c r="B97" s="12" t="str">
        <f>HYPERLINK("https://attack.mitre.org/techniques/T1649","MITRE")</f>
        <v>MITRE</v>
      </c>
      <c r="C97" s="12" t="s">
        <v>110</v>
      </c>
      <c r="D97" s="4" t="s">
        <v>158</v>
      </c>
      <c r="E97" s="2" t="s">
        <v>40</v>
      </c>
      <c r="F97" s="1" t="s">
        <v>661</v>
      </c>
      <c r="G97" s="21">
        <v>2</v>
      </c>
      <c r="H97" s="21" t="s">
        <v>46</v>
      </c>
      <c r="I97" s="21" t="s">
        <v>46</v>
      </c>
      <c r="K97" s="1">
        <f>(COUNTIF(H97:J97,"x")+G97)</f>
        <v>4</v>
      </c>
      <c r="L97" s="1" t="s">
        <v>47</v>
      </c>
      <c r="M97" s="1">
        <f>IF(L97="win-client",K97,IF(L97="teilweise",K97/2,0))</f>
        <v>0</v>
      </c>
    </row>
    <row r="98" spans="1:13" hidden="1" x14ac:dyDescent="0.25">
      <c r="A98" s="12"/>
      <c r="B98" s="12"/>
      <c r="C98" s="12" t="s">
        <v>110</v>
      </c>
      <c r="D98" s="4" t="s">
        <v>127</v>
      </c>
      <c r="E98" s="2" t="s">
        <v>129</v>
      </c>
      <c r="F98" s="1" t="s">
        <v>660</v>
      </c>
      <c r="G98" s="21"/>
      <c r="K98" s="1"/>
      <c r="L98" s="1" t="s">
        <v>32</v>
      </c>
      <c r="M98" s="1"/>
    </row>
    <row r="99" spans="1:13" x14ac:dyDescent="0.25">
      <c r="A99" s="12"/>
      <c r="B99" s="12" t="str">
        <f>HYPERLINK("https://attack.mitre.org/techniques/T1558/001","MITRE")</f>
        <v>MITRE</v>
      </c>
      <c r="C99" s="12" t="s">
        <v>110</v>
      </c>
      <c r="D99" s="4" t="s">
        <v>127</v>
      </c>
      <c r="E99" s="2" t="s">
        <v>156</v>
      </c>
      <c r="F99" s="1" t="s">
        <v>661</v>
      </c>
      <c r="G99" s="21">
        <v>2</v>
      </c>
      <c r="H99" s="21" t="s">
        <v>46</v>
      </c>
      <c r="I99" s="21" t="s">
        <v>46</v>
      </c>
      <c r="K99" s="26">
        <f>(COUNTIF(H99:J99,"x")+G99)</f>
        <v>4</v>
      </c>
      <c r="L99" s="1" t="s">
        <v>47</v>
      </c>
      <c r="M99" s="1">
        <f>IF(L99="win-client",K99,IF(L99="teilweise",K99/2,0))</f>
        <v>0</v>
      </c>
    </row>
    <row r="100" spans="1:13" hidden="1" x14ac:dyDescent="0.25">
      <c r="A100" s="12"/>
      <c r="B100" s="12"/>
      <c r="C100" s="12" t="s">
        <v>110</v>
      </c>
      <c r="D100" s="4" t="s">
        <v>127</v>
      </c>
      <c r="E100" s="2" t="s">
        <v>128</v>
      </c>
      <c r="F100" s="1" t="s">
        <v>660</v>
      </c>
      <c r="G100" s="21"/>
      <c r="K100" s="1"/>
      <c r="L100" s="1" t="s">
        <v>32</v>
      </c>
      <c r="M100" s="1"/>
    </row>
    <row r="101" spans="1:13" x14ac:dyDescent="0.25">
      <c r="A101" s="12"/>
      <c r="B101" s="12" t="str">
        <f>HYPERLINK("https://attack.mitre.org/techniques/T1558/002","MITRE")</f>
        <v>MITRE</v>
      </c>
      <c r="C101" s="12" t="s">
        <v>110</v>
      </c>
      <c r="D101" s="4" t="s">
        <v>127</v>
      </c>
      <c r="E101" s="2" t="s">
        <v>157</v>
      </c>
      <c r="F101" s="1" t="s">
        <v>661</v>
      </c>
      <c r="G101" s="21">
        <v>2</v>
      </c>
      <c r="H101" s="21" t="s">
        <v>46</v>
      </c>
      <c r="I101" s="21" t="s">
        <v>46</v>
      </c>
      <c r="K101" s="26">
        <f>(COUNTIF(H101:J101,"x")+G101)</f>
        <v>4</v>
      </c>
      <c r="L101" s="1" t="s">
        <v>47</v>
      </c>
      <c r="M101" s="1">
        <f>IF(L101="win-client",K101,IF(L101="teilweise",K101/2,0))</f>
        <v>0</v>
      </c>
    </row>
    <row r="102" spans="1:13" hidden="1" x14ac:dyDescent="0.25">
      <c r="A102" s="12"/>
      <c r="B102" s="12"/>
      <c r="C102" s="12" t="s">
        <v>110</v>
      </c>
      <c r="D102" s="4" t="s">
        <v>116</v>
      </c>
      <c r="E102" s="2" t="s">
        <v>126</v>
      </c>
      <c r="F102" s="1" t="s">
        <v>660</v>
      </c>
      <c r="G102" s="21"/>
      <c r="H102" s="1"/>
      <c r="I102" s="1"/>
      <c r="J102" s="1"/>
      <c r="L102" s="1" t="s">
        <v>32</v>
      </c>
    </row>
    <row r="103" spans="1:13" x14ac:dyDescent="0.25">
      <c r="A103" s="12"/>
      <c r="B103" s="12" t="str">
        <f>HYPERLINK("https://attack.mitre.org/techniques/T1552/008/","MITRE")</f>
        <v>MITRE</v>
      </c>
      <c r="C103" s="12" t="s">
        <v>110</v>
      </c>
      <c r="D103" s="4" t="s">
        <v>116</v>
      </c>
      <c r="E103" s="2" t="s">
        <v>647</v>
      </c>
      <c r="F103" s="1" t="s">
        <v>661</v>
      </c>
      <c r="G103" s="21">
        <v>3</v>
      </c>
      <c r="H103" s="1" t="s">
        <v>46</v>
      </c>
      <c r="I103" s="1" t="s">
        <v>46</v>
      </c>
      <c r="J103" s="1"/>
      <c r="K103" s="1">
        <f>(COUNTIF(H103:J103,"x")+G103)</f>
        <v>5</v>
      </c>
      <c r="L103" s="1" t="s">
        <v>47</v>
      </c>
      <c r="M103" s="1">
        <f>IF(L103="win-client",K103,IF(L103="teilweise",K103/2,0))</f>
        <v>0</v>
      </c>
    </row>
    <row r="104" spans="1:13" hidden="1" x14ac:dyDescent="0.25">
      <c r="A104" s="12"/>
      <c r="B104" s="12"/>
      <c r="C104" s="12" t="s">
        <v>110</v>
      </c>
      <c r="D104" s="4" t="s">
        <v>116</v>
      </c>
      <c r="E104" s="2" t="s">
        <v>117</v>
      </c>
      <c r="F104" s="1" t="s">
        <v>660</v>
      </c>
      <c r="G104" s="21"/>
      <c r="H104" s="1"/>
      <c r="I104" s="1"/>
      <c r="J104" s="1"/>
      <c r="L104" s="1" t="s">
        <v>32</v>
      </c>
    </row>
    <row r="105" spans="1:13" x14ac:dyDescent="0.25">
      <c r="A105" s="12"/>
      <c r="B105" s="12" t="str">
        <f>HYPERLINK("https://attack.mitre.org/techniques/T1552/007/","MITRE")</f>
        <v>MITRE</v>
      </c>
      <c r="C105" s="12" t="s">
        <v>110</v>
      </c>
      <c r="D105" s="4" t="s">
        <v>116</v>
      </c>
      <c r="E105" s="2" t="s">
        <v>132</v>
      </c>
      <c r="F105" s="1" t="s">
        <v>661</v>
      </c>
      <c r="G105" s="21">
        <v>2</v>
      </c>
      <c r="H105" s="1" t="s">
        <v>46</v>
      </c>
      <c r="I105" s="1" t="s">
        <v>46</v>
      </c>
      <c r="J105" s="1"/>
      <c r="K105" s="1">
        <f>(COUNTIF(H105:J105,"x")+G105)</f>
        <v>4</v>
      </c>
      <c r="L105" s="1" t="s">
        <v>47</v>
      </c>
      <c r="M105" s="1">
        <f>IF(L105="win-client",K105,IF(L105="teilweise",K105/2,0))</f>
        <v>0</v>
      </c>
    </row>
    <row r="106" spans="1:13" x14ac:dyDescent="0.25">
      <c r="A106" s="12"/>
      <c r="B106" s="12" t="str">
        <f>HYPERLINK("https://attack.mitre.org/techniques/T1552/001","MITRE")</f>
        <v>MITRE</v>
      </c>
      <c r="C106" s="12" t="s">
        <v>110</v>
      </c>
      <c r="D106" s="4" t="s">
        <v>116</v>
      </c>
      <c r="E106" s="2" t="s">
        <v>153</v>
      </c>
      <c r="F106" s="1" t="s">
        <v>661</v>
      </c>
      <c r="G106" s="21">
        <v>3</v>
      </c>
      <c r="H106" s="21" t="s">
        <v>46</v>
      </c>
      <c r="I106" s="21" t="s">
        <v>46</v>
      </c>
      <c r="J106" s="21" t="s">
        <v>46</v>
      </c>
      <c r="K106" s="1">
        <f>(COUNTIF(H106:J106,"x")+G106)</f>
        <v>6</v>
      </c>
      <c r="L106" s="1" t="s">
        <v>47</v>
      </c>
      <c r="M106" s="1">
        <f>IF(L106="win-client",K106,IF(L106="teilweise",K106/2,0))</f>
        <v>0</v>
      </c>
    </row>
    <row r="107" spans="1:13" x14ac:dyDescent="0.25">
      <c r="A107" s="12"/>
      <c r="B107" s="12" t="str">
        <f>HYPERLINK("https://attack.mitre.org/techniques/T1552/002","MITRE")</f>
        <v>MITRE</v>
      </c>
      <c r="C107" s="12" t="s">
        <v>110</v>
      </c>
      <c r="D107" s="4" t="s">
        <v>116</v>
      </c>
      <c r="E107" s="2" t="s">
        <v>154</v>
      </c>
      <c r="F107" s="1" t="s">
        <v>661</v>
      </c>
      <c r="G107" s="21">
        <v>3</v>
      </c>
      <c r="H107" s="21" t="s">
        <v>46</v>
      </c>
      <c r="I107" s="21" t="s">
        <v>46</v>
      </c>
      <c r="J107" s="21" t="s">
        <v>46</v>
      </c>
      <c r="K107" s="1">
        <f>(COUNTIF(H107:J107,"x")+G107)</f>
        <v>6</v>
      </c>
      <c r="L107" s="1" t="s">
        <v>47</v>
      </c>
      <c r="M107" s="1">
        <f>IF(L107="win-client",K107,IF(L107="teilweise",K107/2,0))</f>
        <v>0</v>
      </c>
    </row>
    <row r="108" spans="1:13" hidden="1" x14ac:dyDescent="0.25">
      <c r="A108" s="12"/>
      <c r="B108" s="12"/>
      <c r="C108" s="12" t="s">
        <v>110</v>
      </c>
      <c r="D108" s="4" t="s">
        <v>116</v>
      </c>
      <c r="E108" s="2" t="s">
        <v>130</v>
      </c>
      <c r="F108" s="1" t="s">
        <v>660</v>
      </c>
      <c r="G108" s="21"/>
      <c r="K108" s="1"/>
      <c r="L108" s="1" t="s">
        <v>32</v>
      </c>
      <c r="M108" s="1"/>
    </row>
    <row r="109" spans="1:13" x14ac:dyDescent="0.25">
      <c r="A109" s="12"/>
      <c r="B109" s="12" t="str">
        <f>HYPERLINK("https://attack.mitre.org/techniques/T1552/004","MITRE")</f>
        <v>MITRE</v>
      </c>
      <c r="C109" s="12" t="s">
        <v>110</v>
      </c>
      <c r="D109" s="4" t="s">
        <v>116</v>
      </c>
      <c r="E109" s="2" t="s">
        <v>155</v>
      </c>
      <c r="F109" s="1" t="s">
        <v>661</v>
      </c>
      <c r="G109" s="21">
        <v>3</v>
      </c>
      <c r="H109" s="21" t="s">
        <v>46</v>
      </c>
      <c r="I109" s="21" t="s">
        <v>46</v>
      </c>
      <c r="J109" s="21" t="s">
        <v>46</v>
      </c>
      <c r="K109" s="1">
        <f>(COUNTIF(H109:J109,"x")+G109)</f>
        <v>6</v>
      </c>
      <c r="L109" s="1" t="s">
        <v>47</v>
      </c>
      <c r="M109" s="1">
        <f>IF(L109="win-client",K109,IF(L109="teilweise",K109/2,0))</f>
        <v>0</v>
      </c>
    </row>
    <row r="110" spans="1:13" hidden="1" x14ac:dyDescent="0.25">
      <c r="A110" s="7"/>
      <c r="B110" s="7"/>
      <c r="C110" s="7" t="s">
        <v>159</v>
      </c>
      <c r="D110" s="19" t="s">
        <v>160</v>
      </c>
      <c r="E110" s="20" t="s">
        <v>162</v>
      </c>
      <c r="F110" s="1" t="s">
        <v>31</v>
      </c>
      <c r="G110" s="21"/>
      <c r="H110" s="1"/>
      <c r="I110" s="1"/>
      <c r="J110" s="1"/>
      <c r="L110" s="1" t="s">
        <v>32</v>
      </c>
    </row>
    <row r="111" spans="1:13" hidden="1" x14ac:dyDescent="0.25">
      <c r="A111" s="7"/>
      <c r="B111" s="7"/>
      <c r="C111" s="7" t="s">
        <v>159</v>
      </c>
      <c r="D111" s="19" t="s">
        <v>160</v>
      </c>
      <c r="E111" s="20" t="s">
        <v>164</v>
      </c>
      <c r="F111" s="1" t="s">
        <v>31</v>
      </c>
      <c r="G111" s="21"/>
      <c r="H111" s="1"/>
      <c r="I111" s="1"/>
      <c r="J111" s="1"/>
      <c r="L111" s="1" t="s">
        <v>32</v>
      </c>
    </row>
    <row r="112" spans="1:13" hidden="1" x14ac:dyDescent="0.25">
      <c r="A112" s="7"/>
      <c r="B112" s="7"/>
      <c r="C112" s="7" t="s">
        <v>159</v>
      </c>
      <c r="D112" s="19" t="s">
        <v>160</v>
      </c>
      <c r="E112" s="20" t="s">
        <v>161</v>
      </c>
      <c r="F112" s="1" t="s">
        <v>31</v>
      </c>
      <c r="G112" s="21"/>
      <c r="H112" s="1"/>
      <c r="I112" s="1"/>
      <c r="J112" s="1"/>
      <c r="L112" s="1" t="s">
        <v>32</v>
      </c>
    </row>
    <row r="113" spans="1:13" hidden="1" x14ac:dyDescent="0.25">
      <c r="A113" s="7"/>
      <c r="B113" s="7"/>
      <c r="C113" s="7" t="s">
        <v>159</v>
      </c>
      <c r="D113" s="19" t="s">
        <v>160</v>
      </c>
      <c r="E113" s="20" t="s">
        <v>163</v>
      </c>
      <c r="F113" s="1" t="s">
        <v>31</v>
      </c>
      <c r="G113" s="21"/>
      <c r="H113" s="1"/>
      <c r="I113" s="1"/>
      <c r="J113" s="1"/>
      <c r="L113" s="1" t="s">
        <v>32</v>
      </c>
    </row>
    <row r="114" spans="1:13" hidden="1" x14ac:dyDescent="0.25">
      <c r="A114" s="7"/>
      <c r="B114" s="7"/>
      <c r="C114" s="7" t="s">
        <v>159</v>
      </c>
      <c r="D114" s="19" t="s">
        <v>165</v>
      </c>
      <c r="E114" s="20" t="s">
        <v>167</v>
      </c>
      <c r="F114" s="1" t="s">
        <v>31</v>
      </c>
      <c r="G114" s="21"/>
      <c r="H114" s="1"/>
      <c r="I114" s="1"/>
      <c r="J114" s="1"/>
      <c r="L114" s="1" t="s">
        <v>32</v>
      </c>
    </row>
    <row r="115" spans="1:13" hidden="1" x14ac:dyDescent="0.25">
      <c r="A115" s="7"/>
      <c r="B115" s="7"/>
      <c r="C115" s="7" t="s">
        <v>159</v>
      </c>
      <c r="D115" s="19" t="s">
        <v>165</v>
      </c>
      <c r="E115" s="20" t="s">
        <v>168</v>
      </c>
      <c r="F115" s="1" t="s">
        <v>31</v>
      </c>
      <c r="G115" s="21"/>
      <c r="H115" s="1"/>
      <c r="I115" s="1"/>
      <c r="J115" s="1"/>
      <c r="L115" s="1" t="s">
        <v>32</v>
      </c>
    </row>
    <row r="116" spans="1:13" x14ac:dyDescent="0.25">
      <c r="A116" s="7"/>
      <c r="B116" s="7" t="str">
        <f>HYPERLINK("https://attack.mitre.org/techniques/T1612/","MITRE")</f>
        <v>MITRE</v>
      </c>
      <c r="C116" s="7" t="s">
        <v>159</v>
      </c>
      <c r="D116" s="4" t="s">
        <v>322</v>
      </c>
      <c r="E116" s="2" t="s">
        <v>40</v>
      </c>
      <c r="F116" s="1" t="s">
        <v>661</v>
      </c>
      <c r="G116" s="21">
        <v>1</v>
      </c>
      <c r="H116" s="1" t="s">
        <v>46</v>
      </c>
      <c r="I116" s="1" t="s">
        <v>46</v>
      </c>
      <c r="J116" s="1" t="s">
        <v>46</v>
      </c>
      <c r="K116" s="1">
        <f>(COUNTIF(H116:J116,"x")+G116)</f>
        <v>4</v>
      </c>
      <c r="L116" s="1" t="s">
        <v>47</v>
      </c>
      <c r="M116" s="1">
        <f>IF(L116="win-client",K116,IF(L116="teilweise",K116/2,0))</f>
        <v>0</v>
      </c>
    </row>
    <row r="117" spans="1:13" hidden="1" x14ac:dyDescent="0.25">
      <c r="A117" s="7"/>
      <c r="B117" s="7"/>
      <c r="C117" s="7" t="s">
        <v>159</v>
      </c>
      <c r="D117" s="19" t="s">
        <v>165</v>
      </c>
      <c r="E117" s="20" t="s">
        <v>169</v>
      </c>
      <c r="F117" s="1" t="s">
        <v>31</v>
      </c>
      <c r="G117" s="21"/>
      <c r="H117" s="1"/>
      <c r="I117" s="1"/>
      <c r="J117" s="1"/>
      <c r="L117" s="1" t="s">
        <v>32</v>
      </c>
    </row>
    <row r="118" spans="1:13" hidden="1" x14ac:dyDescent="0.25">
      <c r="A118" s="7"/>
      <c r="B118" s="7"/>
      <c r="C118" s="7" t="s">
        <v>159</v>
      </c>
      <c r="D118" s="19" t="s">
        <v>165</v>
      </c>
      <c r="E118" s="20" t="s">
        <v>170</v>
      </c>
      <c r="F118" s="1" t="s">
        <v>31</v>
      </c>
      <c r="G118" s="21"/>
      <c r="H118" s="1"/>
      <c r="I118" s="1"/>
      <c r="J118" s="1"/>
      <c r="L118" s="1" t="s">
        <v>32</v>
      </c>
    </row>
    <row r="119" spans="1:13" hidden="1" x14ac:dyDescent="0.25">
      <c r="A119" s="7"/>
      <c r="B119" s="7"/>
      <c r="C119" s="7" t="s">
        <v>159</v>
      </c>
      <c r="D119" s="19" t="s">
        <v>165</v>
      </c>
      <c r="E119" s="20" t="s">
        <v>166</v>
      </c>
      <c r="F119" s="1" t="s">
        <v>31</v>
      </c>
      <c r="G119" s="21"/>
      <c r="H119" s="1"/>
      <c r="I119" s="1"/>
      <c r="J119" s="1"/>
      <c r="L119" s="1" t="s">
        <v>32</v>
      </c>
    </row>
    <row r="120" spans="1:13" hidden="1" x14ac:dyDescent="0.25">
      <c r="A120" s="7"/>
      <c r="B120" s="7"/>
      <c r="C120" s="7" t="s">
        <v>159</v>
      </c>
      <c r="D120" s="19" t="s">
        <v>171</v>
      </c>
      <c r="E120" s="20" t="s">
        <v>40</v>
      </c>
      <c r="F120" s="1" t="s">
        <v>31</v>
      </c>
      <c r="G120" s="21"/>
      <c r="H120" s="1"/>
      <c r="I120" s="1"/>
      <c r="J120" s="1"/>
      <c r="L120" s="1" t="s">
        <v>32</v>
      </c>
    </row>
    <row r="121" spans="1:13" x14ac:dyDescent="0.25">
      <c r="A121" s="7"/>
      <c r="B121" s="7" t="str">
        <f>HYPERLINK("https://attack.mitre.org/techniques/T1622","MITRE")</f>
        <v>MITRE</v>
      </c>
      <c r="C121" s="7" t="s">
        <v>159</v>
      </c>
      <c r="D121" s="4" t="s">
        <v>321</v>
      </c>
      <c r="E121" s="2" t="s">
        <v>40</v>
      </c>
      <c r="F121" s="1" t="s">
        <v>661</v>
      </c>
      <c r="G121" s="21">
        <v>1</v>
      </c>
      <c r="I121" s="21" t="s">
        <v>46</v>
      </c>
      <c r="K121" s="1">
        <f>(COUNTIF(H121:J121,"x")+G121)</f>
        <v>2</v>
      </c>
      <c r="L121" s="1" t="s">
        <v>47</v>
      </c>
      <c r="M121" s="1">
        <f>IF(L121="win-client",K121,IF(L121="teilweise",K121/2,0))</f>
        <v>0</v>
      </c>
    </row>
    <row r="122" spans="1:13" x14ac:dyDescent="0.25">
      <c r="A122" s="7"/>
      <c r="B122" s="7" t="str">
        <f>HYPERLINK("https://attack.mitre.org/techniques/T1140","MITRE")</f>
        <v>MITRE</v>
      </c>
      <c r="C122" s="7" t="s">
        <v>159</v>
      </c>
      <c r="D122" s="4" t="s">
        <v>238</v>
      </c>
      <c r="E122" s="2" t="s">
        <v>40</v>
      </c>
      <c r="F122" s="1" t="s">
        <v>661</v>
      </c>
      <c r="G122" s="21">
        <v>2</v>
      </c>
      <c r="I122" s="21" t="s">
        <v>46</v>
      </c>
      <c r="K122" s="1">
        <f>(COUNTIF(H122:J122,"x")+G122)</f>
        <v>3</v>
      </c>
      <c r="L122" s="1" t="s">
        <v>47</v>
      </c>
      <c r="M122" s="1">
        <f>IF(L122="win-client",K122,IF(L122="teilweise",K122/2,0))</f>
        <v>0</v>
      </c>
    </row>
    <row r="123" spans="1:13" x14ac:dyDescent="0.25">
      <c r="A123" s="7"/>
      <c r="B123" s="7" t="str">
        <f>HYPERLINK("https://attack.mitre.org/techniques/T1006","MITRE")</f>
        <v>MITRE</v>
      </c>
      <c r="C123" s="7" t="s">
        <v>159</v>
      </c>
      <c r="D123" s="4" t="s">
        <v>239</v>
      </c>
      <c r="E123" s="2" t="s">
        <v>40</v>
      </c>
      <c r="F123" s="1" t="s">
        <v>661</v>
      </c>
      <c r="G123" s="21">
        <v>2</v>
      </c>
      <c r="K123" s="1">
        <f>(COUNTIF(H123:J123,"x")+G123)</f>
        <v>2</v>
      </c>
      <c r="L123" s="1" t="s">
        <v>47</v>
      </c>
      <c r="M123" s="1">
        <f>IF(L123="win-client",K123,IF(L123="teilweise",K123/2,0))</f>
        <v>0</v>
      </c>
    </row>
    <row r="124" spans="1:13" hidden="1" x14ac:dyDescent="0.25">
      <c r="A124" s="7"/>
      <c r="B124" s="7"/>
      <c r="C124" s="7" t="s">
        <v>159</v>
      </c>
      <c r="D124" s="19" t="s">
        <v>172</v>
      </c>
      <c r="E124" s="20" t="s">
        <v>40</v>
      </c>
      <c r="F124" s="1" t="s">
        <v>31</v>
      </c>
      <c r="G124" s="21"/>
      <c r="H124" s="1"/>
      <c r="I124" s="1"/>
      <c r="J124" s="1"/>
      <c r="L124" s="1" t="s">
        <v>32</v>
      </c>
    </row>
    <row r="125" spans="1:13" x14ac:dyDescent="0.25">
      <c r="A125" s="7"/>
      <c r="B125" s="7" t="str">
        <f>HYPERLINK("https://attack.mitre.org/techniques/T1480/001","MITRE")</f>
        <v>MITRE</v>
      </c>
      <c r="C125" s="7" t="s">
        <v>159</v>
      </c>
      <c r="D125" s="4" t="s">
        <v>240</v>
      </c>
      <c r="E125" s="2" t="s">
        <v>241</v>
      </c>
      <c r="F125" s="1" t="s">
        <v>661</v>
      </c>
      <c r="G125" s="21">
        <v>3</v>
      </c>
      <c r="I125" s="21" t="s">
        <v>46</v>
      </c>
      <c r="K125" s="1">
        <f>(COUNTIF(H125:J125,"x")+G125)</f>
        <v>4</v>
      </c>
      <c r="L125" s="1" t="s">
        <v>47</v>
      </c>
      <c r="M125" s="1">
        <f>IF(L125="win-client",K125,IF(L125="teilweise",K125/2,0))</f>
        <v>0</v>
      </c>
    </row>
    <row r="126" spans="1:13" hidden="1" x14ac:dyDescent="0.25">
      <c r="A126" s="7"/>
      <c r="B126" s="7"/>
      <c r="C126" s="7" t="s">
        <v>159</v>
      </c>
      <c r="D126" s="19" t="s">
        <v>173</v>
      </c>
      <c r="E126" s="20" t="s">
        <v>175</v>
      </c>
      <c r="F126" s="1" t="s">
        <v>31</v>
      </c>
      <c r="G126" s="21"/>
      <c r="H126" s="1"/>
      <c r="I126" s="1"/>
      <c r="J126" s="1"/>
      <c r="L126" s="1" t="s">
        <v>32</v>
      </c>
    </row>
    <row r="127" spans="1:13" hidden="1" x14ac:dyDescent="0.25">
      <c r="A127" s="7"/>
      <c r="B127" s="7"/>
      <c r="C127" s="7" t="s">
        <v>159</v>
      </c>
      <c r="D127" s="19" t="s">
        <v>173</v>
      </c>
      <c r="E127" s="20" t="s">
        <v>174</v>
      </c>
      <c r="F127" s="1" t="s">
        <v>31</v>
      </c>
      <c r="G127" s="21"/>
      <c r="H127" s="1"/>
      <c r="I127" s="1"/>
      <c r="J127" s="1"/>
      <c r="L127" s="1" t="s">
        <v>32</v>
      </c>
    </row>
    <row r="128" spans="1:13" x14ac:dyDescent="0.25">
      <c r="A128" s="7"/>
      <c r="B128" s="7" t="str">
        <f>HYPERLINK("https://attack.mitre.org/techniques/T1211","MITRE")</f>
        <v>MITRE</v>
      </c>
      <c r="C128" s="7" t="s">
        <v>159</v>
      </c>
      <c r="D128" s="4" t="s">
        <v>242</v>
      </c>
      <c r="E128" s="2" t="s">
        <v>40</v>
      </c>
      <c r="F128" s="1" t="s">
        <v>661</v>
      </c>
      <c r="G128" s="21">
        <v>3</v>
      </c>
      <c r="I128" s="21" t="s">
        <v>46</v>
      </c>
      <c r="K128" s="1">
        <f>(COUNTIF(H128:J128,"x")+G128)</f>
        <v>4</v>
      </c>
      <c r="L128" s="1" t="s">
        <v>47</v>
      </c>
      <c r="M128" s="1">
        <f>IF(L128="win-client",K128,IF(L128="teilweise",K128/2,0))</f>
        <v>0</v>
      </c>
    </row>
    <row r="129" spans="1:13" x14ac:dyDescent="0.25">
      <c r="A129" s="7"/>
      <c r="B129" s="7" t="str">
        <f>HYPERLINK("https://attack.mitre.org/techniques/T1222/001","MITRE")</f>
        <v>MITRE</v>
      </c>
      <c r="C129" s="7" t="s">
        <v>159</v>
      </c>
      <c r="D129" s="4" t="s">
        <v>221</v>
      </c>
      <c r="E129" s="2" t="s">
        <v>243</v>
      </c>
      <c r="F129" s="1" t="s">
        <v>661</v>
      </c>
      <c r="G129" s="21">
        <v>3</v>
      </c>
      <c r="H129" s="21" t="s">
        <v>46</v>
      </c>
      <c r="J129" s="21" t="s">
        <v>46</v>
      </c>
      <c r="K129" s="1">
        <f>(COUNTIF(H129:J129,"x")+G129)</f>
        <v>5</v>
      </c>
      <c r="L129" s="1" t="s">
        <v>47</v>
      </c>
      <c r="M129" s="1">
        <f>IF(L129="win-client",K129,IF(L129="teilweise",K129/2,0))</f>
        <v>0</v>
      </c>
    </row>
    <row r="130" spans="1:13" hidden="1" x14ac:dyDescent="0.25">
      <c r="A130" s="7"/>
      <c r="B130" s="7"/>
      <c r="C130" s="7" t="s">
        <v>159</v>
      </c>
      <c r="D130" s="4" t="s">
        <v>221</v>
      </c>
      <c r="E130" s="2" t="s">
        <v>222</v>
      </c>
      <c r="F130" s="1" t="s">
        <v>660</v>
      </c>
      <c r="G130" s="21"/>
      <c r="H130" s="1"/>
      <c r="I130" s="1"/>
      <c r="J130" s="1"/>
      <c r="L130" s="1" t="s">
        <v>32</v>
      </c>
    </row>
    <row r="131" spans="1:13" x14ac:dyDescent="0.25">
      <c r="A131" s="7"/>
      <c r="B131" s="7" t="str">
        <f>HYPERLINK("https://attack.mitre.org/techniques/T1564/008","MITRE")</f>
        <v>MITRE</v>
      </c>
      <c r="C131" s="7" t="s">
        <v>159</v>
      </c>
      <c r="D131" s="4" t="s">
        <v>223</v>
      </c>
      <c r="E131" s="2" t="s">
        <v>244</v>
      </c>
      <c r="F131" s="1" t="s">
        <v>661</v>
      </c>
      <c r="G131" s="21">
        <v>1</v>
      </c>
      <c r="I131" s="21" t="s">
        <v>46</v>
      </c>
      <c r="K131" s="1">
        <f>(COUNTIF(H131:J131,"x")+G131)</f>
        <v>2</v>
      </c>
      <c r="L131" s="1" t="s">
        <v>47</v>
      </c>
      <c r="M131" s="1">
        <f>IF(L131="win-client",K131,IF(L131="teilweise",K131/2,0))</f>
        <v>0</v>
      </c>
    </row>
    <row r="132" spans="1:13" x14ac:dyDescent="0.25">
      <c r="A132" s="7"/>
      <c r="B132" s="7" t="str">
        <f>HYPERLINK("https://attack.mitre.org/techniques/T1564/005","MITRE")</f>
        <v>MITRE</v>
      </c>
      <c r="C132" s="7" t="s">
        <v>159</v>
      </c>
      <c r="D132" s="4" t="s">
        <v>223</v>
      </c>
      <c r="E132" s="2" t="s">
        <v>245</v>
      </c>
      <c r="F132" s="1" t="s">
        <v>661</v>
      </c>
      <c r="G132" s="21">
        <v>2</v>
      </c>
      <c r="K132" s="1">
        <f>(COUNTIF(H132:J132,"x")+G132)</f>
        <v>2</v>
      </c>
      <c r="L132" s="1" t="s">
        <v>47</v>
      </c>
      <c r="M132" s="1">
        <f>IF(L132="win-client",K132,IF(L132="teilweise",K132/2,0))</f>
        <v>0</v>
      </c>
    </row>
    <row r="133" spans="1:13" x14ac:dyDescent="0.25">
      <c r="A133" s="7"/>
      <c r="B133" s="7" t="str">
        <f>HYPERLINK("https://attack.mitre.org/techniques/T1564/001","MITRE")</f>
        <v>MITRE</v>
      </c>
      <c r="C133" s="7" t="s">
        <v>159</v>
      </c>
      <c r="D133" s="4" t="s">
        <v>223</v>
      </c>
      <c r="E133" s="2" t="s">
        <v>246</v>
      </c>
      <c r="F133" s="1" t="s">
        <v>661</v>
      </c>
      <c r="G133" s="21">
        <v>1</v>
      </c>
      <c r="J133" s="21" t="s">
        <v>46</v>
      </c>
      <c r="K133" s="1">
        <f>(COUNTIF(H133:J133,"x")+G133)</f>
        <v>2</v>
      </c>
      <c r="L133" s="1" t="s">
        <v>47</v>
      </c>
      <c r="M133" s="1">
        <f>IF(L133="win-client",K133,IF(L133="teilweise",K133/2,0))</f>
        <v>0</v>
      </c>
    </row>
    <row r="134" spans="1:13" x14ac:dyDescent="0.25">
      <c r="A134" s="7"/>
      <c r="B134" s="7" t="str">
        <f>HYPERLINK("https://attack.mitre.org/techniques/T1564/002","MITRE")</f>
        <v>MITRE</v>
      </c>
      <c r="C134" s="7" t="s">
        <v>159</v>
      </c>
      <c r="D134" s="4" t="s">
        <v>223</v>
      </c>
      <c r="E134" s="2" t="s">
        <v>247</v>
      </c>
      <c r="F134" s="1" t="s">
        <v>661</v>
      </c>
      <c r="G134" s="21">
        <v>2</v>
      </c>
      <c r="I134" s="21" t="s">
        <v>46</v>
      </c>
      <c r="K134" s="1">
        <f>(COUNTIF(H134:J134,"x")+G134)</f>
        <v>3</v>
      </c>
      <c r="L134" s="1" t="s">
        <v>47</v>
      </c>
      <c r="M134" s="1">
        <f>IF(L134="win-client",K134,IF(L134="teilweise",K134/2,0))</f>
        <v>0</v>
      </c>
    </row>
    <row r="135" spans="1:13" x14ac:dyDescent="0.25">
      <c r="A135" s="7"/>
      <c r="B135" s="7" t="str">
        <f>HYPERLINK("https://attack.mitre.org/techniques/T1564/003","MITRE")</f>
        <v>MITRE</v>
      </c>
      <c r="C135" s="7" t="s">
        <v>159</v>
      </c>
      <c r="D135" s="4" t="s">
        <v>223</v>
      </c>
      <c r="E135" s="2" t="s">
        <v>248</v>
      </c>
      <c r="F135" s="1" t="s">
        <v>661</v>
      </c>
      <c r="G135" s="21">
        <v>2</v>
      </c>
      <c r="K135" s="1">
        <f>(COUNTIF(H135:J135,"x")+G135)</f>
        <v>2</v>
      </c>
      <c r="L135" s="1" t="s">
        <v>47</v>
      </c>
      <c r="M135" s="1">
        <f>IF(L135="win-client",K135,IF(L135="teilweise",K135/2,0))</f>
        <v>0</v>
      </c>
    </row>
    <row r="136" spans="1:13" x14ac:dyDescent="0.25">
      <c r="A136" s="7"/>
      <c r="B136" s="7" t="str">
        <f>HYPERLINK("https://attack.mitre.org/techniques/T1564/011","MITRE")</f>
        <v>MITRE</v>
      </c>
      <c r="C136" s="7" t="s">
        <v>159</v>
      </c>
      <c r="D136" s="4" t="s">
        <v>223</v>
      </c>
      <c r="E136" s="2" t="s">
        <v>668</v>
      </c>
      <c r="F136" s="1" t="s">
        <v>661</v>
      </c>
      <c r="G136" s="21">
        <v>1</v>
      </c>
      <c r="I136" s="21" t="s">
        <v>46</v>
      </c>
      <c r="K136" s="1">
        <f>(COUNTIF(H136:J136,"x")+G136)</f>
        <v>2</v>
      </c>
      <c r="L136" s="1" t="s">
        <v>47</v>
      </c>
      <c r="M136" s="1">
        <f>IF(L136="win-client",K136,IF(L136="teilweise",K136/2,0))</f>
        <v>0</v>
      </c>
    </row>
    <row r="137" spans="1:13" x14ac:dyDescent="0.25">
      <c r="A137" s="7"/>
      <c r="B137" s="7" t="str">
        <f>HYPERLINK("https://attack.mitre.org/techniques/T1564/004","MITRE")</f>
        <v>MITRE</v>
      </c>
      <c r="C137" s="7" t="s">
        <v>159</v>
      </c>
      <c r="D137" s="4" t="s">
        <v>223</v>
      </c>
      <c r="E137" s="2" t="s">
        <v>249</v>
      </c>
      <c r="F137" s="1" t="s">
        <v>661</v>
      </c>
      <c r="G137" s="21">
        <v>1</v>
      </c>
      <c r="K137" s="1">
        <f>(COUNTIF(H137:J137,"x")+G137)</f>
        <v>1</v>
      </c>
      <c r="L137" s="1" t="s">
        <v>47</v>
      </c>
      <c r="M137" s="1">
        <f>IF(L137="win-client",K137,IF(L137="teilweise",K137/2,0))</f>
        <v>0</v>
      </c>
    </row>
    <row r="138" spans="1:13" x14ac:dyDescent="0.25">
      <c r="A138" s="7"/>
      <c r="B138" s="7" t="str">
        <f>HYPERLINK("https://attack.mitre.org/techniques/T1564/010","MITRE")</f>
        <v>MITRE</v>
      </c>
      <c r="C138" s="7" t="s">
        <v>159</v>
      </c>
      <c r="D138" s="4" t="s">
        <v>223</v>
      </c>
      <c r="E138" s="2" t="s">
        <v>320</v>
      </c>
      <c r="F138" s="1" t="s">
        <v>661</v>
      </c>
      <c r="G138" s="21">
        <v>2</v>
      </c>
      <c r="I138" s="21" t="s">
        <v>46</v>
      </c>
      <c r="K138" s="1">
        <f>(COUNTIF(H138:J138,"x")+G138)</f>
        <v>3</v>
      </c>
      <c r="L138" s="1" t="s">
        <v>47</v>
      </c>
      <c r="M138" s="1">
        <f>IF(L138="win-client",K138,IF(L138="teilweise",K138/2,0))</f>
        <v>0</v>
      </c>
    </row>
    <row r="139" spans="1:13" x14ac:dyDescent="0.25">
      <c r="A139" s="7"/>
      <c r="B139" s="7" t="str">
        <f>HYPERLINK("https://attack.mitre.org/techniques/T1564/006","MITRE")</f>
        <v>MITRE</v>
      </c>
      <c r="C139" s="7" t="s">
        <v>159</v>
      </c>
      <c r="D139" s="4" t="s">
        <v>223</v>
      </c>
      <c r="E139" s="2" t="s">
        <v>250</v>
      </c>
      <c r="F139" s="1" t="s">
        <v>661</v>
      </c>
      <c r="G139" s="21">
        <v>2</v>
      </c>
      <c r="I139" s="21" t="s">
        <v>46</v>
      </c>
      <c r="K139" s="1">
        <f>(COUNTIF(H139:J139,"x")+G139)</f>
        <v>3</v>
      </c>
      <c r="L139" s="1" t="s">
        <v>47</v>
      </c>
      <c r="M139" s="1">
        <f>IF(L139="win-client",K139,IF(L139="teilweise",K139/2,0))</f>
        <v>0</v>
      </c>
    </row>
    <row r="140" spans="1:13" hidden="1" x14ac:dyDescent="0.25">
      <c r="A140" s="7"/>
      <c r="B140" s="7"/>
      <c r="C140" s="7" t="s">
        <v>159</v>
      </c>
      <c r="D140" s="4" t="s">
        <v>223</v>
      </c>
      <c r="E140" s="2" t="s">
        <v>224</v>
      </c>
      <c r="F140" s="1" t="s">
        <v>660</v>
      </c>
      <c r="G140" s="21"/>
      <c r="H140" s="1"/>
      <c r="I140" s="1"/>
      <c r="J140" s="1"/>
      <c r="L140" s="1" t="s">
        <v>32</v>
      </c>
    </row>
    <row r="141" spans="1:13" x14ac:dyDescent="0.25">
      <c r="A141" s="7"/>
      <c r="B141" s="7" t="str">
        <f>HYPERLINK("https://attack.mitre.org/techniques/T1564/007","MITRE")</f>
        <v>MITRE</v>
      </c>
      <c r="C141" s="7" t="s">
        <v>159</v>
      </c>
      <c r="D141" s="4" t="s">
        <v>223</v>
      </c>
      <c r="E141" s="2" t="s">
        <v>251</v>
      </c>
      <c r="F141" s="1" t="s">
        <v>661</v>
      </c>
      <c r="G141" s="21">
        <v>2</v>
      </c>
      <c r="I141" s="21" t="s">
        <v>46</v>
      </c>
      <c r="K141" s="1">
        <f>(COUNTIF(H141:J141,"x")+G141)</f>
        <v>3</v>
      </c>
      <c r="L141" s="1" t="s">
        <v>47</v>
      </c>
      <c r="M141" s="1">
        <f>IF(L141="win-client",K141,IF(L141="teilweise",K141/2,0))</f>
        <v>0</v>
      </c>
    </row>
    <row r="142" spans="1:13" x14ac:dyDescent="0.25">
      <c r="A142" s="7"/>
      <c r="B142" s="7" t="str">
        <f>HYPERLINK("https://attack.mitre.org/techniques/T1562/004","MITRE")</f>
        <v>MITRE</v>
      </c>
      <c r="C142" s="7" t="s">
        <v>159</v>
      </c>
      <c r="D142" s="4" t="s">
        <v>211</v>
      </c>
      <c r="E142" s="2" t="s">
        <v>252</v>
      </c>
      <c r="F142" s="1" t="s">
        <v>661</v>
      </c>
      <c r="G142" s="21">
        <v>3</v>
      </c>
      <c r="I142" s="21" t="s">
        <v>46</v>
      </c>
      <c r="J142" s="21" t="s">
        <v>46</v>
      </c>
      <c r="K142" s="1">
        <f>(COUNTIF(H142:J142,"x")+G142)</f>
        <v>5</v>
      </c>
      <c r="L142" s="1" t="s">
        <v>47</v>
      </c>
      <c r="M142" s="1">
        <f>IF(L142="win-client",K142,IF(L142="teilweise",K142/2,0))</f>
        <v>0</v>
      </c>
    </row>
    <row r="143" spans="1:13" hidden="1" x14ac:dyDescent="0.25">
      <c r="A143" s="7"/>
      <c r="B143" s="7"/>
      <c r="C143" s="7" t="s">
        <v>159</v>
      </c>
      <c r="D143" s="19" t="s">
        <v>176</v>
      </c>
      <c r="E143" s="20" t="s">
        <v>187</v>
      </c>
      <c r="F143" s="1" t="s">
        <v>31</v>
      </c>
      <c r="G143" s="21"/>
      <c r="H143" s="1"/>
      <c r="I143" s="1"/>
      <c r="J143" s="1"/>
      <c r="L143" s="1" t="s">
        <v>32</v>
      </c>
    </row>
    <row r="144" spans="1:13" hidden="1" x14ac:dyDescent="0.25">
      <c r="A144" s="7"/>
      <c r="B144" s="7"/>
      <c r="C144" s="7" t="s">
        <v>159</v>
      </c>
      <c r="D144" s="19" t="s">
        <v>176</v>
      </c>
      <c r="E144" s="20" t="s">
        <v>183</v>
      </c>
      <c r="F144" s="1" t="s">
        <v>31</v>
      </c>
      <c r="G144" s="21"/>
      <c r="H144" s="1"/>
      <c r="I144" s="1"/>
      <c r="J144" s="1"/>
      <c r="L144" s="1" t="s">
        <v>32</v>
      </c>
    </row>
    <row r="145" spans="1:13" hidden="1" x14ac:dyDescent="0.25">
      <c r="A145" s="7"/>
      <c r="B145" s="7"/>
      <c r="C145" s="7" t="s">
        <v>159</v>
      </c>
      <c r="D145" s="19" t="s">
        <v>176</v>
      </c>
      <c r="E145" s="20" t="s">
        <v>184</v>
      </c>
      <c r="F145" s="1" t="s">
        <v>31</v>
      </c>
      <c r="G145" s="21"/>
      <c r="H145" s="1"/>
      <c r="I145" s="1"/>
      <c r="J145" s="1"/>
      <c r="L145" s="1" t="s">
        <v>32</v>
      </c>
    </row>
    <row r="146" spans="1:13" hidden="1" x14ac:dyDescent="0.25">
      <c r="A146" s="7"/>
      <c r="B146" s="7"/>
      <c r="C146" s="7" t="s">
        <v>159</v>
      </c>
      <c r="D146" s="19" t="s">
        <v>176</v>
      </c>
      <c r="E146" s="20" t="s">
        <v>186</v>
      </c>
      <c r="F146" s="1" t="s">
        <v>31</v>
      </c>
      <c r="G146" s="21"/>
      <c r="H146" s="1"/>
      <c r="I146" s="1"/>
      <c r="J146" s="1"/>
      <c r="L146" s="1" t="s">
        <v>32</v>
      </c>
    </row>
    <row r="147" spans="1:13" hidden="1" x14ac:dyDescent="0.25">
      <c r="A147" s="7"/>
      <c r="B147" s="7"/>
      <c r="C147" s="7" t="s">
        <v>159</v>
      </c>
      <c r="D147" s="19" t="s">
        <v>176</v>
      </c>
      <c r="E147" s="20" t="s">
        <v>185</v>
      </c>
      <c r="F147" s="1" t="s">
        <v>31</v>
      </c>
      <c r="G147" s="21"/>
      <c r="H147" s="1"/>
      <c r="I147" s="1"/>
      <c r="J147" s="1"/>
      <c r="L147" s="1" t="s">
        <v>32</v>
      </c>
    </row>
    <row r="148" spans="1:13" hidden="1" x14ac:dyDescent="0.25">
      <c r="A148" s="7"/>
      <c r="B148" s="7"/>
      <c r="C148" s="7" t="s">
        <v>159</v>
      </c>
      <c r="D148" s="19" t="s">
        <v>176</v>
      </c>
      <c r="E148" s="20" t="s">
        <v>178</v>
      </c>
      <c r="F148" s="1" t="s">
        <v>31</v>
      </c>
      <c r="G148" s="21"/>
      <c r="H148" s="1"/>
      <c r="I148" s="1"/>
      <c r="J148" s="1"/>
      <c r="L148" s="1" t="s">
        <v>32</v>
      </c>
    </row>
    <row r="149" spans="1:13" hidden="1" x14ac:dyDescent="0.25">
      <c r="A149" s="7"/>
      <c r="B149" s="7"/>
      <c r="C149" s="7" t="s">
        <v>159</v>
      </c>
      <c r="D149" s="19" t="s">
        <v>176</v>
      </c>
      <c r="E149" s="20" t="s">
        <v>181</v>
      </c>
      <c r="F149" s="1" t="s">
        <v>31</v>
      </c>
      <c r="G149" s="21"/>
      <c r="H149" s="1"/>
      <c r="I149" s="1"/>
      <c r="J149" s="1"/>
      <c r="L149" s="1" t="s">
        <v>32</v>
      </c>
    </row>
    <row r="150" spans="1:13" hidden="1" x14ac:dyDescent="0.25">
      <c r="A150" s="7"/>
      <c r="B150" s="7"/>
      <c r="C150" s="7" t="s">
        <v>159</v>
      </c>
      <c r="D150" s="19" t="s">
        <v>176</v>
      </c>
      <c r="E150" s="20" t="s">
        <v>182</v>
      </c>
      <c r="F150" s="1" t="s">
        <v>31</v>
      </c>
      <c r="G150" s="21"/>
      <c r="H150" s="1"/>
      <c r="I150" s="1"/>
      <c r="J150" s="1"/>
      <c r="L150" s="1" t="s">
        <v>32</v>
      </c>
    </row>
    <row r="151" spans="1:13" hidden="1" x14ac:dyDescent="0.25">
      <c r="A151" s="7"/>
      <c r="B151" s="7"/>
      <c r="C151" s="7" t="s">
        <v>159</v>
      </c>
      <c r="D151" s="19" t="s">
        <v>176</v>
      </c>
      <c r="E151" s="20" t="s">
        <v>180</v>
      </c>
      <c r="F151" s="1" t="s">
        <v>31</v>
      </c>
      <c r="G151" s="21"/>
      <c r="H151" s="1"/>
      <c r="I151" s="1"/>
      <c r="J151" s="1"/>
      <c r="L151" s="1" t="s">
        <v>32</v>
      </c>
    </row>
    <row r="152" spans="1:13" hidden="1" x14ac:dyDescent="0.25">
      <c r="A152" s="7"/>
      <c r="B152" s="7"/>
      <c r="C152" s="7" t="s">
        <v>159</v>
      </c>
      <c r="D152" s="19" t="s">
        <v>176</v>
      </c>
      <c r="E152" s="20" t="s">
        <v>177</v>
      </c>
      <c r="F152" s="1" t="s">
        <v>31</v>
      </c>
      <c r="G152" s="21"/>
      <c r="H152" s="1"/>
      <c r="I152" s="1"/>
      <c r="J152" s="1"/>
      <c r="L152" s="1" t="s">
        <v>32</v>
      </c>
    </row>
    <row r="153" spans="1:13" hidden="1" x14ac:dyDescent="0.25">
      <c r="A153" s="7"/>
      <c r="B153" s="7"/>
      <c r="C153" s="7" t="s">
        <v>159</v>
      </c>
      <c r="D153" s="19" t="s">
        <v>176</v>
      </c>
      <c r="E153" s="20" t="s">
        <v>179</v>
      </c>
      <c r="F153" s="1" t="s">
        <v>31</v>
      </c>
      <c r="G153" s="21"/>
      <c r="H153" s="1"/>
      <c r="I153" s="1"/>
      <c r="J153" s="1"/>
      <c r="L153" s="1" t="s">
        <v>32</v>
      </c>
    </row>
    <row r="154" spans="1:13" hidden="1" x14ac:dyDescent="0.25">
      <c r="A154" s="7"/>
      <c r="B154" s="7"/>
      <c r="C154" s="7" t="s">
        <v>159</v>
      </c>
      <c r="D154" s="4" t="s">
        <v>211</v>
      </c>
      <c r="E154" s="2" t="s">
        <v>678</v>
      </c>
      <c r="F154" s="1" t="s">
        <v>660</v>
      </c>
      <c r="G154" s="21"/>
      <c r="H154" s="1"/>
      <c r="I154" s="1"/>
      <c r="J154" s="1"/>
      <c r="L154" s="1" t="s">
        <v>32</v>
      </c>
    </row>
    <row r="155" spans="1:13" hidden="1" x14ac:dyDescent="0.25">
      <c r="A155" s="7"/>
      <c r="B155" s="7"/>
      <c r="C155" s="7" t="s">
        <v>159</v>
      </c>
      <c r="D155" s="4" t="s">
        <v>211</v>
      </c>
      <c r="E155" s="2" t="s">
        <v>212</v>
      </c>
      <c r="F155" s="1" t="s">
        <v>660</v>
      </c>
      <c r="G155" s="21"/>
      <c r="H155" s="1"/>
      <c r="I155" s="1"/>
      <c r="J155" s="1"/>
      <c r="L155" s="1" t="s">
        <v>32</v>
      </c>
    </row>
    <row r="156" spans="1:13" x14ac:dyDescent="0.25">
      <c r="A156" s="7"/>
      <c r="B156" s="7" t="str">
        <f>HYPERLINK("https://attack.mitre.org/techniques/T1562/001","MITRE")</f>
        <v>MITRE</v>
      </c>
      <c r="C156" s="7" t="s">
        <v>159</v>
      </c>
      <c r="D156" s="4" t="s">
        <v>211</v>
      </c>
      <c r="E156" s="2" t="s">
        <v>253</v>
      </c>
      <c r="F156" s="1" t="s">
        <v>661</v>
      </c>
      <c r="G156" s="21">
        <v>2</v>
      </c>
      <c r="I156" s="21" t="s">
        <v>46</v>
      </c>
      <c r="J156" s="21" t="s">
        <v>46</v>
      </c>
      <c r="K156" s="1">
        <f>(COUNTIF(H156:J156,"x")+G156)</f>
        <v>4</v>
      </c>
      <c r="L156" s="1" t="s">
        <v>47</v>
      </c>
      <c r="M156" s="1">
        <f>IF(L156="win-client",K156,IF(L156="teilweise",K156/2,0))</f>
        <v>0</v>
      </c>
    </row>
    <row r="157" spans="1:13" x14ac:dyDescent="0.25">
      <c r="A157" s="7"/>
      <c r="B157" s="7" t="str">
        <f>HYPERLINK("https://attack.mitre.org/techniques/T1562/002","MITRE")</f>
        <v>MITRE</v>
      </c>
      <c r="C157" s="7" t="s">
        <v>159</v>
      </c>
      <c r="D157" s="4" t="s">
        <v>211</v>
      </c>
      <c r="E157" s="2" t="s">
        <v>254</v>
      </c>
      <c r="F157" s="1" t="s">
        <v>661</v>
      </c>
      <c r="G157" s="21">
        <v>2</v>
      </c>
      <c r="I157" s="21" t="s">
        <v>46</v>
      </c>
      <c r="J157" s="21" t="s">
        <v>46</v>
      </c>
      <c r="K157" s="1">
        <f>(COUNTIF(H157:J157,"x")+G157)</f>
        <v>4</v>
      </c>
      <c r="L157" s="1" t="s">
        <v>47</v>
      </c>
      <c r="M157" s="1">
        <f>IF(L157="win-client",K157,IF(L157="teilweise",K157/2,0))</f>
        <v>0</v>
      </c>
    </row>
    <row r="158" spans="1:13" hidden="1" x14ac:dyDescent="0.25">
      <c r="A158" s="7"/>
      <c r="B158" s="7" t="str">
        <f>HYPERLINK("https://attack.mitre.org/techniques/T1562/012","MITRE")</f>
        <v>MITRE</v>
      </c>
      <c r="C158" s="7" t="s">
        <v>159</v>
      </c>
      <c r="D158" s="4" t="s">
        <v>211</v>
      </c>
      <c r="E158" s="2" t="s">
        <v>669</v>
      </c>
      <c r="F158" s="1" t="s">
        <v>660</v>
      </c>
      <c r="G158" s="21"/>
      <c r="K158" s="1"/>
      <c r="L158" s="1" t="s">
        <v>32</v>
      </c>
      <c r="M158" s="1"/>
    </row>
    <row r="159" spans="1:13" x14ac:dyDescent="0.25">
      <c r="A159" s="7"/>
      <c r="B159" s="7" t="str">
        <f>HYPERLINK("https://attack.mitre.org/techniques/T1562/010","MITRE")</f>
        <v>MITRE</v>
      </c>
      <c r="C159" s="7" t="s">
        <v>159</v>
      </c>
      <c r="D159" s="4" t="s">
        <v>211</v>
      </c>
      <c r="E159" s="2" t="s">
        <v>255</v>
      </c>
      <c r="F159" s="1" t="s">
        <v>661</v>
      </c>
      <c r="G159" s="21">
        <v>2</v>
      </c>
      <c r="I159" s="21" t="s">
        <v>46</v>
      </c>
      <c r="J159" s="21" t="s">
        <v>46</v>
      </c>
      <c r="K159" s="1">
        <f>(COUNTIF(H159:J159,"x")+G159)</f>
        <v>4</v>
      </c>
      <c r="L159" s="1" t="s">
        <v>47</v>
      </c>
      <c r="M159" s="1">
        <f>IF(L159="win-client",K159,IF(L159="teilweise",K159/2,0))</f>
        <v>0</v>
      </c>
    </row>
    <row r="160" spans="1:13" x14ac:dyDescent="0.25">
      <c r="A160" s="7"/>
      <c r="B160" s="7" t="str">
        <f>HYPERLINK("https://attack.mitre.org/techniques/T1562/003","MITRE")</f>
        <v>MITRE</v>
      </c>
      <c r="C160" s="7" t="s">
        <v>159</v>
      </c>
      <c r="D160" s="4" t="s">
        <v>211</v>
      </c>
      <c r="E160" s="2" t="s">
        <v>256</v>
      </c>
      <c r="F160" s="1" t="s">
        <v>661</v>
      </c>
      <c r="G160" s="21">
        <v>2</v>
      </c>
      <c r="I160" s="21" t="s">
        <v>46</v>
      </c>
      <c r="J160" s="21" t="s">
        <v>46</v>
      </c>
      <c r="K160" s="1">
        <f>(COUNTIF(H160:J160,"x")+G160)</f>
        <v>4</v>
      </c>
      <c r="L160" s="1" t="s">
        <v>47</v>
      </c>
      <c r="M160" s="1">
        <f>IF(L160="win-client",K160,IF(L160="teilweise",K160/2,0))</f>
        <v>0</v>
      </c>
    </row>
    <row r="161" spans="1:13" x14ac:dyDescent="0.25">
      <c r="A161" s="7"/>
      <c r="B161" s="7" t="str">
        <f>HYPERLINK("https://attack.mitre.org/techniques/T1562/006","MITRE")</f>
        <v>MITRE</v>
      </c>
      <c r="C161" s="7" t="s">
        <v>159</v>
      </c>
      <c r="D161" s="4" t="s">
        <v>211</v>
      </c>
      <c r="E161" s="2" t="s">
        <v>257</v>
      </c>
      <c r="F161" s="1" t="s">
        <v>661</v>
      </c>
      <c r="G161" s="21">
        <v>2</v>
      </c>
      <c r="I161" s="21" t="s">
        <v>46</v>
      </c>
      <c r="J161" s="21" t="s">
        <v>46</v>
      </c>
      <c r="K161" s="1">
        <f>(COUNTIF(H161:J161,"x")+G161)</f>
        <v>4</v>
      </c>
      <c r="L161" s="1" t="s">
        <v>47</v>
      </c>
      <c r="M161" s="1">
        <f>IF(L161="win-client",K161,IF(L161="teilweise",K161/2,0))</f>
        <v>0</v>
      </c>
    </row>
    <row r="162" spans="1:13" x14ac:dyDescent="0.25">
      <c r="A162" s="7"/>
      <c r="B162" s="7" t="str">
        <f>HYPERLINK("https://attack.mitre.org/techniques/T1562/009","MITRE")</f>
        <v>MITRE</v>
      </c>
      <c r="C162" s="7" t="s">
        <v>159</v>
      </c>
      <c r="D162" s="4" t="s">
        <v>211</v>
      </c>
      <c r="E162" s="2" t="s">
        <v>258</v>
      </c>
      <c r="F162" s="1" t="s">
        <v>661</v>
      </c>
      <c r="G162" s="21">
        <v>3</v>
      </c>
      <c r="I162" s="21" t="s">
        <v>46</v>
      </c>
      <c r="J162" s="21" t="s">
        <v>46</v>
      </c>
      <c r="K162" s="1">
        <f>(COUNTIF(H162:J162,"x")+G162)</f>
        <v>5</v>
      </c>
      <c r="L162" s="1" t="s">
        <v>47</v>
      </c>
      <c r="M162" s="1">
        <f>IF(L162="win-client",K162,IF(L162="teilweise",K162/2,0))</f>
        <v>0</v>
      </c>
    </row>
    <row r="163" spans="1:13" x14ac:dyDescent="0.25">
      <c r="A163" s="7"/>
      <c r="B163" s="7" t="str">
        <f>HYPERLINK("https://attack.mitre.org/techniques/T1562/011","MITRE")</f>
        <v>MITRE</v>
      </c>
      <c r="C163" s="7" t="s">
        <v>159</v>
      </c>
      <c r="D163" s="4" t="s">
        <v>211</v>
      </c>
      <c r="E163" s="2" t="s">
        <v>642</v>
      </c>
      <c r="F163" s="1" t="s">
        <v>661</v>
      </c>
      <c r="G163" s="21">
        <v>2</v>
      </c>
      <c r="H163" s="1"/>
      <c r="I163" s="1" t="s">
        <v>46</v>
      </c>
      <c r="J163" s="1"/>
      <c r="K163" s="1">
        <f>(COUNTIF(H163:J163,"x")+G163)</f>
        <v>3</v>
      </c>
      <c r="L163" s="1" t="s">
        <v>47</v>
      </c>
      <c r="M163" s="1">
        <f>IF(L163="win-client",K163,IF(L163="teilweise",K163/2,0))</f>
        <v>0</v>
      </c>
    </row>
    <row r="164" spans="1:13" x14ac:dyDescent="0.25">
      <c r="A164" s="7"/>
      <c r="B164" s="7" t="str">
        <f>HYPERLINK("https://attack.mitre.org/techniques/T1656/","MITRE")</f>
        <v>MITRE</v>
      </c>
      <c r="C164" s="7" t="s">
        <v>159</v>
      </c>
      <c r="D164" s="4" t="s">
        <v>670</v>
      </c>
      <c r="E164" s="20" t="s">
        <v>40</v>
      </c>
      <c r="F164" s="1" t="s">
        <v>661</v>
      </c>
      <c r="G164" s="21">
        <v>3</v>
      </c>
      <c r="H164" s="1"/>
      <c r="I164" s="1" t="s">
        <v>46</v>
      </c>
      <c r="J164" s="1"/>
      <c r="K164" s="1">
        <f>(COUNTIF(H164:J164,"x")+G164)</f>
        <v>4</v>
      </c>
      <c r="L164" s="1" t="s">
        <v>47</v>
      </c>
      <c r="M164" s="1">
        <f>IF(L164="win-client",K164,IF(L164="teilweise",K164/2,0))</f>
        <v>0</v>
      </c>
    </row>
    <row r="165" spans="1:13" x14ac:dyDescent="0.25">
      <c r="A165" s="7"/>
      <c r="B165" s="7" t="str">
        <f>HYPERLINK("https://attack.mitre.org/techniques/T1070/003","MITRE")</f>
        <v>MITRE</v>
      </c>
      <c r="C165" s="7" t="s">
        <v>159</v>
      </c>
      <c r="D165" s="4" t="s">
        <v>225</v>
      </c>
      <c r="E165" s="2" t="s">
        <v>259</v>
      </c>
      <c r="F165" s="1" t="s">
        <v>661</v>
      </c>
      <c r="G165" s="21">
        <v>2</v>
      </c>
      <c r="I165" s="21" t="s">
        <v>46</v>
      </c>
      <c r="J165" s="21" t="s">
        <v>46</v>
      </c>
      <c r="K165" s="1">
        <f>(COUNTIF(H165:J165,"x")+G165)</f>
        <v>4</v>
      </c>
      <c r="L165" s="1" t="s">
        <v>47</v>
      </c>
      <c r="M165" s="1">
        <f>IF(L165="win-client",K165,IF(L165="teilweise",K165/2,0))</f>
        <v>0</v>
      </c>
    </row>
    <row r="166" spans="1:13" hidden="1" x14ac:dyDescent="0.25">
      <c r="A166" s="7"/>
      <c r="B166" s="7"/>
      <c r="C166" s="7" t="s">
        <v>159</v>
      </c>
      <c r="D166" s="4" t="s">
        <v>225</v>
      </c>
      <c r="E166" s="2" t="s">
        <v>226</v>
      </c>
      <c r="F166" s="1" t="s">
        <v>660</v>
      </c>
      <c r="G166" s="21"/>
      <c r="H166" s="1"/>
      <c r="I166" s="1"/>
      <c r="J166" s="1"/>
      <c r="L166" s="1" t="s">
        <v>32</v>
      </c>
    </row>
    <row r="167" spans="1:13" hidden="1" x14ac:dyDescent="0.25">
      <c r="A167" s="7"/>
      <c r="B167" s="7"/>
      <c r="C167" s="7" t="s">
        <v>159</v>
      </c>
      <c r="D167" s="4" t="s">
        <v>225</v>
      </c>
      <c r="E167" s="2" t="s">
        <v>236</v>
      </c>
      <c r="F167" s="1" t="s">
        <v>660</v>
      </c>
      <c r="G167" s="21"/>
      <c r="K167" s="1"/>
      <c r="L167" s="1" t="s">
        <v>32</v>
      </c>
      <c r="M167" s="1"/>
    </row>
    <row r="168" spans="1:13" x14ac:dyDescent="0.25">
      <c r="A168" s="7"/>
      <c r="B168" s="7" t="str">
        <f>HYPERLINK("https://attack.mitre.org/techniques/T1070/007","MITRE")</f>
        <v>MITRE</v>
      </c>
      <c r="C168" s="7" t="s">
        <v>159</v>
      </c>
      <c r="D168" s="4" t="s">
        <v>225</v>
      </c>
      <c r="E168" s="2" t="s">
        <v>318</v>
      </c>
      <c r="F168" s="1" t="s">
        <v>661</v>
      </c>
      <c r="G168" s="21">
        <v>1</v>
      </c>
      <c r="I168" s="21" t="s">
        <v>46</v>
      </c>
      <c r="K168" s="1">
        <f>(COUNTIF(H168:J168,"x")+G168)</f>
        <v>2</v>
      </c>
      <c r="L168" s="1" t="s">
        <v>47</v>
      </c>
      <c r="M168" s="1">
        <f>IF(L168="win-client",K168,IF(L168="teilweise",K168/2,0))</f>
        <v>0</v>
      </c>
    </row>
    <row r="169" spans="1:13" x14ac:dyDescent="0.25">
      <c r="A169" s="7"/>
      <c r="B169" s="7" t="str">
        <f>HYPERLINK("https://attack.mitre.org/techniques/T1070/009","MITRE")</f>
        <v>MITRE</v>
      </c>
      <c r="C169" s="7" t="s">
        <v>159</v>
      </c>
      <c r="D169" s="4" t="s">
        <v>225</v>
      </c>
      <c r="E169" s="2" t="s">
        <v>319</v>
      </c>
      <c r="F169" s="1" t="s">
        <v>661</v>
      </c>
      <c r="G169" s="21">
        <v>2</v>
      </c>
      <c r="I169" s="21" t="s">
        <v>46</v>
      </c>
      <c r="K169" s="1">
        <f>(COUNTIF(H169:J169,"x")+G169)</f>
        <v>3</v>
      </c>
      <c r="L169" s="1" t="s">
        <v>47</v>
      </c>
      <c r="M169" s="1">
        <f>IF(L169="win-client",K169,IF(L169="teilweise",K169/2,0))</f>
        <v>0</v>
      </c>
    </row>
    <row r="170" spans="1:13" x14ac:dyDescent="0.25">
      <c r="A170" s="7"/>
      <c r="B170" s="7" t="str">
        <f>HYPERLINK("https://attack.mitre.org/techniques/T1070/001","MITRE")</f>
        <v>MITRE</v>
      </c>
      <c r="C170" s="7" t="s">
        <v>159</v>
      </c>
      <c r="D170" s="4" t="s">
        <v>225</v>
      </c>
      <c r="E170" s="2" t="s">
        <v>260</v>
      </c>
      <c r="F170" s="1" t="s">
        <v>661</v>
      </c>
      <c r="G170" s="21">
        <v>2</v>
      </c>
      <c r="I170" s="21" t="s">
        <v>46</v>
      </c>
      <c r="J170" s="21" t="s">
        <v>46</v>
      </c>
      <c r="K170" s="1">
        <f>(COUNTIF(H170:J170,"x")+G170)</f>
        <v>4</v>
      </c>
      <c r="L170" s="1" t="s">
        <v>47</v>
      </c>
      <c r="M170" s="1">
        <f>IF(L170="win-client",K170,IF(L170="teilweise",K170/2,0))</f>
        <v>0</v>
      </c>
    </row>
    <row r="171" spans="1:13" x14ac:dyDescent="0.25">
      <c r="A171" s="7"/>
      <c r="B171" s="7" t="str">
        <f>HYPERLINK("https://attack.mitre.org/techniques/T1070/004","MITRE")</f>
        <v>MITRE</v>
      </c>
      <c r="C171" s="7" t="s">
        <v>159</v>
      </c>
      <c r="D171" s="4" t="s">
        <v>225</v>
      </c>
      <c r="E171" s="2" t="s">
        <v>261</v>
      </c>
      <c r="F171" s="1" t="s">
        <v>661</v>
      </c>
      <c r="G171" s="21">
        <v>2</v>
      </c>
      <c r="J171" s="21" t="s">
        <v>46</v>
      </c>
      <c r="K171" s="1">
        <f>(COUNTIF(H171:J171,"x")+G171)</f>
        <v>3</v>
      </c>
      <c r="L171" s="1" t="s">
        <v>47</v>
      </c>
      <c r="M171" s="1">
        <f>IF(L171="win-client",K171,IF(L171="teilweise",K171/2,0))</f>
        <v>0</v>
      </c>
    </row>
    <row r="172" spans="1:13" x14ac:dyDescent="0.25">
      <c r="A172" s="7"/>
      <c r="B172" s="7" t="str">
        <f>HYPERLINK("https://attack.mitre.org/techniques/T1070/005","MITRE")</f>
        <v>MITRE</v>
      </c>
      <c r="C172" s="7" t="s">
        <v>159</v>
      </c>
      <c r="D172" s="4" t="s">
        <v>225</v>
      </c>
      <c r="E172" s="2" t="s">
        <v>262</v>
      </c>
      <c r="F172" s="1" t="s">
        <v>661</v>
      </c>
      <c r="G172" s="21">
        <v>1</v>
      </c>
      <c r="J172" s="21" t="s">
        <v>46</v>
      </c>
      <c r="K172" s="1">
        <f>(COUNTIF(H172:J172,"x")+G172)</f>
        <v>2</v>
      </c>
      <c r="L172" s="1" t="s">
        <v>47</v>
      </c>
      <c r="M172" s="1">
        <f>IF(L172="win-client",K172,IF(L172="teilweise",K172/2,0))</f>
        <v>0</v>
      </c>
    </row>
    <row r="173" spans="1:13" x14ac:dyDescent="0.25">
      <c r="A173" s="7"/>
      <c r="B173" s="7" t="str">
        <f>HYPERLINK("https://attack.mitre.org/techniques/T1070/006","MITRE")</f>
        <v>MITRE</v>
      </c>
      <c r="C173" s="7" t="s">
        <v>159</v>
      </c>
      <c r="D173" s="4" t="s">
        <v>225</v>
      </c>
      <c r="E173" s="2" t="s">
        <v>263</v>
      </c>
      <c r="F173" s="1" t="s">
        <v>661</v>
      </c>
      <c r="G173" s="21">
        <v>2</v>
      </c>
      <c r="I173" s="21" t="s">
        <v>46</v>
      </c>
      <c r="K173" s="1">
        <f>(COUNTIF(H173:J173,"x")+G173)</f>
        <v>3</v>
      </c>
      <c r="L173" s="1" t="s">
        <v>47</v>
      </c>
      <c r="M173" s="1">
        <f>IF(L173="win-client",K173,IF(L173="teilweise",K173/2,0))</f>
        <v>0</v>
      </c>
    </row>
    <row r="174" spans="1:13" x14ac:dyDescent="0.25">
      <c r="A174" s="7"/>
      <c r="B174" s="7" t="str">
        <f>HYPERLINK("https://attack.mitre.org/techniques/T1202","MITRE")</f>
        <v>MITRE</v>
      </c>
      <c r="C174" s="7" t="s">
        <v>159</v>
      </c>
      <c r="D174" s="4" t="s">
        <v>264</v>
      </c>
      <c r="E174" s="2" t="s">
        <v>40</v>
      </c>
      <c r="F174" s="1" t="s">
        <v>661</v>
      </c>
      <c r="G174" s="21">
        <v>2</v>
      </c>
      <c r="K174" s="1">
        <f>(COUNTIF(H174:J174,"x")+G174)</f>
        <v>2</v>
      </c>
      <c r="L174" s="1" t="s">
        <v>47</v>
      </c>
      <c r="M174" s="1">
        <f>IF(L174="win-client",K174,IF(L174="teilweise",K174/2,0))</f>
        <v>0</v>
      </c>
    </row>
    <row r="175" spans="1:13" x14ac:dyDescent="0.25">
      <c r="A175" s="7"/>
      <c r="B175" s="7" t="str">
        <f>HYPERLINK("https://attack.mitre.org/techniques/T1036/007","MITRE")</f>
        <v>MITRE</v>
      </c>
      <c r="C175" s="7" t="s">
        <v>159</v>
      </c>
      <c r="D175" s="4" t="s">
        <v>227</v>
      </c>
      <c r="E175" s="2" t="s">
        <v>265</v>
      </c>
      <c r="F175" s="1" t="s">
        <v>661</v>
      </c>
      <c r="G175" s="21">
        <v>2</v>
      </c>
      <c r="K175" s="1">
        <f>(COUNTIF(H175:J175,"x")+G175)</f>
        <v>2</v>
      </c>
      <c r="L175" s="1" t="s">
        <v>47</v>
      </c>
      <c r="M175" s="1">
        <f>IF(L175="win-client",K175,IF(L175="teilweise",K175/2,0))</f>
        <v>0</v>
      </c>
    </row>
    <row r="176" spans="1:13" hidden="1" x14ac:dyDescent="0.25">
      <c r="A176" s="7"/>
      <c r="B176" s="7" t="str">
        <f>HYPERLINK("https://attack.mitre.org/techniques/T1036/009","MITRE")</f>
        <v>MITRE</v>
      </c>
      <c r="C176" s="7" t="s">
        <v>159</v>
      </c>
      <c r="D176" s="4" t="s">
        <v>227</v>
      </c>
      <c r="E176" s="2" t="s">
        <v>672</v>
      </c>
      <c r="F176" s="1" t="s">
        <v>660</v>
      </c>
      <c r="G176" s="21"/>
      <c r="K176" s="1"/>
      <c r="L176" s="1" t="s">
        <v>32</v>
      </c>
      <c r="M176" s="1"/>
    </row>
    <row r="177" spans="1:13" x14ac:dyDescent="0.25">
      <c r="A177" s="7"/>
      <c r="B177" s="7" t="str">
        <f>HYPERLINK("https://attack.mitre.org/techniques/T1036/001","MITRE")</f>
        <v>MITRE</v>
      </c>
      <c r="C177" s="7" t="s">
        <v>159</v>
      </c>
      <c r="D177" s="4" t="s">
        <v>227</v>
      </c>
      <c r="E177" s="2" t="s">
        <v>266</v>
      </c>
      <c r="F177" s="1" t="s">
        <v>661</v>
      </c>
      <c r="G177" s="21">
        <v>2</v>
      </c>
      <c r="I177" s="21" t="s">
        <v>46</v>
      </c>
      <c r="K177" s="1">
        <f>(COUNTIF(H177:J177,"x")+G177)</f>
        <v>3</v>
      </c>
      <c r="L177" s="1" t="s">
        <v>47</v>
      </c>
      <c r="M177" s="1">
        <f>IF(L177="win-client",K177,IF(L177="teilweise",K177/2,0))</f>
        <v>0</v>
      </c>
    </row>
    <row r="178" spans="1:13" x14ac:dyDescent="0.25">
      <c r="A178" s="7"/>
      <c r="B178" s="7" t="str">
        <f>HYPERLINK("https://attack.mitre.org/techniques/T1036/008/","MITRE")</f>
        <v>MITRE</v>
      </c>
      <c r="C178" s="7" t="s">
        <v>159</v>
      </c>
      <c r="D178" s="4" t="s">
        <v>227</v>
      </c>
      <c r="E178" s="2" t="s">
        <v>643</v>
      </c>
      <c r="F178" s="1" t="s">
        <v>661</v>
      </c>
      <c r="G178" s="21">
        <v>2</v>
      </c>
      <c r="H178" s="1"/>
      <c r="I178" s="1" t="s">
        <v>46</v>
      </c>
      <c r="J178" s="1"/>
      <c r="K178" s="1">
        <f>(COUNTIF(H178:J178,"x")+G178)</f>
        <v>3</v>
      </c>
      <c r="L178" s="1" t="s">
        <v>47</v>
      </c>
      <c r="M178" s="1">
        <f>IF(L178="win-client",K178,IF(L178="teilweise",K178/2,0))</f>
        <v>0</v>
      </c>
    </row>
    <row r="179" spans="1:13" x14ac:dyDescent="0.25">
      <c r="A179" s="7"/>
      <c r="B179" s="7" t="str">
        <f>HYPERLINK("https://attack.mitre.org/techniques/T1036/004","MITRE")</f>
        <v>MITRE</v>
      </c>
      <c r="C179" s="7" t="s">
        <v>159</v>
      </c>
      <c r="D179" s="4" t="s">
        <v>227</v>
      </c>
      <c r="E179" s="2" t="s">
        <v>267</v>
      </c>
      <c r="F179" s="1" t="s">
        <v>661</v>
      </c>
      <c r="G179" s="21">
        <v>2</v>
      </c>
      <c r="I179" s="21" t="s">
        <v>46</v>
      </c>
      <c r="K179" s="1">
        <f>(COUNTIF(H179:J179,"x")+G179)</f>
        <v>3</v>
      </c>
      <c r="L179" s="1" t="s">
        <v>47</v>
      </c>
      <c r="M179" s="1">
        <f>IF(L179="win-client",K179,IF(L179="teilweise",K179/2,0))</f>
        <v>0</v>
      </c>
    </row>
    <row r="180" spans="1:13" x14ac:dyDescent="0.25">
      <c r="A180" s="7"/>
      <c r="B180" s="7" t="str">
        <f>HYPERLINK("https://attack.mitre.org/techniques/T1036/005","MITRE")</f>
        <v>MITRE</v>
      </c>
      <c r="C180" s="7" t="s">
        <v>159</v>
      </c>
      <c r="D180" s="4" t="s">
        <v>227</v>
      </c>
      <c r="E180" s="2" t="s">
        <v>268</v>
      </c>
      <c r="F180" s="1" t="s">
        <v>661</v>
      </c>
      <c r="G180" s="21">
        <v>3</v>
      </c>
      <c r="I180" s="21" t="s">
        <v>46</v>
      </c>
      <c r="K180" s="1">
        <f>(COUNTIF(H180:J180,"x")+G180)</f>
        <v>4</v>
      </c>
      <c r="L180" s="1" t="s">
        <v>47</v>
      </c>
      <c r="M180" s="1">
        <f>IF(L180="win-client",K180,IF(L180="teilweise",K180/2,0))</f>
        <v>0</v>
      </c>
    </row>
    <row r="181" spans="1:13" x14ac:dyDescent="0.25">
      <c r="A181" s="7"/>
      <c r="B181" s="7" t="str">
        <f>HYPERLINK("https://attack.mitre.org/techniques/T1036/003","MITRE")</f>
        <v>MITRE</v>
      </c>
      <c r="C181" s="7" t="s">
        <v>159</v>
      </c>
      <c r="D181" s="4" t="s">
        <v>227</v>
      </c>
      <c r="E181" s="2" t="s">
        <v>269</v>
      </c>
      <c r="F181" s="1" t="s">
        <v>661</v>
      </c>
      <c r="G181" s="21">
        <v>2</v>
      </c>
      <c r="I181" s="21" t="s">
        <v>46</v>
      </c>
      <c r="J181" s="21" t="s">
        <v>46</v>
      </c>
      <c r="K181" s="1">
        <f>(COUNTIF(H181:J181,"x")+G181)</f>
        <v>4</v>
      </c>
      <c r="L181" s="1" t="s">
        <v>47</v>
      </c>
      <c r="M181" s="1">
        <f>IF(L181="win-client",K181,IF(L181="teilweise",K181/2,0))</f>
        <v>0</v>
      </c>
    </row>
    <row r="182" spans="1:13" x14ac:dyDescent="0.25">
      <c r="A182" s="7"/>
      <c r="B182" s="7" t="str">
        <f>HYPERLINK("https://attack.mitre.org/techniques/T1036/002","MITRE")</f>
        <v>MITRE</v>
      </c>
      <c r="C182" s="7" t="s">
        <v>159</v>
      </c>
      <c r="D182" s="4" t="s">
        <v>227</v>
      </c>
      <c r="E182" s="2" t="s">
        <v>270</v>
      </c>
      <c r="F182" s="1" t="s">
        <v>661</v>
      </c>
      <c r="G182" s="21">
        <v>2</v>
      </c>
      <c r="I182" s="21" t="s">
        <v>46</v>
      </c>
      <c r="J182" s="21" t="s">
        <v>46</v>
      </c>
      <c r="K182" s="1">
        <f>(COUNTIF(H182:J182,"x")+G182)</f>
        <v>4</v>
      </c>
      <c r="L182" s="1" t="s">
        <v>47</v>
      </c>
      <c r="M182" s="1">
        <f>IF(L182="win-client",K182,IF(L182="teilweise",K182/2,0))</f>
        <v>0</v>
      </c>
    </row>
    <row r="183" spans="1:13" hidden="1" x14ac:dyDescent="0.25">
      <c r="A183" s="7"/>
      <c r="B183" s="7"/>
      <c r="C183" s="7" t="s">
        <v>159</v>
      </c>
      <c r="D183" s="4" t="s">
        <v>227</v>
      </c>
      <c r="E183" s="2" t="s">
        <v>228</v>
      </c>
      <c r="F183" s="1" t="s">
        <v>660</v>
      </c>
      <c r="G183" s="21"/>
      <c r="H183" s="1"/>
      <c r="I183" s="1"/>
      <c r="J183" s="1"/>
      <c r="L183" s="1" t="s">
        <v>32</v>
      </c>
    </row>
    <row r="184" spans="1:13" hidden="1" x14ac:dyDescent="0.25">
      <c r="A184" s="7"/>
      <c r="B184" s="7"/>
      <c r="C184" s="7" t="s">
        <v>159</v>
      </c>
      <c r="D184" s="19" t="s">
        <v>111</v>
      </c>
      <c r="E184" s="20" t="s">
        <v>112</v>
      </c>
      <c r="F184" s="1" t="s">
        <v>31</v>
      </c>
      <c r="G184" s="21"/>
      <c r="H184" s="1"/>
      <c r="I184" s="1"/>
      <c r="J184" s="1"/>
      <c r="L184" s="1" t="s">
        <v>32</v>
      </c>
    </row>
    <row r="185" spans="1:13" hidden="1" x14ac:dyDescent="0.25">
      <c r="A185" s="7"/>
      <c r="B185" s="7"/>
      <c r="C185" s="7" t="s">
        <v>159</v>
      </c>
      <c r="D185" s="19" t="s">
        <v>111</v>
      </c>
      <c r="E185" s="20" t="s">
        <v>115</v>
      </c>
      <c r="F185" s="1" t="s">
        <v>31</v>
      </c>
      <c r="G185" s="21"/>
      <c r="H185" s="1"/>
      <c r="I185" s="1"/>
      <c r="J185" s="1"/>
      <c r="L185" s="1" t="s">
        <v>32</v>
      </c>
    </row>
    <row r="186" spans="1:13" hidden="1" x14ac:dyDescent="0.25">
      <c r="A186" s="7"/>
      <c r="B186" s="7"/>
      <c r="C186" s="7" t="s">
        <v>159</v>
      </c>
      <c r="D186" s="19" t="s">
        <v>111</v>
      </c>
      <c r="E186" s="20" t="s">
        <v>113</v>
      </c>
      <c r="F186" s="1" t="s">
        <v>31</v>
      </c>
      <c r="G186" s="21"/>
      <c r="H186" s="1"/>
      <c r="I186" s="1"/>
      <c r="J186" s="1"/>
      <c r="L186" s="1" t="s">
        <v>32</v>
      </c>
    </row>
    <row r="187" spans="1:13" hidden="1" x14ac:dyDescent="0.25">
      <c r="A187" s="7"/>
      <c r="B187" s="7"/>
      <c r="C187" s="7" t="s">
        <v>159</v>
      </c>
      <c r="D187" s="19" t="s">
        <v>111</v>
      </c>
      <c r="E187" s="20" t="s">
        <v>114</v>
      </c>
      <c r="F187" s="1" t="s">
        <v>31</v>
      </c>
      <c r="G187" s="21"/>
      <c r="H187" s="1"/>
      <c r="I187" s="1"/>
      <c r="J187" s="1"/>
      <c r="L187" s="1" t="s">
        <v>32</v>
      </c>
    </row>
    <row r="188" spans="1:13" hidden="1" x14ac:dyDescent="0.25">
      <c r="A188" s="7"/>
      <c r="B188" s="7"/>
      <c r="C188" s="7" t="s">
        <v>159</v>
      </c>
      <c r="D188" s="4" t="s">
        <v>213</v>
      </c>
      <c r="E188" s="2" t="s">
        <v>215</v>
      </c>
      <c r="F188" s="1" t="s">
        <v>660</v>
      </c>
      <c r="G188" s="21"/>
      <c r="H188" s="1"/>
      <c r="I188" s="1"/>
      <c r="J188" s="1"/>
      <c r="L188" s="1" t="s">
        <v>32</v>
      </c>
    </row>
    <row r="189" spans="1:13" hidden="1" x14ac:dyDescent="0.25">
      <c r="A189" s="7"/>
      <c r="B189" s="7"/>
      <c r="C189" s="7" t="s">
        <v>159</v>
      </c>
      <c r="D189" s="4" t="s">
        <v>213</v>
      </c>
      <c r="E189" s="2" t="s">
        <v>214</v>
      </c>
      <c r="F189" s="1" t="s">
        <v>660</v>
      </c>
      <c r="G189" s="21"/>
      <c r="H189" s="1"/>
      <c r="I189" s="1"/>
      <c r="J189" s="1"/>
      <c r="L189" s="1" t="s">
        <v>32</v>
      </c>
    </row>
    <row r="190" spans="1:13" hidden="1" x14ac:dyDescent="0.25">
      <c r="A190" s="7"/>
      <c r="B190" s="7"/>
      <c r="C190" s="7" t="s">
        <v>159</v>
      </c>
      <c r="D190" s="4" t="s">
        <v>213</v>
      </c>
      <c r="E190" s="2" t="s">
        <v>214</v>
      </c>
      <c r="F190" s="1" t="s">
        <v>660</v>
      </c>
      <c r="G190" s="21"/>
      <c r="H190" s="1"/>
      <c r="I190" s="1"/>
      <c r="J190" s="1"/>
      <c r="L190" s="1" t="s">
        <v>32</v>
      </c>
    </row>
    <row r="191" spans="1:13" hidden="1" x14ac:dyDescent="0.25">
      <c r="A191" s="7"/>
      <c r="B191" s="7"/>
      <c r="C191" s="7" t="s">
        <v>159</v>
      </c>
      <c r="D191" s="4" t="s">
        <v>213</v>
      </c>
      <c r="E191" s="2" t="s">
        <v>216</v>
      </c>
      <c r="F191" s="1" t="s">
        <v>660</v>
      </c>
      <c r="G191" s="21"/>
      <c r="H191" s="1"/>
      <c r="I191" s="1"/>
      <c r="J191" s="1"/>
      <c r="L191" s="1" t="s">
        <v>32</v>
      </c>
    </row>
    <row r="192" spans="1:13" hidden="1" x14ac:dyDescent="0.25">
      <c r="A192" s="7"/>
      <c r="B192" s="7"/>
      <c r="C192" s="7" t="s">
        <v>159</v>
      </c>
      <c r="D192" s="4" t="s">
        <v>213</v>
      </c>
      <c r="E192" s="2" t="s">
        <v>217</v>
      </c>
      <c r="F192" s="1" t="s">
        <v>660</v>
      </c>
      <c r="G192" s="21"/>
      <c r="H192" s="1"/>
      <c r="I192" s="1"/>
      <c r="J192" s="1"/>
      <c r="L192" s="1" t="s">
        <v>32</v>
      </c>
    </row>
    <row r="193" spans="1:13" x14ac:dyDescent="0.25">
      <c r="A193" s="7"/>
      <c r="B193" s="7" t="str">
        <f>HYPERLINK("https://attack.mitre.org/techniques/T1112","MITRE")</f>
        <v>MITRE</v>
      </c>
      <c r="C193" s="7" t="s">
        <v>159</v>
      </c>
      <c r="D193" s="4" t="s">
        <v>271</v>
      </c>
      <c r="E193" s="2" t="s">
        <v>40</v>
      </c>
      <c r="F193" s="1" t="s">
        <v>661</v>
      </c>
      <c r="G193" s="21">
        <v>3</v>
      </c>
      <c r="I193" s="21" t="s">
        <v>46</v>
      </c>
      <c r="J193" s="21" t="s">
        <v>46</v>
      </c>
      <c r="K193" s="1">
        <f>(COUNTIF(H193:J193,"x")+G193)</f>
        <v>5</v>
      </c>
      <c r="L193" s="1" t="s">
        <v>47</v>
      </c>
      <c r="M193" s="1">
        <f>IF(L193="win-client",K193,IF(L193="teilweise",K193/2,0))</f>
        <v>0</v>
      </c>
    </row>
    <row r="194" spans="1:13" hidden="1" x14ac:dyDescent="0.25">
      <c r="A194" s="7"/>
      <c r="B194" s="7"/>
      <c r="C194" s="7" t="s">
        <v>159</v>
      </c>
      <c r="D194" s="4" t="s">
        <v>229</v>
      </c>
      <c r="E194" s="2" t="s">
        <v>231</v>
      </c>
      <c r="F194" s="1" t="s">
        <v>660</v>
      </c>
      <c r="G194" s="21"/>
      <c r="H194" s="1"/>
      <c r="I194" s="1"/>
      <c r="J194" s="1"/>
      <c r="L194" s="1" t="s">
        <v>32</v>
      </c>
    </row>
    <row r="195" spans="1:13" hidden="1" x14ac:dyDescent="0.25">
      <c r="A195" s="7"/>
      <c r="B195" s="7"/>
      <c r="C195" s="7" t="s">
        <v>159</v>
      </c>
      <c r="D195" s="4" t="s">
        <v>229</v>
      </c>
      <c r="E195" s="2" t="s">
        <v>230</v>
      </c>
      <c r="F195" s="1" t="s">
        <v>660</v>
      </c>
      <c r="G195" s="21"/>
      <c r="H195" s="1"/>
      <c r="I195" s="1"/>
      <c r="J195" s="1"/>
      <c r="L195" s="1" t="s">
        <v>32</v>
      </c>
    </row>
    <row r="196" spans="1:13" hidden="1" x14ac:dyDescent="0.25">
      <c r="A196" s="7"/>
      <c r="B196" s="7"/>
      <c r="C196" s="7" t="s">
        <v>159</v>
      </c>
      <c r="D196" s="4" t="s">
        <v>232</v>
      </c>
      <c r="E196" s="2" t="s">
        <v>233</v>
      </c>
      <c r="F196" s="1" t="s">
        <v>660</v>
      </c>
      <c r="G196" s="21"/>
      <c r="H196" s="1"/>
      <c r="I196" s="1"/>
      <c r="J196" s="1"/>
      <c r="L196" s="1" t="s">
        <v>32</v>
      </c>
    </row>
    <row r="197" spans="1:13" x14ac:dyDescent="0.25">
      <c r="A197" s="7"/>
      <c r="B197" s="7" t="str">
        <f>HYPERLINK("https://attack.mitre.org/techniques/T1027/001","MITRE")</f>
        <v>MITRE</v>
      </c>
      <c r="C197" s="7" t="s">
        <v>159</v>
      </c>
      <c r="D197" s="4" t="s">
        <v>272</v>
      </c>
      <c r="E197" s="2" t="s">
        <v>273</v>
      </c>
      <c r="F197" s="1" t="s">
        <v>661</v>
      </c>
      <c r="G197" s="21">
        <v>2</v>
      </c>
      <c r="I197" s="21" t="s">
        <v>46</v>
      </c>
      <c r="K197" s="1">
        <f>(COUNTIF(H197:J197,"x")+G197)</f>
        <v>3</v>
      </c>
      <c r="L197" s="1" t="s">
        <v>47</v>
      </c>
      <c r="M197" s="1">
        <f>IF(L197="win-client",K197,IF(L197="teilweise",K197/2,0))</f>
        <v>0</v>
      </c>
    </row>
    <row r="198" spans="1:13" x14ac:dyDescent="0.25">
      <c r="A198" s="7"/>
      <c r="B198" s="7" t="str">
        <f>HYPERLINK("https://attack.mitre.org/techniques/T1027/010","MITRE")</f>
        <v>MITRE</v>
      </c>
      <c r="C198" s="7" t="s">
        <v>159</v>
      </c>
      <c r="D198" s="4" t="s">
        <v>272</v>
      </c>
      <c r="E198" s="2" t="s">
        <v>645</v>
      </c>
      <c r="F198" s="1" t="s">
        <v>661</v>
      </c>
      <c r="G198" s="21">
        <v>2</v>
      </c>
      <c r="I198" s="21" t="s">
        <v>46</v>
      </c>
      <c r="K198" s="1">
        <f>(COUNTIF(H198:J198,"x")+G198)</f>
        <v>3</v>
      </c>
      <c r="L198" s="1" t="s">
        <v>47</v>
      </c>
      <c r="M198" s="1">
        <f>IF(L198="win-client",K198,IF(L198="teilweise",K198/2,0))</f>
        <v>0</v>
      </c>
    </row>
    <row r="199" spans="1:13" x14ac:dyDescent="0.25">
      <c r="A199" s="7"/>
      <c r="B199" s="7" t="str">
        <f>HYPERLINK("https://attack.mitre.org/techniques/T1027/004","MITRE")</f>
        <v>MITRE</v>
      </c>
      <c r="C199" s="7" t="s">
        <v>159</v>
      </c>
      <c r="D199" s="4" t="s">
        <v>272</v>
      </c>
      <c r="E199" s="2" t="s">
        <v>274</v>
      </c>
      <c r="F199" s="1" t="s">
        <v>661</v>
      </c>
      <c r="G199" s="21">
        <v>1</v>
      </c>
      <c r="I199" s="21" t="s">
        <v>46</v>
      </c>
      <c r="K199" s="1">
        <f>(COUNTIF(H199:J199,"x")+G199)</f>
        <v>2</v>
      </c>
      <c r="L199" s="1" t="s">
        <v>47</v>
      </c>
      <c r="M199" s="1">
        <f>IF(L199="win-client",K199,IF(L199="teilweise",K199/2,0))</f>
        <v>0</v>
      </c>
    </row>
    <row r="200" spans="1:13" x14ac:dyDescent="0.25">
      <c r="A200" s="7"/>
      <c r="B200" s="7" t="str">
        <f>HYPERLINK("https://attack.mitre.org/techniques/T1027/007","MITRE")</f>
        <v>MITRE</v>
      </c>
      <c r="C200" s="7" t="s">
        <v>159</v>
      </c>
      <c r="D200" s="4" t="s">
        <v>272</v>
      </c>
      <c r="E200" s="2" t="s">
        <v>315</v>
      </c>
      <c r="F200" s="1" t="s">
        <v>661</v>
      </c>
      <c r="G200" s="21">
        <v>1</v>
      </c>
      <c r="I200" s="21" t="s">
        <v>46</v>
      </c>
      <c r="K200" s="1">
        <f>(COUNTIF(H200:J200,"x")+G200)</f>
        <v>2</v>
      </c>
      <c r="L200" s="1" t="s">
        <v>47</v>
      </c>
      <c r="M200" s="1">
        <f>IF(L200="win-client",K200,IF(L200="teilweise",K200/2,0))</f>
        <v>0</v>
      </c>
    </row>
    <row r="201" spans="1:13" x14ac:dyDescent="0.25">
      <c r="A201" s="7"/>
      <c r="B201" s="7" t="str">
        <f>HYPERLINK("https://attack.mitre.org/techniques/T1027/009","MITRE")</f>
        <v>MITRE</v>
      </c>
      <c r="C201" s="7" t="s">
        <v>159</v>
      </c>
      <c r="D201" s="4" t="s">
        <v>272</v>
      </c>
      <c r="E201" s="2" t="s">
        <v>316</v>
      </c>
      <c r="F201" s="1" t="s">
        <v>661</v>
      </c>
      <c r="G201" s="21">
        <v>3</v>
      </c>
      <c r="I201" s="21" t="s">
        <v>46</v>
      </c>
      <c r="K201" s="1">
        <f>(COUNTIF(H201:J201,"x")+G201)</f>
        <v>4</v>
      </c>
      <c r="L201" s="1" t="s">
        <v>47</v>
      </c>
      <c r="M201" s="1">
        <f>IF(L201="win-client",K201,IF(L201="teilweise",K201/2,0))</f>
        <v>0</v>
      </c>
    </row>
    <row r="202" spans="1:13" x14ac:dyDescent="0.25">
      <c r="A202" s="7"/>
      <c r="B202" s="7" t="str">
        <f>HYPERLINK("https://attack.mitre.org/techniques/T1027/011","MITRE")</f>
        <v>MITRE</v>
      </c>
      <c r="C202" s="7" t="s">
        <v>159</v>
      </c>
      <c r="D202" s="4" t="s">
        <v>272</v>
      </c>
      <c r="E202" s="2" t="s">
        <v>646</v>
      </c>
      <c r="F202" s="1" t="s">
        <v>661</v>
      </c>
      <c r="G202" s="21">
        <v>2</v>
      </c>
      <c r="I202" s="21" t="s">
        <v>46</v>
      </c>
      <c r="K202" s="1">
        <f>(COUNTIF(H202:J202,"x")+G202)</f>
        <v>3</v>
      </c>
      <c r="L202" s="1" t="s">
        <v>47</v>
      </c>
      <c r="M202" s="1">
        <f>IF(L202="win-client",K202,IF(L202="teilweise",K202/2,0))</f>
        <v>0</v>
      </c>
    </row>
    <row r="203" spans="1:13" x14ac:dyDescent="0.25">
      <c r="A203" s="7"/>
      <c r="B203" s="7" t="str">
        <f>HYPERLINK("https://attack.mitre.org/techniques/T1027/006","MITRE")</f>
        <v>MITRE</v>
      </c>
      <c r="C203" s="7" t="s">
        <v>159</v>
      </c>
      <c r="D203" s="4" t="s">
        <v>272</v>
      </c>
      <c r="E203" s="2" t="s">
        <v>275</v>
      </c>
      <c r="F203" s="1" t="s">
        <v>661</v>
      </c>
      <c r="G203" s="21">
        <v>2</v>
      </c>
      <c r="I203" s="21" t="s">
        <v>46</v>
      </c>
      <c r="K203" s="1">
        <f>(COUNTIF(H203:J203,"x")+G203)</f>
        <v>3</v>
      </c>
      <c r="L203" s="1" t="s">
        <v>47</v>
      </c>
      <c r="M203" s="1">
        <f>IF(L203="win-client",K203,IF(L203="teilweise",K203/2,0))</f>
        <v>0</v>
      </c>
    </row>
    <row r="204" spans="1:13" x14ac:dyDescent="0.25">
      <c r="A204" s="7"/>
      <c r="B204" s="7" t="str">
        <f>HYPERLINK("https://attack.mitre.org/techniques/T1027/005","MITRE")</f>
        <v>MITRE</v>
      </c>
      <c r="C204" s="7" t="s">
        <v>159</v>
      </c>
      <c r="D204" s="4" t="s">
        <v>272</v>
      </c>
      <c r="E204" s="2" t="s">
        <v>276</v>
      </c>
      <c r="F204" s="1" t="s">
        <v>661</v>
      </c>
      <c r="G204" s="21">
        <v>2</v>
      </c>
      <c r="I204" s="21" t="s">
        <v>46</v>
      </c>
      <c r="K204" s="1">
        <f>(COUNTIF(H204:J204,"x")+G204)</f>
        <v>3</v>
      </c>
      <c r="L204" s="1" t="s">
        <v>47</v>
      </c>
      <c r="M204" s="1">
        <f>IF(L204="win-client",K204,IF(L204="teilweise",K204/2,0))</f>
        <v>0</v>
      </c>
    </row>
    <row r="205" spans="1:13" x14ac:dyDescent="0.25">
      <c r="A205" s="7"/>
      <c r="B205" s="7" t="str">
        <f>HYPERLINK("https://attack.mitre.org/techniques/T1027/012","MITRE")</f>
        <v>MITRE</v>
      </c>
      <c r="C205" s="7" t="s">
        <v>159</v>
      </c>
      <c r="D205" s="4" t="s">
        <v>272</v>
      </c>
      <c r="E205" s="2" t="s">
        <v>673</v>
      </c>
      <c r="F205" s="1" t="s">
        <v>661</v>
      </c>
      <c r="G205" s="21">
        <v>2</v>
      </c>
      <c r="I205" s="21" t="s">
        <v>46</v>
      </c>
      <c r="J205" s="21" t="s">
        <v>46</v>
      </c>
      <c r="K205" s="1">
        <f>(COUNTIF(H205:J205,"x")+G205)</f>
        <v>4</v>
      </c>
      <c r="L205" s="1" t="s">
        <v>47</v>
      </c>
      <c r="M205" s="1">
        <f>IF(L205="win-client",K205,IF(L205="teilweise",K205/2,0))</f>
        <v>0</v>
      </c>
    </row>
    <row r="206" spans="1:13" x14ac:dyDescent="0.25">
      <c r="A206" s="7"/>
      <c r="B206" s="7" t="str">
        <f>HYPERLINK("https://attack.mitre.org/techniques/T1027/002","MITRE")</f>
        <v>MITRE</v>
      </c>
      <c r="C206" s="7" t="s">
        <v>159</v>
      </c>
      <c r="D206" s="4" t="s">
        <v>272</v>
      </c>
      <c r="E206" s="2" t="s">
        <v>277</v>
      </c>
      <c r="F206" s="1" t="s">
        <v>661</v>
      </c>
      <c r="G206" s="21">
        <v>2</v>
      </c>
      <c r="I206" s="21" t="s">
        <v>46</v>
      </c>
      <c r="K206" s="1">
        <f>(COUNTIF(H206:J206,"x")+G206)</f>
        <v>3</v>
      </c>
      <c r="L206" s="1" t="s">
        <v>47</v>
      </c>
      <c r="M206" s="1">
        <f>IF(L206="win-client",K206,IF(L206="teilweise",K206/2,0))</f>
        <v>0</v>
      </c>
    </row>
    <row r="207" spans="1:13" x14ac:dyDescent="0.25">
      <c r="A207" s="7"/>
      <c r="B207" s="7" t="str">
        <f>HYPERLINK("https://attack.mitre.org/techniques/T1027/003","MITRE")</f>
        <v>MITRE</v>
      </c>
      <c r="C207" s="7" t="s">
        <v>159</v>
      </c>
      <c r="D207" s="4" t="s">
        <v>272</v>
      </c>
      <c r="E207" s="2" t="s">
        <v>86</v>
      </c>
      <c r="F207" s="1" t="s">
        <v>661</v>
      </c>
      <c r="G207" s="21">
        <v>2</v>
      </c>
      <c r="I207" s="21" t="s">
        <v>46</v>
      </c>
      <c r="K207" s="1">
        <f>(COUNTIF(H207:J207,"x")+G207)</f>
        <v>3</v>
      </c>
      <c r="L207" s="1" t="s">
        <v>47</v>
      </c>
      <c r="M207" s="1">
        <f>IF(L207="win-client",K207,IF(L207="teilweise",K207/2,0))</f>
        <v>0</v>
      </c>
    </row>
    <row r="208" spans="1:13" x14ac:dyDescent="0.25">
      <c r="A208" s="7"/>
      <c r="B208" s="7" t="str">
        <f>HYPERLINK("https://attack.mitre.org/techniques/T1027/008","MITRE")</f>
        <v>MITRE</v>
      </c>
      <c r="C208" s="7" t="s">
        <v>159</v>
      </c>
      <c r="D208" s="4" t="s">
        <v>272</v>
      </c>
      <c r="E208" s="2" t="s">
        <v>317</v>
      </c>
      <c r="F208" s="1" t="s">
        <v>661</v>
      </c>
      <c r="G208" s="21">
        <v>2</v>
      </c>
      <c r="K208" s="1">
        <f>(COUNTIF(H208:J208,"x")+G208)</f>
        <v>2</v>
      </c>
      <c r="L208" s="1" t="s">
        <v>47</v>
      </c>
      <c r="M208" s="1">
        <f>IF(L208="win-client",K208,IF(L208="teilweise",K208/2,0))</f>
        <v>0</v>
      </c>
    </row>
    <row r="209" spans="1:13" hidden="1" x14ac:dyDescent="0.25">
      <c r="A209" s="7"/>
      <c r="B209" s="7"/>
      <c r="C209" s="7" t="s">
        <v>159</v>
      </c>
      <c r="D209" s="4" t="s">
        <v>237</v>
      </c>
      <c r="E209" s="2" t="s">
        <v>40</v>
      </c>
      <c r="F209" s="1" t="s">
        <v>660</v>
      </c>
      <c r="G209" s="21"/>
      <c r="K209" s="1"/>
      <c r="L209" s="1" t="s">
        <v>32</v>
      </c>
      <c r="M209" s="1"/>
    </row>
    <row r="210" spans="1:13" hidden="1" x14ac:dyDescent="0.25">
      <c r="A210" s="7"/>
      <c r="B210" s="7"/>
      <c r="C210" s="7" t="s">
        <v>159</v>
      </c>
      <c r="D210" s="19" t="s">
        <v>188</v>
      </c>
      <c r="E210" s="20" t="s">
        <v>191</v>
      </c>
      <c r="F210" s="1" t="s">
        <v>31</v>
      </c>
      <c r="G210" s="21"/>
      <c r="H210" s="1"/>
      <c r="I210" s="1"/>
      <c r="J210" s="1"/>
      <c r="L210" s="1" t="s">
        <v>32</v>
      </c>
    </row>
    <row r="211" spans="1:13" hidden="1" x14ac:dyDescent="0.25">
      <c r="A211" s="7"/>
      <c r="B211" s="7"/>
      <c r="C211" s="7" t="s">
        <v>159</v>
      </c>
      <c r="D211" s="19" t="s">
        <v>188</v>
      </c>
      <c r="E211" s="20" t="s">
        <v>190</v>
      </c>
      <c r="F211" s="1" t="s">
        <v>31</v>
      </c>
      <c r="G211" s="21"/>
      <c r="H211" s="1"/>
      <c r="I211" s="1"/>
      <c r="J211" s="1"/>
      <c r="L211" s="1" t="s">
        <v>32</v>
      </c>
    </row>
    <row r="212" spans="1:13" hidden="1" x14ac:dyDescent="0.25">
      <c r="A212" s="7"/>
      <c r="B212" s="7"/>
      <c r="C212" s="7" t="s">
        <v>159</v>
      </c>
      <c r="D212" s="19" t="s">
        <v>188</v>
      </c>
      <c r="E212" s="20" t="s">
        <v>192</v>
      </c>
      <c r="F212" s="1" t="s">
        <v>31</v>
      </c>
      <c r="G212" s="21"/>
      <c r="H212" s="1"/>
      <c r="I212" s="1"/>
      <c r="J212" s="1"/>
      <c r="L212" s="1" t="s">
        <v>32</v>
      </c>
    </row>
    <row r="213" spans="1:13" hidden="1" x14ac:dyDescent="0.25">
      <c r="A213" s="7"/>
      <c r="B213" s="7"/>
      <c r="C213" s="7" t="s">
        <v>159</v>
      </c>
      <c r="D213" s="19" t="s">
        <v>188</v>
      </c>
      <c r="E213" s="20" t="s">
        <v>189</v>
      </c>
      <c r="F213" s="1" t="s">
        <v>31</v>
      </c>
      <c r="G213" s="21"/>
      <c r="H213" s="1"/>
      <c r="I213" s="1"/>
      <c r="J213" s="1"/>
      <c r="L213" s="1" t="s">
        <v>32</v>
      </c>
    </row>
    <row r="214" spans="1:13" hidden="1" x14ac:dyDescent="0.25">
      <c r="A214" s="7"/>
      <c r="B214" s="7"/>
      <c r="C214" s="7" t="s">
        <v>159</v>
      </c>
      <c r="D214" s="19" t="s">
        <v>188</v>
      </c>
      <c r="E214" s="20" t="s">
        <v>193</v>
      </c>
      <c r="F214" s="1" t="s">
        <v>31</v>
      </c>
      <c r="G214" s="21"/>
      <c r="H214" s="1"/>
      <c r="I214" s="1"/>
      <c r="J214" s="1"/>
      <c r="L214" s="1" t="s">
        <v>32</v>
      </c>
    </row>
    <row r="215" spans="1:13" hidden="1" x14ac:dyDescent="0.25">
      <c r="A215" s="7"/>
      <c r="B215" s="7"/>
      <c r="C215" s="7" t="s">
        <v>159</v>
      </c>
      <c r="D215" s="19" t="s">
        <v>194</v>
      </c>
      <c r="E215" s="20" t="s">
        <v>198</v>
      </c>
      <c r="F215" s="1" t="s">
        <v>31</v>
      </c>
      <c r="G215" s="21"/>
      <c r="H215" s="1"/>
      <c r="I215" s="1"/>
      <c r="J215" s="1"/>
      <c r="L215" s="1" t="s">
        <v>32</v>
      </c>
    </row>
    <row r="216" spans="1:13" hidden="1" x14ac:dyDescent="0.25">
      <c r="A216" s="7"/>
      <c r="B216" s="7"/>
      <c r="C216" s="7" t="s">
        <v>159</v>
      </c>
      <c r="D216" s="19" t="s">
        <v>194</v>
      </c>
      <c r="E216" s="20" t="s">
        <v>195</v>
      </c>
      <c r="F216" s="1" t="s">
        <v>31</v>
      </c>
      <c r="G216" s="21"/>
      <c r="H216" s="1"/>
      <c r="I216" s="1"/>
      <c r="J216" s="1"/>
      <c r="L216" s="1" t="s">
        <v>32</v>
      </c>
    </row>
    <row r="217" spans="1:13" hidden="1" x14ac:dyDescent="0.25">
      <c r="A217" s="7"/>
      <c r="B217" s="7"/>
      <c r="C217" s="7" t="s">
        <v>159</v>
      </c>
      <c r="D217" s="19" t="s">
        <v>194</v>
      </c>
      <c r="E217" s="20" t="s">
        <v>202</v>
      </c>
      <c r="F217" s="1" t="s">
        <v>31</v>
      </c>
      <c r="G217" s="21"/>
      <c r="H217" s="1"/>
      <c r="I217" s="1"/>
      <c r="J217" s="1"/>
      <c r="L217" s="1" t="s">
        <v>32</v>
      </c>
    </row>
    <row r="218" spans="1:13" hidden="1" x14ac:dyDescent="0.25">
      <c r="A218" s="7"/>
      <c r="B218" s="7"/>
      <c r="C218" s="7" t="s">
        <v>159</v>
      </c>
      <c r="D218" s="19" t="s">
        <v>194</v>
      </c>
      <c r="E218" s="20" t="s">
        <v>196</v>
      </c>
      <c r="F218" s="1" t="s">
        <v>31</v>
      </c>
      <c r="G218" s="21"/>
      <c r="H218" s="1"/>
      <c r="I218" s="1"/>
      <c r="J218" s="1"/>
      <c r="L218" s="1" t="s">
        <v>32</v>
      </c>
    </row>
    <row r="219" spans="1:13" hidden="1" x14ac:dyDescent="0.25">
      <c r="A219" s="7"/>
      <c r="B219" s="7"/>
      <c r="C219" s="7" t="s">
        <v>159</v>
      </c>
      <c r="D219" s="19" t="s">
        <v>194</v>
      </c>
      <c r="E219" s="20" t="s">
        <v>201</v>
      </c>
      <c r="F219" s="1" t="s">
        <v>31</v>
      </c>
      <c r="G219" s="21"/>
      <c r="H219" s="1"/>
      <c r="I219" s="1"/>
      <c r="J219" s="1"/>
      <c r="L219" s="1" t="s">
        <v>32</v>
      </c>
    </row>
    <row r="220" spans="1:13" hidden="1" x14ac:dyDescent="0.25">
      <c r="A220" s="7"/>
      <c r="B220" s="7"/>
      <c r="C220" s="7" t="s">
        <v>159</v>
      </c>
      <c r="D220" s="19" t="s">
        <v>194</v>
      </c>
      <c r="E220" s="20" t="s">
        <v>203</v>
      </c>
      <c r="F220" s="1" t="s">
        <v>31</v>
      </c>
      <c r="G220" s="21"/>
      <c r="H220" s="1"/>
      <c r="I220" s="1"/>
      <c r="J220" s="1"/>
      <c r="L220" s="1" t="s">
        <v>32</v>
      </c>
    </row>
    <row r="221" spans="1:13" hidden="1" x14ac:dyDescent="0.25">
      <c r="A221" s="7"/>
      <c r="B221" s="7"/>
      <c r="C221" s="7" t="s">
        <v>159</v>
      </c>
      <c r="D221" s="19" t="s">
        <v>194</v>
      </c>
      <c r="E221" s="20" t="s">
        <v>204</v>
      </c>
      <c r="F221" s="1" t="s">
        <v>31</v>
      </c>
      <c r="G221" s="21"/>
      <c r="H221" s="1"/>
      <c r="I221" s="1"/>
      <c r="J221" s="1"/>
      <c r="L221" s="1" t="s">
        <v>32</v>
      </c>
    </row>
    <row r="222" spans="1:13" hidden="1" x14ac:dyDescent="0.25">
      <c r="A222" s="7"/>
      <c r="B222" s="7"/>
      <c r="C222" s="7" t="s">
        <v>159</v>
      </c>
      <c r="D222" s="19" t="s">
        <v>194</v>
      </c>
      <c r="E222" s="20" t="s">
        <v>200</v>
      </c>
      <c r="F222" s="1" t="s">
        <v>31</v>
      </c>
      <c r="G222" s="21"/>
      <c r="H222" s="1"/>
      <c r="I222" s="1"/>
      <c r="J222" s="1"/>
      <c r="L222" s="1" t="s">
        <v>32</v>
      </c>
    </row>
    <row r="223" spans="1:13" hidden="1" x14ac:dyDescent="0.25">
      <c r="A223" s="7"/>
      <c r="B223" s="7"/>
      <c r="C223" s="7" t="s">
        <v>159</v>
      </c>
      <c r="D223" s="19" t="s">
        <v>194</v>
      </c>
      <c r="E223" s="20" t="s">
        <v>197</v>
      </c>
      <c r="F223" s="1" t="s">
        <v>31</v>
      </c>
      <c r="G223" s="21"/>
      <c r="H223" s="1"/>
      <c r="I223" s="1"/>
      <c r="J223" s="1"/>
      <c r="L223" s="1" t="s">
        <v>32</v>
      </c>
    </row>
    <row r="224" spans="1:13" hidden="1" x14ac:dyDescent="0.25">
      <c r="A224" s="7"/>
      <c r="B224" s="7"/>
      <c r="C224" s="7" t="s">
        <v>159</v>
      </c>
      <c r="D224" s="19" t="s">
        <v>194</v>
      </c>
      <c r="E224" s="20" t="s">
        <v>199</v>
      </c>
      <c r="F224" s="1" t="s">
        <v>31</v>
      </c>
      <c r="G224" s="21"/>
      <c r="H224" s="1"/>
      <c r="I224" s="1"/>
      <c r="J224" s="1"/>
      <c r="L224" s="1" t="s">
        <v>32</v>
      </c>
    </row>
    <row r="225" spans="1:13" hidden="1" x14ac:dyDescent="0.25">
      <c r="A225" s="7"/>
      <c r="B225" s="7"/>
      <c r="C225" s="7" t="s">
        <v>159</v>
      </c>
      <c r="D225" s="19" t="s">
        <v>194</v>
      </c>
      <c r="E225" s="20" t="s">
        <v>205</v>
      </c>
      <c r="F225" s="1" t="s">
        <v>31</v>
      </c>
      <c r="G225" s="21"/>
      <c r="H225" s="1"/>
      <c r="I225" s="1"/>
      <c r="J225" s="1"/>
      <c r="L225" s="1" t="s">
        <v>32</v>
      </c>
    </row>
    <row r="226" spans="1:13" x14ac:dyDescent="0.25">
      <c r="A226" s="7"/>
      <c r="B226" s="7" t="str">
        <f>HYPERLINK("https://attack.mitre.org/techniques/T1620","MITRE")</f>
        <v>MITRE</v>
      </c>
      <c r="C226" s="7" t="s">
        <v>159</v>
      </c>
      <c r="D226" s="4" t="s">
        <v>278</v>
      </c>
      <c r="E226" s="2" t="s">
        <v>40</v>
      </c>
      <c r="F226" s="1" t="s">
        <v>661</v>
      </c>
      <c r="G226" s="21">
        <v>3</v>
      </c>
      <c r="I226" s="21" t="s">
        <v>46</v>
      </c>
      <c r="K226" s="1">
        <f>(COUNTIF(H226:J226,"x")+G226)</f>
        <v>4</v>
      </c>
      <c r="L226" s="1" t="s">
        <v>47</v>
      </c>
      <c r="M226" s="1">
        <f>IF(L226="win-client",K226,IF(L226="teilweise",K226/2,0))</f>
        <v>0</v>
      </c>
    </row>
    <row r="227" spans="1:13" x14ac:dyDescent="0.25">
      <c r="A227" s="7"/>
      <c r="B227" s="7" t="str">
        <f>HYPERLINK("https://attack.mitre.org/techniques/T1207","MITRE")</f>
        <v>MITRE</v>
      </c>
      <c r="C227" s="7" t="s">
        <v>159</v>
      </c>
      <c r="D227" s="4" t="s">
        <v>279</v>
      </c>
      <c r="E227" s="2" t="s">
        <v>40</v>
      </c>
      <c r="F227" s="1" t="s">
        <v>661</v>
      </c>
      <c r="G227" s="21">
        <v>3</v>
      </c>
      <c r="H227" s="21" t="s">
        <v>46</v>
      </c>
      <c r="I227" s="21" t="s">
        <v>46</v>
      </c>
      <c r="K227" s="1">
        <f>(COUNTIF(H227:J227,"x")+G227)</f>
        <v>5</v>
      </c>
      <c r="L227" s="1" t="s">
        <v>47</v>
      </c>
      <c r="M227" s="1">
        <f>IF(L227="win-client",K227,IF(L227="teilweise",K227/2,0))</f>
        <v>0</v>
      </c>
    </row>
    <row r="228" spans="1:13" x14ac:dyDescent="0.25">
      <c r="A228" s="7"/>
      <c r="B228" s="7" t="str">
        <f>HYPERLINK("https://attack.mitre.org/techniques/T1014","MITRE")</f>
        <v>MITRE</v>
      </c>
      <c r="C228" s="7" t="s">
        <v>159</v>
      </c>
      <c r="D228" s="4" t="s">
        <v>280</v>
      </c>
      <c r="E228" s="2" t="s">
        <v>40</v>
      </c>
      <c r="F228" s="1" t="s">
        <v>661</v>
      </c>
      <c r="G228" s="21">
        <v>3</v>
      </c>
      <c r="I228" s="21" t="s">
        <v>46</v>
      </c>
      <c r="K228" s="1">
        <f>(COUNTIF(H228:J228,"x")+G228)</f>
        <v>4</v>
      </c>
      <c r="L228" s="1" t="s">
        <v>47</v>
      </c>
      <c r="M228" s="1">
        <f>IF(L228="win-client",K228,IF(L228="teilweise",K228/2,0))</f>
        <v>0</v>
      </c>
    </row>
    <row r="229" spans="1:13" x14ac:dyDescent="0.25">
      <c r="A229" s="7"/>
      <c r="B229" s="7" t="str">
        <f>HYPERLINK("https://attack.mitre.org/techniques/T1553/002","MITRE")</f>
        <v>MITRE</v>
      </c>
      <c r="C229" s="7" t="s">
        <v>159</v>
      </c>
      <c r="D229" s="4" t="s">
        <v>234</v>
      </c>
      <c r="E229" s="2" t="s">
        <v>281</v>
      </c>
      <c r="F229" s="1" t="s">
        <v>661</v>
      </c>
      <c r="G229" s="21">
        <v>2</v>
      </c>
      <c r="I229" s="21" t="s">
        <v>46</v>
      </c>
      <c r="K229" s="1">
        <f>(COUNTIF(H229:J229,"x")+G229)</f>
        <v>3</v>
      </c>
      <c r="L229" s="1" t="s">
        <v>47</v>
      </c>
      <c r="M229" s="1">
        <f>IF(L229="win-client",K229,IF(L229="teilweise",K229/2,0))</f>
        <v>0</v>
      </c>
    </row>
    <row r="230" spans="1:13" x14ac:dyDescent="0.25">
      <c r="A230" s="7"/>
      <c r="B230" s="7" t="str">
        <f>HYPERLINK("https://attack.mitre.org/techniques/T1553/006","MITRE")</f>
        <v>MITRE</v>
      </c>
      <c r="C230" s="7" t="s">
        <v>159</v>
      </c>
      <c r="D230" s="4" t="s">
        <v>234</v>
      </c>
      <c r="E230" s="2" t="s">
        <v>282</v>
      </c>
      <c r="F230" s="1" t="s">
        <v>661</v>
      </c>
      <c r="G230" s="21">
        <v>2</v>
      </c>
      <c r="I230" s="21" t="s">
        <v>46</v>
      </c>
      <c r="J230" s="21" t="s">
        <v>46</v>
      </c>
      <c r="K230" s="1">
        <f>(COUNTIF(H230:J230,"x")+G230)</f>
        <v>4</v>
      </c>
      <c r="L230" s="1" t="s">
        <v>47</v>
      </c>
      <c r="M230" s="1">
        <f>IF(L230="win-client",K230,IF(L230="teilweise",K230/2,0))</f>
        <v>0</v>
      </c>
    </row>
    <row r="231" spans="1:13" hidden="1" x14ac:dyDescent="0.25">
      <c r="A231" s="7"/>
      <c r="B231" s="7"/>
      <c r="C231" s="7" t="s">
        <v>159</v>
      </c>
      <c r="D231" s="4" t="s">
        <v>234</v>
      </c>
      <c r="E231" s="2" t="s">
        <v>235</v>
      </c>
      <c r="F231" s="1" t="s">
        <v>660</v>
      </c>
      <c r="G231" s="21"/>
      <c r="H231" s="1"/>
      <c r="I231" s="1"/>
      <c r="J231" s="1"/>
      <c r="L231" s="1" t="s">
        <v>32</v>
      </c>
    </row>
    <row r="232" spans="1:13" x14ac:dyDescent="0.25">
      <c r="A232" s="7"/>
      <c r="B232" s="7" t="str">
        <f>HYPERLINK("https://attack.mitre.org/techniques/T1553/004","MITRE")</f>
        <v>MITRE</v>
      </c>
      <c r="C232" s="7" t="s">
        <v>159</v>
      </c>
      <c r="D232" s="4" t="s">
        <v>234</v>
      </c>
      <c r="E232" s="2" t="s">
        <v>283</v>
      </c>
      <c r="F232" s="1" t="s">
        <v>661</v>
      </c>
      <c r="G232" s="21">
        <v>2</v>
      </c>
      <c r="I232" s="21" t="s">
        <v>46</v>
      </c>
      <c r="J232" s="21" t="s">
        <v>46</v>
      </c>
      <c r="K232" s="1">
        <f>(COUNTIF(H232:J232,"x")+G232)</f>
        <v>4</v>
      </c>
      <c r="L232" s="1" t="s">
        <v>47</v>
      </c>
      <c r="M232" s="1">
        <f>IF(L232="win-client",K232,IF(L232="teilweise",K232/2,0))</f>
        <v>0</v>
      </c>
    </row>
    <row r="233" spans="1:13" x14ac:dyDescent="0.25">
      <c r="A233" s="7"/>
      <c r="B233" s="7" t="str">
        <f>HYPERLINK("https://attack.mitre.org/techniques/T1553/005","MITRE")</f>
        <v>MITRE</v>
      </c>
      <c r="C233" s="7" t="s">
        <v>159</v>
      </c>
      <c r="D233" s="4" t="s">
        <v>234</v>
      </c>
      <c r="E233" s="2" t="s">
        <v>284</v>
      </c>
      <c r="F233" s="1" t="s">
        <v>661</v>
      </c>
      <c r="G233" s="21">
        <v>2</v>
      </c>
      <c r="I233" s="21" t="s">
        <v>46</v>
      </c>
      <c r="K233" s="1">
        <f>(COUNTIF(H233:J233,"x")+G233)</f>
        <v>3</v>
      </c>
      <c r="L233" s="1" t="s">
        <v>47</v>
      </c>
      <c r="M233" s="1">
        <f>IF(L233="win-client",K233,IF(L233="teilweise",K233/2,0))</f>
        <v>0</v>
      </c>
    </row>
    <row r="234" spans="1:13" x14ac:dyDescent="0.25">
      <c r="A234" s="7"/>
      <c r="B234" s="7" t="str">
        <f>HYPERLINK("https://attack.mitre.org/techniques/T1553/003","MITRE")</f>
        <v>MITRE</v>
      </c>
      <c r="C234" s="7" t="s">
        <v>159</v>
      </c>
      <c r="D234" s="4" t="s">
        <v>234</v>
      </c>
      <c r="E234" s="2" t="s">
        <v>285</v>
      </c>
      <c r="F234" s="1" t="s">
        <v>661</v>
      </c>
      <c r="G234" s="21">
        <v>3</v>
      </c>
      <c r="I234" s="21" t="s">
        <v>46</v>
      </c>
      <c r="J234" s="21" t="s">
        <v>46</v>
      </c>
      <c r="K234" s="1">
        <f>(COUNTIF(H234:J234,"x")+G234)</f>
        <v>5</v>
      </c>
      <c r="L234" s="1" t="s">
        <v>47</v>
      </c>
      <c r="M234" s="1">
        <f>IF(L234="win-client",K234,IF(L234="teilweise",K234/2,0))</f>
        <v>0</v>
      </c>
    </row>
    <row r="235" spans="1:13" x14ac:dyDescent="0.25">
      <c r="A235" s="7"/>
      <c r="B235" s="7" t="str">
        <f>HYPERLINK("https://attack.mitre.org/techniques/T1218/003","MITRE")</f>
        <v>MITRE</v>
      </c>
      <c r="C235" s="7" t="s">
        <v>159</v>
      </c>
      <c r="D235" s="4" t="s">
        <v>286</v>
      </c>
      <c r="E235" s="2" t="s">
        <v>287</v>
      </c>
      <c r="F235" s="1" t="s">
        <v>661</v>
      </c>
      <c r="G235" s="21">
        <v>2</v>
      </c>
      <c r="I235" s="21" t="s">
        <v>46</v>
      </c>
      <c r="K235" s="1">
        <f>(COUNTIF(H235:J235,"x")+G235)</f>
        <v>3</v>
      </c>
      <c r="L235" s="1" t="s">
        <v>47</v>
      </c>
      <c r="M235" s="1">
        <f>IF(L235="win-client",K235,IF(L235="teilweise",K235/2,0))</f>
        <v>0</v>
      </c>
    </row>
    <row r="236" spans="1:13" x14ac:dyDescent="0.25">
      <c r="A236" s="7"/>
      <c r="B236" s="7" t="str">
        <f>HYPERLINK("https://attack.mitre.org/techniques/T1218/001","MITRE")</f>
        <v>MITRE</v>
      </c>
      <c r="C236" s="7" t="s">
        <v>159</v>
      </c>
      <c r="D236" s="4" t="s">
        <v>286</v>
      </c>
      <c r="E236" s="2" t="s">
        <v>288</v>
      </c>
      <c r="F236" s="1" t="s">
        <v>661</v>
      </c>
      <c r="G236" s="21">
        <v>2</v>
      </c>
      <c r="I236" s="21" t="s">
        <v>46</v>
      </c>
      <c r="K236" s="1">
        <f>(COUNTIF(H236:J236,"x")+G236)</f>
        <v>3</v>
      </c>
      <c r="L236" s="1" t="s">
        <v>47</v>
      </c>
      <c r="M236" s="1">
        <f>IF(L236="win-client",K236,IF(L236="teilweise",K236/2,0))</f>
        <v>0</v>
      </c>
    </row>
    <row r="237" spans="1:13" x14ac:dyDescent="0.25">
      <c r="A237" s="7"/>
      <c r="B237" s="7" t="str">
        <f>HYPERLINK("https://attack.mitre.org/techniques/T1218/002","MITRE")</f>
        <v>MITRE</v>
      </c>
      <c r="C237" s="7" t="s">
        <v>159</v>
      </c>
      <c r="D237" s="4" t="s">
        <v>286</v>
      </c>
      <c r="E237" s="2" t="s">
        <v>289</v>
      </c>
      <c r="F237" s="1" t="s">
        <v>661</v>
      </c>
      <c r="G237" s="21">
        <v>2</v>
      </c>
      <c r="I237" s="21" t="s">
        <v>46</v>
      </c>
      <c r="K237" s="1">
        <f>(COUNTIF(H237:J237,"x")+G237)</f>
        <v>3</v>
      </c>
      <c r="L237" s="1" t="s">
        <v>47</v>
      </c>
      <c r="M237" s="1">
        <f>IF(L237="win-client",K237,IF(L237="teilweise",K237/2,0))</f>
        <v>0</v>
      </c>
    </row>
    <row r="238" spans="1:13" x14ac:dyDescent="0.25">
      <c r="A238" s="7"/>
      <c r="B238" s="7" t="str">
        <f>HYPERLINK("https://attack.mitre.org/techniques/T1218/004","MITRE")</f>
        <v>MITRE</v>
      </c>
      <c r="C238" s="7" t="s">
        <v>159</v>
      </c>
      <c r="D238" s="4" t="s">
        <v>286</v>
      </c>
      <c r="E238" s="2" t="s">
        <v>290</v>
      </c>
      <c r="F238" s="1" t="s">
        <v>661</v>
      </c>
      <c r="G238" s="21">
        <v>2</v>
      </c>
      <c r="I238" s="21" t="s">
        <v>46</v>
      </c>
      <c r="K238" s="1">
        <f>(COUNTIF(H238:J238,"x")+G238)</f>
        <v>3</v>
      </c>
      <c r="L238" s="1" t="s">
        <v>47</v>
      </c>
      <c r="M238" s="1">
        <f>IF(L238="win-client",K238,IF(L238="teilweise",K238/2,0))</f>
        <v>0</v>
      </c>
    </row>
    <row r="239" spans="1:13" x14ac:dyDescent="0.25">
      <c r="A239" s="7"/>
      <c r="B239" s="7" t="str">
        <f>HYPERLINK("https://attack.mitre.org/techniques/T1218/013","MITRE")</f>
        <v>MITRE</v>
      </c>
      <c r="C239" s="7" t="s">
        <v>159</v>
      </c>
      <c r="D239" s="4" t="s">
        <v>286</v>
      </c>
      <c r="E239" s="2" t="s">
        <v>291</v>
      </c>
      <c r="F239" s="1" t="s">
        <v>661</v>
      </c>
      <c r="G239" s="21">
        <v>1</v>
      </c>
      <c r="I239" s="21" t="s">
        <v>46</v>
      </c>
      <c r="K239" s="1">
        <f>(COUNTIF(H239:J239,"x")+G239)</f>
        <v>2</v>
      </c>
      <c r="L239" s="1" t="s">
        <v>47</v>
      </c>
      <c r="M239" s="1">
        <f>IF(L239="win-client",K239,IF(L239="teilweise",K239/2,0))</f>
        <v>0</v>
      </c>
    </row>
    <row r="240" spans="1:13" x14ac:dyDescent="0.25">
      <c r="A240" s="7"/>
      <c r="B240" s="7" t="str">
        <f>HYPERLINK("https://attack.mitre.org/techniques/T1218/014","MITRE")</f>
        <v>MITRE</v>
      </c>
      <c r="C240" s="7" t="s">
        <v>159</v>
      </c>
      <c r="D240" s="4" t="s">
        <v>286</v>
      </c>
      <c r="E240" s="2" t="s">
        <v>292</v>
      </c>
      <c r="F240" s="1" t="s">
        <v>661</v>
      </c>
      <c r="G240" s="21">
        <v>2</v>
      </c>
      <c r="I240" s="21" t="s">
        <v>46</v>
      </c>
      <c r="K240" s="1">
        <f>(COUNTIF(H240:J240,"x")+G240)</f>
        <v>3</v>
      </c>
      <c r="L240" s="1" t="s">
        <v>47</v>
      </c>
      <c r="M240" s="1">
        <f>IF(L240="win-client",K240,IF(L240="teilweise",K240/2,0))</f>
        <v>0</v>
      </c>
    </row>
    <row r="241" spans="1:13" x14ac:dyDescent="0.25">
      <c r="A241" s="7"/>
      <c r="B241" s="7" t="str">
        <f>HYPERLINK("https://attack.mitre.org/techniques/T1218/005","MITRE")</f>
        <v>MITRE</v>
      </c>
      <c r="C241" s="7" t="s">
        <v>159</v>
      </c>
      <c r="D241" s="4" t="s">
        <v>286</v>
      </c>
      <c r="E241" s="2" t="s">
        <v>293</v>
      </c>
      <c r="F241" s="1" t="s">
        <v>661</v>
      </c>
      <c r="G241" s="21">
        <v>1</v>
      </c>
      <c r="I241" s="21" t="s">
        <v>46</v>
      </c>
      <c r="K241" s="1">
        <f>(COUNTIF(H241:J241,"x")+G241)</f>
        <v>2</v>
      </c>
      <c r="L241" s="1" t="s">
        <v>47</v>
      </c>
      <c r="M241" s="1">
        <f>IF(L241="win-client",K241,IF(L241="teilweise",K241/2,0))</f>
        <v>0</v>
      </c>
    </row>
    <row r="242" spans="1:13" x14ac:dyDescent="0.25">
      <c r="A242" s="7"/>
      <c r="B242" s="7" t="str">
        <f>HYPERLINK("https://attack.mitre.org/techniques/T1218/007","MITRE")</f>
        <v>MITRE</v>
      </c>
      <c r="C242" s="7" t="s">
        <v>159</v>
      </c>
      <c r="D242" s="4" t="s">
        <v>286</v>
      </c>
      <c r="E242" s="2" t="s">
        <v>294</v>
      </c>
      <c r="F242" s="1" t="s">
        <v>661</v>
      </c>
      <c r="G242" s="21">
        <v>3</v>
      </c>
      <c r="I242" s="21" t="s">
        <v>46</v>
      </c>
      <c r="K242" s="1">
        <f>(COUNTIF(H242:J242,"x")+G242)</f>
        <v>4</v>
      </c>
      <c r="L242" s="1" t="s">
        <v>47</v>
      </c>
      <c r="M242" s="1">
        <f>IF(L242="win-client",K242,IF(L242="teilweise",K242/2,0))</f>
        <v>0</v>
      </c>
    </row>
    <row r="243" spans="1:13" x14ac:dyDescent="0.25">
      <c r="A243" s="7"/>
      <c r="B243" s="7" t="str">
        <f>HYPERLINK("https://attack.mitre.org/techniques/T1218/008","MITRE")</f>
        <v>MITRE</v>
      </c>
      <c r="C243" s="7" t="s">
        <v>159</v>
      </c>
      <c r="D243" s="4" t="s">
        <v>286</v>
      </c>
      <c r="E243" s="2" t="s">
        <v>295</v>
      </c>
      <c r="F243" s="1" t="s">
        <v>661</v>
      </c>
      <c r="G243" s="21">
        <v>2</v>
      </c>
      <c r="I243" s="21" t="s">
        <v>46</v>
      </c>
      <c r="K243" s="1">
        <f>(COUNTIF(H243:J243,"x")+G243)</f>
        <v>3</v>
      </c>
      <c r="L243" s="1" t="s">
        <v>47</v>
      </c>
      <c r="M243" s="1">
        <f>IF(L243="win-client",K243,IF(L243="teilweise",K243/2,0))</f>
        <v>0</v>
      </c>
    </row>
    <row r="244" spans="1:13" x14ac:dyDescent="0.25">
      <c r="A244" s="7"/>
      <c r="B244" s="7" t="str">
        <f>HYPERLINK("https://attack.mitre.org/techniques/T1218/009","MITRE")</f>
        <v>MITRE</v>
      </c>
      <c r="C244" s="7" t="s">
        <v>159</v>
      </c>
      <c r="D244" s="4" t="s">
        <v>286</v>
      </c>
      <c r="E244" s="2" t="s">
        <v>296</v>
      </c>
      <c r="F244" s="1" t="s">
        <v>661</v>
      </c>
      <c r="G244" s="21">
        <v>1</v>
      </c>
      <c r="I244" s="21" t="s">
        <v>46</v>
      </c>
      <c r="K244" s="1">
        <f>(COUNTIF(H244:J244,"x")+G244)</f>
        <v>2</v>
      </c>
      <c r="L244" s="1" t="s">
        <v>47</v>
      </c>
      <c r="M244" s="1">
        <f>IF(L244="win-client",K244,IF(L244="teilweise",K244/2,0))</f>
        <v>0</v>
      </c>
    </row>
    <row r="245" spans="1:13" x14ac:dyDescent="0.25">
      <c r="A245" s="7"/>
      <c r="B245" s="7" t="str">
        <f>HYPERLINK("https://attack.mitre.org/techniques/T1218/010","MITRE")</f>
        <v>MITRE</v>
      </c>
      <c r="C245" s="7" t="s">
        <v>159</v>
      </c>
      <c r="D245" s="4" t="s">
        <v>286</v>
      </c>
      <c r="E245" s="2" t="s">
        <v>297</v>
      </c>
      <c r="F245" s="1" t="s">
        <v>661</v>
      </c>
      <c r="G245" s="21">
        <v>2</v>
      </c>
      <c r="I245" s="21" t="s">
        <v>46</v>
      </c>
      <c r="K245" s="1">
        <f>(COUNTIF(H245:J245,"x")+G245)</f>
        <v>3</v>
      </c>
      <c r="L245" s="1" t="s">
        <v>47</v>
      </c>
      <c r="M245" s="1">
        <f>IF(L245="win-client",K245,IF(L245="teilweise",K245/2,0))</f>
        <v>0</v>
      </c>
    </row>
    <row r="246" spans="1:13" x14ac:dyDescent="0.25">
      <c r="A246" s="7"/>
      <c r="B246" s="7" t="str">
        <f>HYPERLINK("https://attack.mitre.org/techniques/T1218/011","MITRE")</f>
        <v>MITRE</v>
      </c>
      <c r="C246" s="7" t="s">
        <v>159</v>
      </c>
      <c r="D246" s="4" t="s">
        <v>286</v>
      </c>
      <c r="E246" s="2" t="s">
        <v>298</v>
      </c>
      <c r="F246" s="1" t="s">
        <v>661</v>
      </c>
      <c r="G246" s="21">
        <v>2</v>
      </c>
      <c r="I246" s="21" t="s">
        <v>46</v>
      </c>
      <c r="K246" s="1">
        <f>(COUNTIF(H246:J246,"x")+G246)</f>
        <v>3</v>
      </c>
      <c r="L246" s="1" t="s">
        <v>47</v>
      </c>
      <c r="M246" s="1">
        <f>IF(L246="win-client",K246,IF(L246="teilweise",K246/2,0))</f>
        <v>0</v>
      </c>
    </row>
    <row r="247" spans="1:13" x14ac:dyDescent="0.25">
      <c r="A247" s="7"/>
      <c r="B247" s="7" t="str">
        <f>HYPERLINK("https://attack.mitre.org/techniques/T1218/012","MITRE")</f>
        <v>MITRE</v>
      </c>
      <c r="C247" s="7" t="s">
        <v>159</v>
      </c>
      <c r="D247" s="4" t="s">
        <v>286</v>
      </c>
      <c r="E247" s="2" t="s">
        <v>299</v>
      </c>
      <c r="F247" s="1" t="s">
        <v>661</v>
      </c>
      <c r="G247" s="21">
        <v>1</v>
      </c>
      <c r="I247" s="21" t="s">
        <v>46</v>
      </c>
      <c r="K247" s="1">
        <f>(COUNTIF(H247:J247,"x")+G247)</f>
        <v>2</v>
      </c>
      <c r="L247" s="1" t="s">
        <v>47</v>
      </c>
      <c r="M247" s="1">
        <f>IF(L247="win-client",K247,IF(L247="teilweise",K247/2,0))</f>
        <v>0</v>
      </c>
    </row>
    <row r="248" spans="1:13" x14ac:dyDescent="0.25">
      <c r="A248" s="7"/>
      <c r="B248" s="7" t="str">
        <f>HYPERLINK("https://attack.mitre.org/techniques/T1216/001","MITRE")</f>
        <v>MITRE</v>
      </c>
      <c r="C248" s="7" t="s">
        <v>159</v>
      </c>
      <c r="D248" s="4" t="s">
        <v>300</v>
      </c>
      <c r="E248" s="2" t="s">
        <v>301</v>
      </c>
      <c r="F248" s="1" t="s">
        <v>661</v>
      </c>
      <c r="G248" s="21">
        <v>1</v>
      </c>
      <c r="I248" s="21" t="s">
        <v>46</v>
      </c>
      <c r="K248" s="1">
        <f>(COUNTIF(H248:J248,"x")+G248)</f>
        <v>2</v>
      </c>
      <c r="L248" s="1" t="s">
        <v>47</v>
      </c>
      <c r="M248" s="1">
        <f>IF(L248="win-client",K248,IF(L248="teilweise",K248/2,0))</f>
        <v>0</v>
      </c>
    </row>
    <row r="249" spans="1:13" x14ac:dyDescent="0.25">
      <c r="A249" s="7"/>
      <c r="B249" s="7" t="str">
        <f>HYPERLINK("https://attack.mitre.org/techniques/T1221","MITRE")</f>
        <v>MITRE</v>
      </c>
      <c r="C249" s="7" t="s">
        <v>159</v>
      </c>
      <c r="D249" s="4" t="s">
        <v>302</v>
      </c>
      <c r="E249" s="2" t="s">
        <v>40</v>
      </c>
      <c r="F249" s="1" t="s">
        <v>661</v>
      </c>
      <c r="G249" s="21">
        <v>2</v>
      </c>
      <c r="I249" s="21" t="s">
        <v>46</v>
      </c>
      <c r="J249" s="21" t="s">
        <v>46</v>
      </c>
      <c r="K249" s="1">
        <f>(COUNTIF(H249:J249,"x")+G249)</f>
        <v>4</v>
      </c>
      <c r="L249" s="1" t="s">
        <v>47</v>
      </c>
      <c r="M249" s="1">
        <f>IF(L249="win-client",K249,IF(L249="teilweise",K249/2,0))</f>
        <v>0</v>
      </c>
    </row>
    <row r="250" spans="1:13" hidden="1" x14ac:dyDescent="0.25">
      <c r="A250" s="7"/>
      <c r="B250" s="7"/>
      <c r="C250" s="7" t="s">
        <v>159</v>
      </c>
      <c r="D250" s="19" t="s">
        <v>72</v>
      </c>
      <c r="E250" s="20" t="s">
        <v>73</v>
      </c>
      <c r="F250" s="1" t="s">
        <v>31</v>
      </c>
      <c r="G250" s="21"/>
      <c r="H250" s="1"/>
      <c r="I250" s="1"/>
      <c r="J250" s="1"/>
      <c r="L250" s="1" t="s">
        <v>32</v>
      </c>
    </row>
    <row r="251" spans="1:13" x14ac:dyDescent="0.25">
      <c r="A251" s="7"/>
      <c r="B251" s="7" t="str">
        <f>HYPERLINK("https://attack.mitre.org/techniques/T1127/001","MITRE")</f>
        <v>MITRE</v>
      </c>
      <c r="C251" s="7" t="s">
        <v>159</v>
      </c>
      <c r="D251" s="4" t="s">
        <v>303</v>
      </c>
      <c r="E251" s="2" t="s">
        <v>304</v>
      </c>
      <c r="F251" s="1" t="s">
        <v>661</v>
      </c>
      <c r="G251" s="21">
        <v>2</v>
      </c>
      <c r="I251" s="21" t="s">
        <v>46</v>
      </c>
      <c r="K251" s="1">
        <f>(COUNTIF(H251:J251,"x")+G251)</f>
        <v>3</v>
      </c>
      <c r="L251" s="1" t="s">
        <v>47</v>
      </c>
      <c r="M251" s="1">
        <f>IF(L251="win-client",K251,IF(L251="teilweise",K251/2,0))</f>
        <v>0</v>
      </c>
    </row>
    <row r="252" spans="1:13" hidden="1" x14ac:dyDescent="0.25">
      <c r="A252" s="7"/>
      <c r="B252" s="7"/>
      <c r="C252" s="7" t="s">
        <v>159</v>
      </c>
      <c r="D252" s="4" t="s">
        <v>218</v>
      </c>
      <c r="E252" s="2" t="s">
        <v>40</v>
      </c>
      <c r="F252" s="1" t="s">
        <v>660</v>
      </c>
      <c r="G252" s="21"/>
      <c r="H252" s="1"/>
      <c r="I252" s="1"/>
      <c r="J252" s="1"/>
      <c r="L252" s="1" t="s">
        <v>32</v>
      </c>
    </row>
    <row r="253" spans="1:13" hidden="1" x14ac:dyDescent="0.25">
      <c r="A253" s="7"/>
      <c r="B253" s="7"/>
      <c r="C253" s="7" t="s">
        <v>159</v>
      </c>
      <c r="D253" s="4" t="s">
        <v>219</v>
      </c>
      <c r="E253" s="2" t="s">
        <v>220</v>
      </c>
      <c r="F253" s="1" t="s">
        <v>660</v>
      </c>
      <c r="G253" s="21"/>
      <c r="H253" s="1"/>
      <c r="I253" s="1"/>
      <c r="J253" s="1"/>
      <c r="L253" s="1" t="s">
        <v>32</v>
      </c>
    </row>
    <row r="254" spans="1:13" x14ac:dyDescent="0.25">
      <c r="A254" s="7"/>
      <c r="B254" s="7" t="str">
        <f>HYPERLINK("https://attack.mitre.org/techniques/T1550/002","MITRE")</f>
        <v>MITRE</v>
      </c>
      <c r="C254" s="7" t="s">
        <v>159</v>
      </c>
      <c r="D254" s="4" t="s">
        <v>219</v>
      </c>
      <c r="E254" s="2" t="s">
        <v>305</v>
      </c>
      <c r="F254" s="1" t="s">
        <v>661</v>
      </c>
      <c r="G254" s="21">
        <v>3</v>
      </c>
      <c r="H254" s="21" t="s">
        <v>46</v>
      </c>
      <c r="I254" s="21" t="s">
        <v>46</v>
      </c>
      <c r="K254" s="1">
        <f>(COUNTIF(H254:J254,"x")+G254)</f>
        <v>5</v>
      </c>
      <c r="L254" s="1" t="s">
        <v>47</v>
      </c>
      <c r="M254" s="1">
        <f>IF(L254="win-client",K254,IF(L254="teilweise",K254/2,0))</f>
        <v>0</v>
      </c>
    </row>
    <row r="255" spans="1:13" x14ac:dyDescent="0.25">
      <c r="A255" s="7"/>
      <c r="B255" s="7" t="str">
        <f>HYPERLINK("https://attack.mitre.org/techniques/T1550/003","MITRE")</f>
        <v>MITRE</v>
      </c>
      <c r="C255" s="7" t="s">
        <v>159</v>
      </c>
      <c r="D255" s="4" t="s">
        <v>219</v>
      </c>
      <c r="E255" s="2" t="s">
        <v>306</v>
      </c>
      <c r="F255" s="1" t="s">
        <v>661</v>
      </c>
      <c r="G255" s="21">
        <v>3</v>
      </c>
      <c r="H255" s="21" t="s">
        <v>46</v>
      </c>
      <c r="I255" s="21" t="s">
        <v>46</v>
      </c>
      <c r="J255" s="21" t="s">
        <v>46</v>
      </c>
      <c r="K255" s="1">
        <f>(COUNTIF(H255:J255,"x")+G255)</f>
        <v>6</v>
      </c>
      <c r="L255" s="1" t="s">
        <v>47</v>
      </c>
      <c r="M255" s="1">
        <f>IF(L255="win-client",K255,IF(L255="teilweise",K255/2,0))</f>
        <v>0</v>
      </c>
    </row>
    <row r="256" spans="1:13" x14ac:dyDescent="0.25">
      <c r="A256" s="7"/>
      <c r="B256" s="7" t="str">
        <f>HYPERLINK("https://attack.mitre.org/techniques/T1550/004/","MITRE")</f>
        <v>MITRE</v>
      </c>
      <c r="C256" s="7" t="s">
        <v>159</v>
      </c>
      <c r="D256" s="4" t="s">
        <v>219</v>
      </c>
      <c r="E256" s="2" t="s">
        <v>323</v>
      </c>
      <c r="F256" s="1" t="s">
        <v>661</v>
      </c>
      <c r="G256" s="21">
        <v>3</v>
      </c>
      <c r="H256" s="1" t="s">
        <v>46</v>
      </c>
      <c r="I256" s="1" t="s">
        <v>46</v>
      </c>
      <c r="J256" s="1" t="s">
        <v>46</v>
      </c>
      <c r="K256" s="1">
        <f>(COUNTIF(H256:J256,"x")+G256)</f>
        <v>6</v>
      </c>
      <c r="L256" s="1" t="s">
        <v>47</v>
      </c>
      <c r="M256" s="1">
        <f>IF(L256="win-client",K256,IF(L256="teilweise",K256/2,0))</f>
        <v>0</v>
      </c>
    </row>
    <row r="257" spans="1:13" hidden="1" x14ac:dyDescent="0.25">
      <c r="A257" s="7"/>
      <c r="B257" s="7"/>
      <c r="C257" s="7" t="s">
        <v>159</v>
      </c>
      <c r="D257" s="19" t="s">
        <v>206</v>
      </c>
      <c r="E257" s="20" t="s">
        <v>210</v>
      </c>
      <c r="F257" s="1" t="s">
        <v>31</v>
      </c>
      <c r="G257" s="21"/>
      <c r="H257" s="1"/>
      <c r="I257" s="1"/>
      <c r="J257" s="1"/>
      <c r="L257" s="1" t="s">
        <v>32</v>
      </c>
    </row>
    <row r="258" spans="1:13" hidden="1" x14ac:dyDescent="0.25">
      <c r="A258" s="7"/>
      <c r="B258" s="7"/>
      <c r="C258" s="7" t="s">
        <v>159</v>
      </c>
      <c r="D258" s="19" t="s">
        <v>206</v>
      </c>
      <c r="E258" s="20" t="s">
        <v>207</v>
      </c>
      <c r="F258" s="1" t="s">
        <v>31</v>
      </c>
      <c r="G258" s="21"/>
      <c r="H258" s="1"/>
      <c r="I258" s="1"/>
      <c r="J258" s="1"/>
      <c r="L258" s="1" t="s">
        <v>32</v>
      </c>
    </row>
    <row r="259" spans="1:13" hidden="1" x14ac:dyDescent="0.25">
      <c r="A259" s="7"/>
      <c r="B259" s="7"/>
      <c r="C259" s="7" t="s">
        <v>159</v>
      </c>
      <c r="D259" s="19" t="s">
        <v>206</v>
      </c>
      <c r="E259" s="20" t="s">
        <v>208</v>
      </c>
      <c r="F259" s="1" t="s">
        <v>31</v>
      </c>
      <c r="G259" s="21"/>
      <c r="H259" s="1"/>
      <c r="I259" s="1"/>
      <c r="J259" s="1"/>
      <c r="L259" s="1" t="s">
        <v>32</v>
      </c>
    </row>
    <row r="260" spans="1:13" hidden="1" x14ac:dyDescent="0.25">
      <c r="A260" s="7"/>
      <c r="B260" s="7"/>
      <c r="C260" s="7" t="s">
        <v>159</v>
      </c>
      <c r="D260" s="19" t="s">
        <v>206</v>
      </c>
      <c r="E260" s="20" t="s">
        <v>209</v>
      </c>
      <c r="F260" s="1" t="s">
        <v>31</v>
      </c>
      <c r="G260" s="21"/>
      <c r="H260" s="1"/>
      <c r="I260" s="1"/>
      <c r="J260" s="1"/>
      <c r="L260" s="1" t="s">
        <v>32</v>
      </c>
    </row>
    <row r="261" spans="1:13" x14ac:dyDescent="0.25">
      <c r="A261" s="7"/>
      <c r="B261" s="7" t="str">
        <f>HYPERLINK("https://attack.mitre.org/techniques/T1497/001","MITRE")</f>
        <v>MITRE</v>
      </c>
      <c r="C261" s="7" t="s">
        <v>159</v>
      </c>
      <c r="D261" s="4" t="s">
        <v>307</v>
      </c>
      <c r="E261" s="2" t="s">
        <v>308</v>
      </c>
      <c r="F261" s="1" t="s">
        <v>661</v>
      </c>
      <c r="G261" s="21">
        <v>1</v>
      </c>
      <c r="K261" s="1">
        <f>(COUNTIF(H261:J261,"x")+G261)</f>
        <v>1</v>
      </c>
      <c r="L261" s="1" t="s">
        <v>47</v>
      </c>
      <c r="M261" s="1">
        <f>IF(L261="win-client",K261,IF(L261="teilweise",K261/2,0))</f>
        <v>0</v>
      </c>
    </row>
    <row r="262" spans="1:13" x14ac:dyDescent="0.25">
      <c r="A262" s="7"/>
      <c r="B262" s="7" t="str">
        <f>HYPERLINK("https://attack.mitre.org/techniques/T1497/003","MITRE")</f>
        <v>MITRE</v>
      </c>
      <c r="C262" s="7" t="s">
        <v>159</v>
      </c>
      <c r="D262" s="4" t="s">
        <v>307</v>
      </c>
      <c r="E262" s="2" t="s">
        <v>309</v>
      </c>
      <c r="F262" s="1" t="s">
        <v>661</v>
      </c>
      <c r="G262" s="21">
        <v>2</v>
      </c>
      <c r="K262" s="1">
        <f>(COUNTIF(H262:J262,"x")+G262)</f>
        <v>2</v>
      </c>
      <c r="L262" s="1" t="s">
        <v>47</v>
      </c>
      <c r="M262" s="1">
        <f>IF(L262="win-client",K262,IF(L262="teilweise",K262/2,0))</f>
        <v>0</v>
      </c>
    </row>
    <row r="263" spans="1:13" x14ac:dyDescent="0.25">
      <c r="A263" s="7"/>
      <c r="B263" s="7" t="str">
        <f>HYPERLINK("https://attack.mitre.org/techniques/T1497/002","MITRE")</f>
        <v>MITRE</v>
      </c>
      <c r="C263" s="7" t="s">
        <v>159</v>
      </c>
      <c r="D263" s="4" t="s">
        <v>307</v>
      </c>
      <c r="E263" s="2" t="s">
        <v>310</v>
      </c>
      <c r="F263" s="1" t="s">
        <v>661</v>
      </c>
      <c r="G263" s="21">
        <v>1</v>
      </c>
      <c r="K263" s="1">
        <f>(COUNTIF(H263:J263,"x")+G263)</f>
        <v>1</v>
      </c>
      <c r="L263" s="1" t="s">
        <v>47</v>
      </c>
      <c r="M263" s="1">
        <f>IF(L263="win-client",K263,IF(L263="teilweise",K263/2,0))</f>
        <v>0</v>
      </c>
    </row>
    <row r="264" spans="1:13" x14ac:dyDescent="0.25">
      <c r="A264" s="7"/>
      <c r="B264" s="7" t="str">
        <f>HYPERLINK("https://attack.mitre.org/techniques/T1600/002","MITRE")</f>
        <v>MITRE</v>
      </c>
      <c r="C264" s="7" t="s">
        <v>159</v>
      </c>
      <c r="D264" s="4" t="s">
        <v>311</v>
      </c>
      <c r="E264" s="2" t="s">
        <v>312</v>
      </c>
      <c r="F264" s="1" t="s">
        <v>661</v>
      </c>
      <c r="G264" s="21">
        <v>2</v>
      </c>
      <c r="H264" s="21" t="s">
        <v>46</v>
      </c>
      <c r="I264" s="21" t="s">
        <v>46</v>
      </c>
      <c r="K264" s="1">
        <f>(COUNTIF(H264:J264,"x")+G264)</f>
        <v>4</v>
      </c>
      <c r="L264" s="1" t="s">
        <v>47</v>
      </c>
      <c r="M264" s="1">
        <f>IF(L264="win-client",K264,IF(L264="teilweise",K264/2,0))</f>
        <v>0</v>
      </c>
    </row>
    <row r="265" spans="1:13" x14ac:dyDescent="0.25">
      <c r="A265" s="7"/>
      <c r="B265" s="7" t="str">
        <f>HYPERLINK("https://attack.mitre.org/techniques/T1600/001","MITRE")</f>
        <v>MITRE</v>
      </c>
      <c r="C265" s="7" t="s">
        <v>159</v>
      </c>
      <c r="D265" s="4" t="s">
        <v>311</v>
      </c>
      <c r="E265" s="2" t="s">
        <v>313</v>
      </c>
      <c r="F265" s="1" t="s">
        <v>661</v>
      </c>
      <c r="G265" s="21">
        <v>3</v>
      </c>
      <c r="H265" s="21" t="s">
        <v>46</v>
      </c>
      <c r="I265" s="21" t="s">
        <v>46</v>
      </c>
      <c r="K265" s="1">
        <f>(COUNTIF(H265:J265,"x")+G265)</f>
        <v>5</v>
      </c>
      <c r="L265" s="1" t="s">
        <v>47</v>
      </c>
      <c r="M265" s="1">
        <f>IF(L265="win-client",K265,IF(L265="teilweise",K265/2,0))</f>
        <v>0</v>
      </c>
    </row>
    <row r="266" spans="1:13" x14ac:dyDescent="0.25">
      <c r="A266" s="7"/>
      <c r="B266" s="7" t="str">
        <f>HYPERLINK("https://attack.mitre.org/techniques/T1220","MITRE")</f>
        <v>MITRE</v>
      </c>
      <c r="C266" s="7" t="s">
        <v>159</v>
      </c>
      <c r="D266" s="4" t="s">
        <v>314</v>
      </c>
      <c r="E266" s="2" t="s">
        <v>40</v>
      </c>
      <c r="F266" s="1" t="s">
        <v>661</v>
      </c>
      <c r="G266" s="21">
        <v>2</v>
      </c>
      <c r="I266" s="21" t="s">
        <v>46</v>
      </c>
      <c r="K266" s="1">
        <f>(COUNTIF(H266:J266,"x")+G266)</f>
        <v>3</v>
      </c>
      <c r="L266" s="1" t="s">
        <v>47</v>
      </c>
      <c r="M266" s="1">
        <f>IF(L266="win-client",K266,IF(L266="teilweise",K266/2,0))</f>
        <v>0</v>
      </c>
    </row>
    <row r="267" spans="1:13" hidden="1" x14ac:dyDescent="0.25">
      <c r="A267" s="13"/>
      <c r="B267" s="13" t="str">
        <f>HYPERLINK("https://attack.mitre.org/techniques/T1087/004","MITRE")</f>
        <v>MITRE</v>
      </c>
      <c r="C267" s="13" t="s">
        <v>324</v>
      </c>
      <c r="D267" s="4" t="s">
        <v>330</v>
      </c>
      <c r="E267" s="2" t="s">
        <v>331</v>
      </c>
      <c r="F267" s="1" t="s">
        <v>660</v>
      </c>
      <c r="G267" s="21"/>
      <c r="K267" s="1"/>
      <c r="L267" s="1" t="s">
        <v>32</v>
      </c>
      <c r="M267" s="1"/>
    </row>
    <row r="268" spans="1:13" x14ac:dyDescent="0.25">
      <c r="A268" s="13"/>
      <c r="B268" s="13" t="str">
        <f>HYPERLINK("https://attack.mitre.org/techniques/T1087/002","MITRE")</f>
        <v>MITRE</v>
      </c>
      <c r="C268" s="13" t="s">
        <v>324</v>
      </c>
      <c r="D268" s="4" t="s">
        <v>330</v>
      </c>
      <c r="E268" s="2" t="s">
        <v>333</v>
      </c>
      <c r="F268" s="1" t="s">
        <v>661</v>
      </c>
      <c r="G268" s="21">
        <v>1</v>
      </c>
      <c r="H268" s="21" t="s">
        <v>46</v>
      </c>
      <c r="K268" s="1">
        <f>(COUNTIF(H268:J268,"x")+G268)</f>
        <v>2</v>
      </c>
      <c r="L268" s="1" t="s">
        <v>47</v>
      </c>
      <c r="M268" s="1">
        <f>IF(L268="win-client",K268,IF(L268="teilweise",K268/2,0))</f>
        <v>0</v>
      </c>
    </row>
    <row r="269" spans="1:13" x14ac:dyDescent="0.25">
      <c r="A269" s="13"/>
      <c r="B269" s="13" t="str">
        <f>HYPERLINK("https://attack.mitre.org/techniques/T1087/003","MITRE")</f>
        <v>MITRE</v>
      </c>
      <c r="C269" s="13" t="s">
        <v>324</v>
      </c>
      <c r="D269" s="4" t="s">
        <v>330</v>
      </c>
      <c r="E269" s="2" t="s">
        <v>334</v>
      </c>
      <c r="F269" s="1" t="s">
        <v>661</v>
      </c>
      <c r="G269" s="21">
        <v>2</v>
      </c>
      <c r="H269" s="21" t="s">
        <v>46</v>
      </c>
      <c r="K269" s="1">
        <f>(COUNTIF(H269:J269,"x")+G269)</f>
        <v>3</v>
      </c>
      <c r="L269" s="1" t="s">
        <v>47</v>
      </c>
      <c r="M269" s="1">
        <f>IF(L269="win-client",K269,IF(L269="teilweise",K269/2,0))</f>
        <v>0</v>
      </c>
    </row>
    <row r="270" spans="1:13" x14ac:dyDescent="0.25">
      <c r="A270" s="13"/>
      <c r="B270" s="13" t="str">
        <f>HYPERLINK("https://attack.mitre.org/techniques/T1087/001","MITRE")</f>
        <v>MITRE</v>
      </c>
      <c r="C270" s="13" t="s">
        <v>324</v>
      </c>
      <c r="D270" s="4" t="s">
        <v>330</v>
      </c>
      <c r="E270" s="2" t="s">
        <v>335</v>
      </c>
      <c r="F270" s="1" t="s">
        <v>661</v>
      </c>
      <c r="G270" s="21">
        <v>2</v>
      </c>
      <c r="H270" s="21" t="s">
        <v>46</v>
      </c>
      <c r="K270" s="1">
        <f>(COUNTIF(H270:J270,"x")+G270)</f>
        <v>3</v>
      </c>
      <c r="L270" s="1" t="s">
        <v>47</v>
      </c>
      <c r="M270" s="1">
        <f>IF(L270="win-client",K270,IF(L270="teilweise",K270/2,0))</f>
        <v>0</v>
      </c>
    </row>
    <row r="271" spans="1:13" x14ac:dyDescent="0.25">
      <c r="A271" s="13"/>
      <c r="B271" s="13" t="str">
        <f>HYPERLINK("https://attack.mitre.org/techniques/T1010","MITRE")</f>
        <v>MITRE</v>
      </c>
      <c r="C271" s="13" t="s">
        <v>324</v>
      </c>
      <c r="D271" s="4" t="s">
        <v>336</v>
      </c>
      <c r="E271" s="2" t="s">
        <v>40</v>
      </c>
      <c r="F271" s="1" t="s">
        <v>661</v>
      </c>
      <c r="G271" s="21">
        <v>2</v>
      </c>
      <c r="K271" s="1">
        <f>(COUNTIF(H271:J271,"x")+G271)</f>
        <v>2</v>
      </c>
      <c r="L271" s="1" t="s">
        <v>47</v>
      </c>
      <c r="M271" s="1">
        <f>IF(L271="win-client",K271,IF(L271="teilweise",K271/2,0))</f>
        <v>0</v>
      </c>
    </row>
    <row r="272" spans="1:13" x14ac:dyDescent="0.25">
      <c r="A272" s="13"/>
      <c r="B272" s="13" t="str">
        <f>HYPERLINK("https://attack.mitre.org/techniques/T1217","MITRE")</f>
        <v>MITRE</v>
      </c>
      <c r="C272" s="13" t="s">
        <v>324</v>
      </c>
      <c r="D272" s="4" t="s">
        <v>648</v>
      </c>
      <c r="E272" s="2" t="s">
        <v>40</v>
      </c>
      <c r="F272" s="1" t="s">
        <v>661</v>
      </c>
      <c r="G272" s="21">
        <v>2</v>
      </c>
      <c r="H272" s="1" t="s">
        <v>46</v>
      </c>
      <c r="I272" s="1"/>
      <c r="J272" s="1"/>
      <c r="K272" s="1">
        <f>(COUNTIF(H272:J272,"x")+G272)</f>
        <v>3</v>
      </c>
      <c r="L272" s="1" t="s">
        <v>47</v>
      </c>
      <c r="M272" s="1">
        <f>IF(L272="win-client",K272,IF(L272="teilweise",K272/2,0))</f>
        <v>0</v>
      </c>
    </row>
    <row r="273" spans="1:13" hidden="1" x14ac:dyDescent="0.25">
      <c r="A273" s="13"/>
      <c r="B273" s="13"/>
      <c r="C273" s="13" t="s">
        <v>324</v>
      </c>
      <c r="D273" s="4" t="s">
        <v>325</v>
      </c>
      <c r="E273" s="2" t="s">
        <v>40</v>
      </c>
      <c r="F273" s="1" t="s">
        <v>660</v>
      </c>
      <c r="G273" s="21"/>
      <c r="H273" s="1"/>
      <c r="I273" s="1"/>
      <c r="J273" s="1"/>
      <c r="L273" s="1" t="s">
        <v>32</v>
      </c>
    </row>
    <row r="274" spans="1:13" hidden="1" x14ac:dyDescent="0.25">
      <c r="A274" s="13"/>
      <c r="B274" s="13"/>
      <c r="C274" s="13" t="s">
        <v>324</v>
      </c>
      <c r="D274" s="4" t="s">
        <v>326</v>
      </c>
      <c r="E274" s="2" t="s">
        <v>40</v>
      </c>
      <c r="F274" s="1" t="s">
        <v>660</v>
      </c>
      <c r="G274" s="21"/>
      <c r="H274" s="1"/>
      <c r="I274" s="1"/>
      <c r="J274" s="1"/>
      <c r="L274" s="1" t="s">
        <v>32</v>
      </c>
    </row>
    <row r="275" spans="1:13" hidden="1" x14ac:dyDescent="0.25">
      <c r="A275" s="13"/>
      <c r="B275" s="13"/>
      <c r="C275" s="13" t="s">
        <v>324</v>
      </c>
      <c r="D275" s="4" t="s">
        <v>327</v>
      </c>
      <c r="E275" s="2" t="s">
        <v>40</v>
      </c>
      <c r="F275" s="1" t="s">
        <v>660</v>
      </c>
      <c r="G275" s="21"/>
      <c r="H275" s="1"/>
      <c r="I275" s="1"/>
      <c r="J275" s="1"/>
      <c r="L275" s="1" t="s">
        <v>32</v>
      </c>
    </row>
    <row r="276" spans="1:13" x14ac:dyDescent="0.25">
      <c r="A276" s="13"/>
      <c r="B276" s="13" t="str">
        <f>HYPERLINK("https://attack.mitre.org/techniques/T1613/","MITRE")</f>
        <v>MITRE</v>
      </c>
      <c r="C276" s="13" t="s">
        <v>324</v>
      </c>
      <c r="D276" s="4" t="s">
        <v>359</v>
      </c>
      <c r="E276" s="2" t="s">
        <v>40</v>
      </c>
      <c r="F276" s="1" t="s">
        <v>661</v>
      </c>
      <c r="G276" s="21">
        <v>1</v>
      </c>
      <c r="H276" s="1"/>
      <c r="I276" s="1"/>
      <c r="J276" s="1"/>
      <c r="K276" s="1">
        <f>(COUNTIF(H276:J276,"x")+G276)</f>
        <v>1</v>
      </c>
      <c r="L276" s="1" t="s">
        <v>47</v>
      </c>
      <c r="M276" s="1">
        <f>IF(L276="win-client",K276,IF(L276="teilweise",K276/2,0))</f>
        <v>0</v>
      </c>
    </row>
    <row r="277" spans="1:13" x14ac:dyDescent="0.25">
      <c r="A277" s="13"/>
      <c r="B277" s="13" t="str">
        <f>HYPERLINK("https://attack.mitre.org/techniques/T1652/","MITRE")</f>
        <v>MITRE</v>
      </c>
      <c r="C277" s="13" t="s">
        <v>324</v>
      </c>
      <c r="D277" s="4" t="s">
        <v>640</v>
      </c>
      <c r="E277" s="2" t="s">
        <v>40</v>
      </c>
      <c r="F277" s="1" t="s">
        <v>661</v>
      </c>
      <c r="G277" s="21">
        <v>1</v>
      </c>
      <c r="H277" s="1"/>
      <c r="I277" s="1"/>
      <c r="J277" s="1"/>
      <c r="K277" s="1">
        <f>(COUNTIF(H277:J277,"x")+G277)</f>
        <v>1</v>
      </c>
      <c r="L277" s="1" t="s">
        <v>47</v>
      </c>
      <c r="M277" s="1">
        <f>IF(L277="win-client",K277,IF(L277="teilweise",K277/2,0))</f>
        <v>0</v>
      </c>
    </row>
    <row r="278" spans="1:13" x14ac:dyDescent="0.25">
      <c r="A278" s="13"/>
      <c r="B278" s="13" t="str">
        <f>HYPERLINK("https://attack.mitre.org/techniques/T1482","MITRE")</f>
        <v>MITRE</v>
      </c>
      <c r="C278" s="13" t="s">
        <v>324</v>
      </c>
      <c r="D278" s="4" t="s">
        <v>337</v>
      </c>
      <c r="E278" s="2" t="s">
        <v>40</v>
      </c>
      <c r="F278" s="1" t="s">
        <v>661</v>
      </c>
      <c r="G278" s="21">
        <v>2</v>
      </c>
      <c r="K278" s="1">
        <f>(COUNTIF(H278:J278,"x")+G278)</f>
        <v>2</v>
      </c>
      <c r="L278" s="1" t="s">
        <v>47</v>
      </c>
      <c r="M278" s="1">
        <f>IF(L278="win-client",K278,IF(L278="teilweise",K278/2,0))</f>
        <v>0</v>
      </c>
    </row>
    <row r="279" spans="1:13" x14ac:dyDescent="0.25">
      <c r="A279" s="13"/>
      <c r="B279" s="13" t="str">
        <f>HYPERLINK("https://attack.mitre.org/techniques/T1083","MITRE")</f>
        <v>MITRE</v>
      </c>
      <c r="C279" s="13" t="s">
        <v>324</v>
      </c>
      <c r="D279" s="4" t="s">
        <v>338</v>
      </c>
      <c r="E279" s="2" t="s">
        <v>40</v>
      </c>
      <c r="F279" s="1" t="s">
        <v>661</v>
      </c>
      <c r="G279" s="21">
        <v>2</v>
      </c>
      <c r="K279" s="1">
        <f>(COUNTIF(H279:J279,"x")+G279)</f>
        <v>2</v>
      </c>
      <c r="L279" s="1" t="s">
        <v>47</v>
      </c>
      <c r="M279" s="1">
        <f>IF(L279="win-client",K279,IF(L279="teilweise",K279/2,0))</f>
        <v>0</v>
      </c>
    </row>
    <row r="280" spans="1:13" x14ac:dyDescent="0.25">
      <c r="A280" s="13"/>
      <c r="B280" s="13" t="str">
        <f>HYPERLINK("https://attack.mitre.org/techniques/T1615","MITRE")</f>
        <v>MITRE</v>
      </c>
      <c r="C280" s="13" t="s">
        <v>324</v>
      </c>
      <c r="D280" s="4" t="s">
        <v>339</v>
      </c>
      <c r="E280" s="2" t="s">
        <v>40</v>
      </c>
      <c r="F280" s="1" t="s">
        <v>661</v>
      </c>
      <c r="G280" s="21">
        <v>2</v>
      </c>
      <c r="K280" s="1">
        <f>(COUNTIF(H280:J280,"x")+G280)</f>
        <v>2</v>
      </c>
      <c r="L280" s="1" t="s">
        <v>47</v>
      </c>
      <c r="M280" s="1">
        <f>IF(L280="win-client",K280,IF(L280="teilweise",K280/2,0))</f>
        <v>0</v>
      </c>
    </row>
    <row r="281" spans="1:13" x14ac:dyDescent="0.25">
      <c r="A281" s="13"/>
      <c r="B281" s="13" t="str">
        <f>HYPERLINK("https://attack.mitre.org/techniques/T1654/","MITRE")</f>
        <v>MITRE</v>
      </c>
      <c r="C281" s="13" t="s">
        <v>324</v>
      </c>
      <c r="D281" s="4" t="s">
        <v>671</v>
      </c>
      <c r="E281" s="2" t="s">
        <v>40</v>
      </c>
      <c r="F281" s="1" t="s">
        <v>661</v>
      </c>
      <c r="G281" s="21">
        <v>2</v>
      </c>
      <c r="H281" s="1" t="s">
        <v>46</v>
      </c>
      <c r="I281" s="1"/>
      <c r="J281" s="1"/>
      <c r="K281" s="1">
        <f>(COUNTIF(H281:J281,"x")+G281)</f>
        <v>3</v>
      </c>
      <c r="L281" s="1" t="s">
        <v>47</v>
      </c>
      <c r="M281" s="1">
        <f>IF(L281="win-client",K281,IF(L281="teilweise",K281/2,0))</f>
        <v>0</v>
      </c>
    </row>
    <row r="282" spans="1:13" x14ac:dyDescent="0.25">
      <c r="A282" s="13"/>
      <c r="B282" s="13" t="str">
        <f>HYPERLINK("https://attack.mitre.org/techniques/T1046","MITRE")</f>
        <v>MITRE</v>
      </c>
      <c r="C282" s="13" t="s">
        <v>324</v>
      </c>
      <c r="D282" s="4" t="s">
        <v>340</v>
      </c>
      <c r="E282" s="2" t="s">
        <v>40</v>
      </c>
      <c r="F282" s="1" t="s">
        <v>661</v>
      </c>
      <c r="G282" s="21">
        <v>2</v>
      </c>
      <c r="K282" s="1">
        <f>(COUNTIF(H282:J282,"x")+G282)</f>
        <v>2</v>
      </c>
      <c r="L282" s="1" t="s">
        <v>47</v>
      </c>
      <c r="M282" s="1">
        <f>IF(L282="win-client",K282,IF(L282="teilweise",K282/2,0))</f>
        <v>0</v>
      </c>
    </row>
    <row r="283" spans="1:13" x14ac:dyDescent="0.25">
      <c r="A283" s="13"/>
      <c r="B283" s="13" t="str">
        <f>HYPERLINK("https://attack.mitre.org/techniques/T1135","MITRE")</f>
        <v>MITRE</v>
      </c>
      <c r="C283" s="13" t="s">
        <v>324</v>
      </c>
      <c r="D283" s="4" t="s">
        <v>341</v>
      </c>
      <c r="E283" s="2" t="s">
        <v>40</v>
      </c>
      <c r="F283" s="1" t="s">
        <v>661</v>
      </c>
      <c r="G283" s="21">
        <v>2</v>
      </c>
      <c r="K283" s="1">
        <f>(COUNTIF(H283:J283,"x")+G283)</f>
        <v>2</v>
      </c>
      <c r="L283" s="1" t="s">
        <v>47</v>
      </c>
      <c r="M283" s="1">
        <f>IF(L283="win-client",K283,IF(L283="teilweise",K283/2,0))</f>
        <v>0</v>
      </c>
    </row>
    <row r="284" spans="1:13" hidden="1" x14ac:dyDescent="0.25">
      <c r="A284" s="13"/>
      <c r="B284" s="13"/>
      <c r="C284" s="13" t="s">
        <v>324</v>
      </c>
      <c r="D284" s="19" t="s">
        <v>147</v>
      </c>
      <c r="E284" s="20" t="s">
        <v>40</v>
      </c>
      <c r="F284" s="1" t="s">
        <v>31</v>
      </c>
      <c r="G284" s="21"/>
      <c r="H284" s="1"/>
      <c r="I284" s="1"/>
      <c r="J284" s="1"/>
      <c r="L284" s="1" t="s">
        <v>32</v>
      </c>
    </row>
    <row r="285" spans="1:13" hidden="1" x14ac:dyDescent="0.25">
      <c r="A285" s="13"/>
      <c r="B285" s="13" t="str">
        <f>HYPERLINK("https://attack.mitre.org/techniques/T1201","MITRE")</f>
        <v>MITRE</v>
      </c>
      <c r="C285" s="13" t="s">
        <v>324</v>
      </c>
      <c r="D285" s="4" t="s">
        <v>332</v>
      </c>
      <c r="E285" s="2" t="s">
        <v>40</v>
      </c>
      <c r="F285" s="1" t="s">
        <v>660</v>
      </c>
      <c r="G285" s="21"/>
      <c r="K285" s="1"/>
      <c r="L285" s="1" t="s">
        <v>32</v>
      </c>
      <c r="M285" s="1"/>
    </row>
    <row r="286" spans="1:13" x14ac:dyDescent="0.25">
      <c r="A286" s="13"/>
      <c r="B286" s="13" t="str">
        <f>HYPERLINK("https://attack.mitre.org/techniques/T1120","MITRE")</f>
        <v>MITRE</v>
      </c>
      <c r="C286" s="13" t="s">
        <v>324</v>
      </c>
      <c r="D286" s="4" t="s">
        <v>342</v>
      </c>
      <c r="E286" s="2" t="s">
        <v>40</v>
      </c>
      <c r="F286" s="1" t="s">
        <v>661</v>
      </c>
      <c r="G286" s="21">
        <v>1</v>
      </c>
      <c r="K286" s="1">
        <f>(COUNTIF(H286:J286,"x")+G286)</f>
        <v>1</v>
      </c>
      <c r="L286" s="1" t="s">
        <v>47</v>
      </c>
      <c r="M286" s="1">
        <f>IF(L286="win-client",K286,IF(L286="teilweise",K286/2,0))</f>
        <v>0</v>
      </c>
    </row>
    <row r="287" spans="1:13" hidden="1" x14ac:dyDescent="0.25">
      <c r="A287" s="13"/>
      <c r="B287" s="13"/>
      <c r="C287" s="13" t="s">
        <v>324</v>
      </c>
      <c r="D287" s="4" t="s">
        <v>328</v>
      </c>
      <c r="E287" s="2" t="s">
        <v>329</v>
      </c>
      <c r="F287" s="1" t="s">
        <v>660</v>
      </c>
      <c r="G287" s="21"/>
      <c r="H287" s="1"/>
      <c r="I287" s="1"/>
      <c r="J287" s="1"/>
      <c r="L287" s="1" t="s">
        <v>32</v>
      </c>
    </row>
    <row r="288" spans="1:13" x14ac:dyDescent="0.25">
      <c r="A288" s="13"/>
      <c r="B288" s="13" t="str">
        <f>HYPERLINK("https://attack.mitre.org/techniques/T1069/002","MITRE")</f>
        <v>MITRE</v>
      </c>
      <c r="C288" s="13" t="s">
        <v>324</v>
      </c>
      <c r="D288" s="4" t="s">
        <v>328</v>
      </c>
      <c r="E288" s="2" t="s">
        <v>343</v>
      </c>
      <c r="F288" s="1" t="s">
        <v>661</v>
      </c>
      <c r="G288" s="21">
        <v>1</v>
      </c>
      <c r="K288" s="1">
        <f>(COUNTIF(H288:J288,"x")+G288)</f>
        <v>1</v>
      </c>
      <c r="L288" s="1" t="s">
        <v>47</v>
      </c>
      <c r="M288" s="1">
        <f>IF(L288="win-client",K288,IF(L288="teilweise",K288/2,0))</f>
        <v>0</v>
      </c>
    </row>
    <row r="289" spans="1:13" x14ac:dyDescent="0.25">
      <c r="A289" s="13"/>
      <c r="B289" s="13" t="str">
        <f>HYPERLINK("https://attack.mitre.org/techniques/T1069/001","MITRE")</f>
        <v>MITRE</v>
      </c>
      <c r="C289" s="13" t="s">
        <v>324</v>
      </c>
      <c r="D289" s="4" t="s">
        <v>328</v>
      </c>
      <c r="E289" s="2" t="s">
        <v>344</v>
      </c>
      <c r="F289" s="1" t="s">
        <v>661</v>
      </c>
      <c r="G289" s="21">
        <v>2</v>
      </c>
      <c r="K289" s="1">
        <f>(COUNTIF(H289:J289,"x")+G289)</f>
        <v>2</v>
      </c>
      <c r="L289" s="1" t="s">
        <v>47</v>
      </c>
      <c r="M289" s="1">
        <f>IF(L289="win-client",K289,IF(L289="teilweise",K289/2,0))</f>
        <v>0</v>
      </c>
    </row>
    <row r="290" spans="1:13" x14ac:dyDescent="0.25">
      <c r="A290" s="13"/>
      <c r="B290" s="13" t="str">
        <f>HYPERLINK("https://attack.mitre.org/techniques/T1057","MITRE")</f>
        <v>MITRE</v>
      </c>
      <c r="C290" s="13" t="s">
        <v>324</v>
      </c>
      <c r="D290" s="4" t="s">
        <v>345</v>
      </c>
      <c r="E290" s="2" t="s">
        <v>40</v>
      </c>
      <c r="F290" s="1" t="s">
        <v>661</v>
      </c>
      <c r="G290" s="21">
        <v>2</v>
      </c>
      <c r="K290" s="1">
        <f>(COUNTIF(H290:J290,"x")+G290)</f>
        <v>2</v>
      </c>
      <c r="L290" s="1" t="s">
        <v>47</v>
      </c>
      <c r="M290" s="1">
        <f>IF(L290="win-client",K290,IF(L290="teilweise",K290/2,0))</f>
        <v>0</v>
      </c>
    </row>
    <row r="291" spans="1:13" x14ac:dyDescent="0.25">
      <c r="A291" s="13"/>
      <c r="B291" s="13" t="str">
        <f>HYPERLINK("https://attack.mitre.org/techniques/T1012","MITRE")</f>
        <v>MITRE</v>
      </c>
      <c r="C291" s="13" t="s">
        <v>324</v>
      </c>
      <c r="D291" s="4" t="s">
        <v>346</v>
      </c>
      <c r="E291" s="2" t="s">
        <v>40</v>
      </c>
      <c r="F291" s="1" t="s">
        <v>661</v>
      </c>
      <c r="G291" s="21">
        <v>2</v>
      </c>
      <c r="K291" s="1">
        <f>(COUNTIF(H291:J291,"x")+G291)</f>
        <v>2</v>
      </c>
      <c r="L291" s="1" t="s">
        <v>47</v>
      </c>
      <c r="M291" s="1">
        <f>IF(L291="win-client",K291,IF(L291="teilweise",K291/2,0))</f>
        <v>0</v>
      </c>
    </row>
    <row r="292" spans="1:13" x14ac:dyDescent="0.25">
      <c r="A292" s="13"/>
      <c r="B292" s="13" t="str">
        <f>HYPERLINK("https://attack.mitre.org/techniques/T1018","MITRE")</f>
        <v>MITRE</v>
      </c>
      <c r="C292" s="13" t="s">
        <v>324</v>
      </c>
      <c r="D292" s="4" t="s">
        <v>347</v>
      </c>
      <c r="E292" s="2" t="s">
        <v>40</v>
      </c>
      <c r="F292" s="1" t="s">
        <v>661</v>
      </c>
      <c r="G292" s="21">
        <v>2</v>
      </c>
      <c r="K292" s="1">
        <f>(COUNTIF(H292:J292,"x")+G292)</f>
        <v>2</v>
      </c>
      <c r="L292" s="1" t="s">
        <v>47</v>
      </c>
      <c r="M292" s="1">
        <f>IF(L292="win-client",K292,IF(L292="teilweise",K292/2,0))</f>
        <v>0</v>
      </c>
    </row>
    <row r="293" spans="1:13" x14ac:dyDescent="0.25">
      <c r="A293" s="13"/>
      <c r="B293" s="13" t="str">
        <f>HYPERLINK("https://attack.mitre.org/techniques/T1518/001","MITRE")</f>
        <v>MITRE</v>
      </c>
      <c r="C293" s="13" t="s">
        <v>324</v>
      </c>
      <c r="D293" s="4" t="s">
        <v>348</v>
      </c>
      <c r="E293" s="2" t="s">
        <v>349</v>
      </c>
      <c r="F293" s="1" t="s">
        <v>661</v>
      </c>
      <c r="G293" s="21">
        <v>2</v>
      </c>
      <c r="K293" s="1">
        <f>(COUNTIF(H293:J293,"x")+G293)</f>
        <v>2</v>
      </c>
      <c r="L293" s="1" t="s">
        <v>47</v>
      </c>
      <c r="M293" s="1">
        <f>IF(L293="win-client",K293,IF(L293="teilweise",K293/2,0))</f>
        <v>0</v>
      </c>
    </row>
    <row r="294" spans="1:13" x14ac:dyDescent="0.25">
      <c r="A294" s="13"/>
      <c r="B294" s="13" t="str">
        <f>HYPERLINK("https://attack.mitre.org/techniques/T1082","MITRE")</f>
        <v>MITRE</v>
      </c>
      <c r="C294" s="13" t="s">
        <v>324</v>
      </c>
      <c r="D294" s="4" t="s">
        <v>350</v>
      </c>
      <c r="E294" s="2" t="s">
        <v>40</v>
      </c>
      <c r="F294" s="1" t="s">
        <v>661</v>
      </c>
      <c r="G294" s="21">
        <v>2</v>
      </c>
      <c r="K294" s="1">
        <f>(COUNTIF(H294:J294,"x")+G294)</f>
        <v>2</v>
      </c>
      <c r="L294" s="1" t="s">
        <v>47</v>
      </c>
      <c r="M294" s="1">
        <f>IF(L294="win-client",K294,IF(L294="teilweise",K294/2,0))</f>
        <v>0</v>
      </c>
    </row>
    <row r="295" spans="1:13" x14ac:dyDescent="0.25">
      <c r="A295" s="13"/>
      <c r="B295" s="13" t="str">
        <f>HYPERLINK("https://attack.mitre.org/techniques/T1614/001","MITRE")</f>
        <v>MITRE</v>
      </c>
      <c r="C295" s="13" t="s">
        <v>324</v>
      </c>
      <c r="D295" s="4" t="s">
        <v>351</v>
      </c>
      <c r="E295" s="2" t="s">
        <v>352</v>
      </c>
      <c r="F295" s="1" t="s">
        <v>661</v>
      </c>
      <c r="G295" s="21">
        <v>1</v>
      </c>
      <c r="K295" s="1">
        <f>(COUNTIF(H295:J295,"x")+G295)</f>
        <v>1</v>
      </c>
      <c r="L295" s="1" t="s">
        <v>47</v>
      </c>
      <c r="M295" s="1">
        <f>IF(L295="win-client",K295,IF(L295="teilweise",K295/2,0))</f>
        <v>0</v>
      </c>
    </row>
    <row r="296" spans="1:13" x14ac:dyDescent="0.25">
      <c r="A296" s="13"/>
      <c r="B296" s="13" t="str">
        <f>HYPERLINK("https://attack.mitre.org/techniques/T1016/001","MITRE")</f>
        <v>MITRE</v>
      </c>
      <c r="C296" s="13" t="s">
        <v>324</v>
      </c>
      <c r="D296" s="4" t="s">
        <v>353</v>
      </c>
      <c r="E296" s="2" t="s">
        <v>354</v>
      </c>
      <c r="F296" s="1" t="s">
        <v>661</v>
      </c>
      <c r="G296" s="21">
        <v>1</v>
      </c>
      <c r="K296" s="1">
        <f>(COUNTIF(H296:J296,"x")+G296)</f>
        <v>1</v>
      </c>
      <c r="L296" s="1" t="s">
        <v>47</v>
      </c>
      <c r="M296" s="1">
        <f>IF(L296="win-client",K296,IF(L296="teilweise",K296/2,0))</f>
        <v>0</v>
      </c>
    </row>
    <row r="297" spans="1:13" x14ac:dyDescent="0.25">
      <c r="A297" s="13"/>
      <c r="B297" s="13" t="str">
        <f>HYPERLINK("https://attack.mitre.org/techniques/T1016/002","MITRE")</f>
        <v>MITRE</v>
      </c>
      <c r="C297" s="13" t="s">
        <v>324</v>
      </c>
      <c r="D297" s="4" t="s">
        <v>353</v>
      </c>
      <c r="E297" s="2" t="s">
        <v>677</v>
      </c>
      <c r="F297" s="1" t="s">
        <v>661</v>
      </c>
      <c r="G297" s="21">
        <v>1</v>
      </c>
      <c r="H297" s="21" t="s">
        <v>46</v>
      </c>
      <c r="K297" s="1">
        <f>(COUNTIF(H297:J297,"x")+G297)</f>
        <v>2</v>
      </c>
      <c r="L297" s="1" t="s">
        <v>47</v>
      </c>
      <c r="M297" s="1">
        <f>IF(L297="win-client",K297,IF(L297="teilweise",K297/2,0))</f>
        <v>0</v>
      </c>
    </row>
    <row r="298" spans="1:13" x14ac:dyDescent="0.25">
      <c r="A298" s="13"/>
      <c r="B298" s="13" t="str">
        <f>HYPERLINK("https://attack.mitre.org/techniques/T1049","MITRE")</f>
        <v>MITRE</v>
      </c>
      <c r="C298" s="13" t="s">
        <v>324</v>
      </c>
      <c r="D298" s="4" t="s">
        <v>355</v>
      </c>
      <c r="E298" s="2" t="s">
        <v>40</v>
      </c>
      <c r="F298" s="1" t="s">
        <v>661</v>
      </c>
      <c r="G298" s="21">
        <v>2</v>
      </c>
      <c r="K298" s="1">
        <f>(COUNTIF(H298:J298,"x")+G298)</f>
        <v>2</v>
      </c>
      <c r="L298" s="1" t="s">
        <v>47</v>
      </c>
      <c r="M298" s="1">
        <f>IF(L298="win-client",K298,IF(L298="teilweise",K298/2,0))</f>
        <v>0</v>
      </c>
    </row>
    <row r="299" spans="1:13" x14ac:dyDescent="0.25">
      <c r="A299" s="13"/>
      <c r="B299" s="13" t="str">
        <f>HYPERLINK("https://attack.mitre.org/techniques/T1033","MITRE")</f>
        <v>MITRE</v>
      </c>
      <c r="C299" s="13" t="s">
        <v>324</v>
      </c>
      <c r="D299" s="4" t="s">
        <v>356</v>
      </c>
      <c r="E299" s="2" t="s">
        <v>40</v>
      </c>
      <c r="F299" s="1" t="s">
        <v>661</v>
      </c>
      <c r="G299" s="21">
        <v>1</v>
      </c>
      <c r="K299" s="1">
        <f>(COUNTIF(H299:J299,"x")+G299)</f>
        <v>1</v>
      </c>
      <c r="L299" s="1" t="s">
        <v>47</v>
      </c>
      <c r="M299" s="1">
        <f>IF(L299="win-client",K299,IF(L299="teilweise",K299/2,0))</f>
        <v>0</v>
      </c>
    </row>
    <row r="300" spans="1:13" x14ac:dyDescent="0.25">
      <c r="A300" s="13"/>
      <c r="B300" s="13" t="str">
        <f>HYPERLINK("https://attack.mitre.org/techniques/T1007","MITRE")</f>
        <v>MITRE</v>
      </c>
      <c r="C300" s="13" t="s">
        <v>324</v>
      </c>
      <c r="D300" s="4" t="s">
        <v>357</v>
      </c>
      <c r="E300" s="2" t="s">
        <v>40</v>
      </c>
      <c r="F300" s="1" t="s">
        <v>661</v>
      </c>
      <c r="G300" s="21">
        <v>1</v>
      </c>
      <c r="K300" s="1">
        <f>(COUNTIF(H300:J300,"x")+G300)</f>
        <v>1</v>
      </c>
      <c r="L300" s="1" t="s">
        <v>47</v>
      </c>
      <c r="M300" s="1">
        <f>IF(L300="win-client",K300,IF(L300="teilweise",K300/2,0))</f>
        <v>0</v>
      </c>
    </row>
    <row r="301" spans="1:13" x14ac:dyDescent="0.25">
      <c r="A301" s="13"/>
      <c r="B301" s="13" t="str">
        <f>HYPERLINK("https://attack.mitre.org/techniques/T1124","MITRE")</f>
        <v>MITRE</v>
      </c>
      <c r="C301" s="13" t="s">
        <v>324</v>
      </c>
      <c r="D301" s="4" t="s">
        <v>358</v>
      </c>
      <c r="E301" s="2" t="s">
        <v>40</v>
      </c>
      <c r="F301" s="1" t="s">
        <v>661</v>
      </c>
      <c r="G301" s="21">
        <v>1</v>
      </c>
      <c r="K301" s="1">
        <f>(COUNTIF(H301:J301,"x")+G301)</f>
        <v>1</v>
      </c>
      <c r="L301" s="1" t="s">
        <v>47</v>
      </c>
      <c r="M301" s="1">
        <f>IF(L301="win-client",K301,IF(L301="teilweise",K301/2,0))</f>
        <v>0</v>
      </c>
    </row>
    <row r="302" spans="1:13" hidden="1" x14ac:dyDescent="0.25">
      <c r="A302" s="13"/>
      <c r="B302" s="13"/>
      <c r="C302" s="13" t="s">
        <v>324</v>
      </c>
      <c r="D302" s="19" t="s">
        <v>307</v>
      </c>
      <c r="E302" s="20" t="s">
        <v>308</v>
      </c>
      <c r="F302" s="1" t="s">
        <v>31</v>
      </c>
      <c r="G302" s="21"/>
      <c r="H302" s="1"/>
      <c r="I302" s="1"/>
      <c r="J302" s="1"/>
      <c r="L302" s="1" t="s">
        <v>32</v>
      </c>
    </row>
    <row r="303" spans="1:13" hidden="1" x14ac:dyDescent="0.25">
      <c r="A303" s="13"/>
      <c r="B303" s="13"/>
      <c r="C303" s="13" t="s">
        <v>324</v>
      </c>
      <c r="D303" s="19" t="s">
        <v>307</v>
      </c>
      <c r="E303" s="20" t="s">
        <v>309</v>
      </c>
      <c r="F303" s="1" t="s">
        <v>31</v>
      </c>
      <c r="G303" s="21"/>
      <c r="H303" s="1"/>
      <c r="I303" s="1"/>
      <c r="J303" s="1"/>
      <c r="L303" s="1" t="s">
        <v>32</v>
      </c>
    </row>
    <row r="304" spans="1:13" hidden="1" x14ac:dyDescent="0.25">
      <c r="A304" s="13"/>
      <c r="B304" s="13"/>
      <c r="C304" s="13" t="s">
        <v>324</v>
      </c>
      <c r="D304" s="19" t="s">
        <v>307</v>
      </c>
      <c r="E304" s="20" t="s">
        <v>310</v>
      </c>
      <c r="F304" s="1" t="s">
        <v>31</v>
      </c>
      <c r="G304" s="21"/>
      <c r="H304" s="1"/>
      <c r="I304" s="1"/>
      <c r="J304" s="1"/>
      <c r="L304" s="1" t="s">
        <v>32</v>
      </c>
    </row>
    <row r="305" spans="1:15" hidden="1" x14ac:dyDescent="0.25">
      <c r="A305" s="10"/>
      <c r="B305" s="10"/>
      <c r="C305" s="10" t="s">
        <v>360</v>
      </c>
      <c r="D305" s="4" t="s">
        <v>638</v>
      </c>
      <c r="E305" s="2" t="s">
        <v>40</v>
      </c>
      <c r="F305" s="1" t="s">
        <v>660</v>
      </c>
      <c r="G305" s="21"/>
      <c r="H305" s="1"/>
      <c r="I305" s="1"/>
      <c r="J305" s="1"/>
      <c r="L305" s="1" t="s">
        <v>32</v>
      </c>
    </row>
    <row r="306" spans="1:15" hidden="1" x14ac:dyDescent="0.25">
      <c r="A306" s="10"/>
      <c r="B306" s="10"/>
      <c r="C306" s="10" t="s">
        <v>360</v>
      </c>
      <c r="D306" s="4" t="s">
        <v>362</v>
      </c>
      <c r="E306" s="2" t="s">
        <v>363</v>
      </c>
      <c r="F306" s="1" t="s">
        <v>660</v>
      </c>
      <c r="G306" s="21"/>
      <c r="H306" s="1"/>
      <c r="I306" s="1"/>
      <c r="J306" s="1"/>
      <c r="L306" s="1" t="s">
        <v>32</v>
      </c>
    </row>
    <row r="307" spans="1:15" hidden="1" x14ac:dyDescent="0.25">
      <c r="A307" s="10"/>
      <c r="B307" s="10"/>
      <c r="C307" s="10" t="s">
        <v>360</v>
      </c>
      <c r="D307" s="4" t="s">
        <v>362</v>
      </c>
      <c r="E307" s="2" t="s">
        <v>639</v>
      </c>
      <c r="F307" s="1" t="s">
        <v>660</v>
      </c>
      <c r="G307" s="21"/>
      <c r="H307" s="1"/>
      <c r="I307" s="1"/>
      <c r="J307" s="1"/>
      <c r="L307" s="1" t="s">
        <v>32</v>
      </c>
    </row>
    <row r="308" spans="1:15" x14ac:dyDescent="0.25">
      <c r="A308" s="10"/>
      <c r="B308" s="10" t="str">
        <f>HYPERLINK("https://attack.mitre.org/techniques/T1059/007","MITRE")</f>
        <v>MITRE</v>
      </c>
      <c r="C308" s="10" t="s">
        <v>360</v>
      </c>
      <c r="D308" s="4" t="s">
        <v>362</v>
      </c>
      <c r="E308" s="2" t="s">
        <v>375</v>
      </c>
      <c r="F308" s="1" t="s">
        <v>661</v>
      </c>
      <c r="G308" s="21">
        <v>3</v>
      </c>
      <c r="J308" s="21" t="s">
        <v>46</v>
      </c>
      <c r="K308" s="1">
        <f>(COUNTIF(H308:J308,"x")+G308)</f>
        <v>4</v>
      </c>
      <c r="L308" s="1" t="s">
        <v>47</v>
      </c>
      <c r="M308" s="1">
        <f>IF(L308="win-client",K308,IF(L308="teilweise",K308/2,0))</f>
        <v>0</v>
      </c>
    </row>
    <row r="309" spans="1:15" hidden="1" x14ac:dyDescent="0.25">
      <c r="A309" s="10"/>
      <c r="B309" s="10"/>
      <c r="C309" s="10" t="s">
        <v>360</v>
      </c>
      <c r="D309" s="4" t="s">
        <v>362</v>
      </c>
      <c r="E309" s="2" t="s">
        <v>371</v>
      </c>
      <c r="F309" s="1" t="s">
        <v>660</v>
      </c>
      <c r="G309" s="21"/>
      <c r="K309" s="1"/>
      <c r="L309" s="1" t="s">
        <v>32</v>
      </c>
      <c r="M309" s="1"/>
    </row>
    <row r="310" spans="1:15" x14ac:dyDescent="0.25">
      <c r="A310" s="10"/>
      <c r="B310" s="10" t="str">
        <f>HYPERLINK("https://attack.mitre.org/techniques/T1059/001","MITRE")</f>
        <v>MITRE</v>
      </c>
      <c r="C310" s="10" t="s">
        <v>360</v>
      </c>
      <c r="D310" s="4" t="s">
        <v>362</v>
      </c>
      <c r="E310" s="2" t="s">
        <v>376</v>
      </c>
      <c r="F310" s="1" t="s">
        <v>661</v>
      </c>
      <c r="G310" s="21">
        <v>3</v>
      </c>
      <c r="J310" s="21" t="s">
        <v>46</v>
      </c>
      <c r="K310" s="1">
        <f>(COUNTIF(H310:J310,"x")+G310)</f>
        <v>4</v>
      </c>
      <c r="L310" s="1" t="s">
        <v>47</v>
      </c>
      <c r="M310" s="1">
        <f>IF(L310="win-client",K310,IF(L310="teilweise",K310/2,0))</f>
        <v>0</v>
      </c>
    </row>
    <row r="311" spans="1:15" x14ac:dyDescent="0.25">
      <c r="A311" s="10"/>
      <c r="B311" s="10" t="str">
        <f>HYPERLINK("https://attack.mitre.org/techniques/T1059/006","MITRE")</f>
        <v>MITRE</v>
      </c>
      <c r="C311" s="10" t="s">
        <v>360</v>
      </c>
      <c r="D311" s="4" t="s">
        <v>362</v>
      </c>
      <c r="E311" s="2" t="s">
        <v>377</v>
      </c>
      <c r="F311" s="1" t="s">
        <v>661</v>
      </c>
      <c r="G311" s="21">
        <v>3</v>
      </c>
      <c r="J311" s="21" t="s">
        <v>46</v>
      </c>
      <c r="K311" s="1">
        <f>(COUNTIF(H311:J311,"x")+G311)</f>
        <v>4</v>
      </c>
      <c r="L311" s="1" t="s">
        <v>47</v>
      </c>
      <c r="M311" s="1">
        <f>IF(L311="win-client",K311,IF(L311="teilweise",K311/2,0))</f>
        <v>0</v>
      </c>
    </row>
    <row r="312" spans="1:15" hidden="1" x14ac:dyDescent="0.25">
      <c r="A312" s="10"/>
      <c r="B312" s="10"/>
      <c r="C312" s="10" t="s">
        <v>360</v>
      </c>
      <c r="D312" s="4" t="s">
        <v>362</v>
      </c>
      <c r="E312" s="2" t="s">
        <v>364</v>
      </c>
      <c r="F312" s="1" t="s">
        <v>660</v>
      </c>
      <c r="G312" s="21"/>
      <c r="H312" s="1"/>
      <c r="I312" s="1"/>
      <c r="J312" s="1"/>
      <c r="L312" s="1" t="s">
        <v>32</v>
      </c>
    </row>
    <row r="313" spans="1:15" x14ac:dyDescent="0.25">
      <c r="A313" s="10"/>
      <c r="B313" s="10" t="str">
        <f>HYPERLINK("https://attack.mitre.org/techniques/T1059/005","MITRE")</f>
        <v>MITRE</v>
      </c>
      <c r="C313" s="10" t="s">
        <v>360</v>
      </c>
      <c r="D313" s="4" t="s">
        <v>362</v>
      </c>
      <c r="E313" s="2" t="s">
        <v>378</v>
      </c>
      <c r="F313" s="1" t="s">
        <v>661</v>
      </c>
      <c r="G313" s="21">
        <v>3</v>
      </c>
      <c r="J313" s="21" t="s">
        <v>46</v>
      </c>
      <c r="K313" s="1">
        <f>(COUNTIF(H313:J313,"x")+G313)</f>
        <v>4</v>
      </c>
      <c r="L313" s="1" t="s">
        <v>47</v>
      </c>
      <c r="M313" s="1">
        <f>IF(L313="win-client",K313,IF(L313="teilweise",K313/2,0))</f>
        <v>0</v>
      </c>
    </row>
    <row r="314" spans="1:15" x14ac:dyDescent="0.25">
      <c r="A314" s="10"/>
      <c r="B314" s="10" t="str">
        <f>HYPERLINK("https://attack.mitre.org/techniques/T1059/003","MITRE")</f>
        <v>MITRE</v>
      </c>
      <c r="C314" s="10" t="s">
        <v>360</v>
      </c>
      <c r="D314" s="4" t="s">
        <v>362</v>
      </c>
      <c r="E314" s="2" t="s">
        <v>379</v>
      </c>
      <c r="F314" s="1" t="s">
        <v>661</v>
      </c>
      <c r="G314" s="21">
        <v>3</v>
      </c>
      <c r="J314" s="21" t="s">
        <v>46</v>
      </c>
      <c r="K314" s="1">
        <f>(COUNTIF(H314:J314,"x")+G314)</f>
        <v>4</v>
      </c>
      <c r="L314" s="1" t="s">
        <v>47</v>
      </c>
      <c r="M314" s="1">
        <f>IF(L314="win-client",K314,IF(L314="teilweise",K314/2,0))</f>
        <v>0</v>
      </c>
    </row>
    <row r="315" spans="1:15" x14ac:dyDescent="0.25">
      <c r="A315" s="10"/>
      <c r="B315" s="10" t="str">
        <f>HYPERLINK("https://attack.mitre.org/techniques/T1609/","MITRE")</f>
        <v>MITRE</v>
      </c>
      <c r="C315" s="10" t="s">
        <v>360</v>
      </c>
      <c r="D315" s="4" t="s">
        <v>391</v>
      </c>
      <c r="E315" s="2" t="s">
        <v>40</v>
      </c>
      <c r="F315" s="1" t="s">
        <v>661</v>
      </c>
      <c r="G315" s="21">
        <v>2</v>
      </c>
      <c r="H315" s="1" t="s">
        <v>46</v>
      </c>
      <c r="I315" s="1" t="s">
        <v>46</v>
      </c>
      <c r="J315" s="1" t="s">
        <v>46</v>
      </c>
      <c r="K315" s="1">
        <f>(COUNTIF(H315:J315,"x")+G315)</f>
        <v>5</v>
      </c>
      <c r="L315" s="1" t="s">
        <v>47</v>
      </c>
      <c r="M315" s="1">
        <f>IF(L315="win-client",K315,IF(L315="teilweise",K315/2,0))</f>
        <v>0</v>
      </c>
      <c r="O315" s="1"/>
    </row>
    <row r="316" spans="1:15" x14ac:dyDescent="0.25">
      <c r="A316" s="10"/>
      <c r="B316" s="10" t="str">
        <f>HYPERLINK("https://attack.mitre.org/techniques/T1610/","MITRE")</f>
        <v>MITRE</v>
      </c>
      <c r="C316" s="10" t="s">
        <v>360</v>
      </c>
      <c r="D316" s="4" t="s">
        <v>172</v>
      </c>
      <c r="E316" s="2" t="s">
        <v>40</v>
      </c>
      <c r="F316" s="1" t="s">
        <v>661</v>
      </c>
      <c r="G316" s="21">
        <v>1</v>
      </c>
      <c r="H316" s="1"/>
      <c r="I316" s="1" t="s">
        <v>46</v>
      </c>
      <c r="J316" s="1"/>
      <c r="K316" s="1">
        <f>(COUNTIF(H316:J316,"x")+G316)</f>
        <v>2</v>
      </c>
      <c r="L316" s="1" t="s">
        <v>47</v>
      </c>
      <c r="M316" s="1">
        <f>IF(L316="win-client",K316,IF(L316="teilweise",K316/2,0))</f>
        <v>0</v>
      </c>
    </row>
    <row r="317" spans="1:15" x14ac:dyDescent="0.25">
      <c r="A317" s="10"/>
      <c r="B317" s="10" t="str">
        <f>HYPERLINK("https://attack.mitre.org/techniques/T1203","MITRE")</f>
        <v>MITRE</v>
      </c>
      <c r="C317" s="10" t="s">
        <v>360</v>
      </c>
      <c r="D317" s="4" t="s">
        <v>380</v>
      </c>
      <c r="E317" s="2" t="s">
        <v>40</v>
      </c>
      <c r="F317" s="1" t="s">
        <v>661</v>
      </c>
      <c r="G317" s="21">
        <v>2</v>
      </c>
      <c r="I317" s="21" t="s">
        <v>46</v>
      </c>
      <c r="J317" s="21" t="s">
        <v>46</v>
      </c>
      <c r="K317" s="1">
        <f>(COUNTIF(H317:J317,"x")+G317)</f>
        <v>4</v>
      </c>
      <c r="L317" s="1" t="s">
        <v>47</v>
      </c>
      <c r="M317" s="1">
        <f>IF(L317="win-client",K317,IF(L317="teilweise",K317/2,0))</f>
        <v>0</v>
      </c>
    </row>
    <row r="318" spans="1:15" x14ac:dyDescent="0.25">
      <c r="A318" s="10"/>
      <c r="B318" s="10" t="str">
        <f>HYPERLINK("https://attack.mitre.org/techniques/T1559/001","MITRE")</f>
        <v>MITRE</v>
      </c>
      <c r="C318" s="10" t="s">
        <v>360</v>
      </c>
      <c r="D318" s="4" t="s">
        <v>372</v>
      </c>
      <c r="E318" s="2" t="s">
        <v>381</v>
      </c>
      <c r="F318" s="1" t="s">
        <v>661</v>
      </c>
      <c r="G318" s="21">
        <v>2</v>
      </c>
      <c r="I318" s="21" t="s">
        <v>46</v>
      </c>
      <c r="K318" s="1">
        <f>(COUNTIF(H318:J318,"x")+G318)</f>
        <v>3</v>
      </c>
      <c r="L318" s="1" t="s">
        <v>47</v>
      </c>
      <c r="M318" s="1">
        <f>IF(L318="win-client",K318,IF(L318="teilweise",K318/2,0))</f>
        <v>0</v>
      </c>
    </row>
    <row r="319" spans="1:15" x14ac:dyDescent="0.25">
      <c r="A319" s="10"/>
      <c r="B319" s="10" t="str">
        <f>HYPERLINK("https://attack.mitre.org/techniques/T1559/002","MITRE")</f>
        <v>MITRE</v>
      </c>
      <c r="C319" s="10" t="s">
        <v>360</v>
      </c>
      <c r="D319" s="4" t="s">
        <v>372</v>
      </c>
      <c r="E319" s="2" t="s">
        <v>382</v>
      </c>
      <c r="F319" s="1" t="s">
        <v>661</v>
      </c>
      <c r="G319" s="21">
        <v>2</v>
      </c>
      <c r="I319" s="21" t="s">
        <v>46</v>
      </c>
      <c r="K319" s="1">
        <f>(COUNTIF(H319:J319,"x")+G319)</f>
        <v>3</v>
      </c>
      <c r="L319" s="1" t="s">
        <v>47</v>
      </c>
      <c r="M319" s="1">
        <f>IF(L319="win-client",K319,IF(L319="teilweise",K319/2,0))</f>
        <v>0</v>
      </c>
    </row>
    <row r="320" spans="1:15" hidden="1" x14ac:dyDescent="0.25">
      <c r="A320" s="10"/>
      <c r="B320" s="10"/>
      <c r="C320" s="10" t="s">
        <v>360</v>
      </c>
      <c r="D320" s="4" t="s">
        <v>372</v>
      </c>
      <c r="E320" s="2" t="s">
        <v>373</v>
      </c>
      <c r="F320" s="1" t="s">
        <v>660</v>
      </c>
      <c r="G320" s="21"/>
      <c r="K320" s="1"/>
      <c r="L320" s="1" t="s">
        <v>32</v>
      </c>
      <c r="M320" s="1"/>
    </row>
    <row r="321" spans="1:13" hidden="1" x14ac:dyDescent="0.25">
      <c r="A321" s="10"/>
      <c r="B321" s="10"/>
      <c r="C321" s="10" t="s">
        <v>360</v>
      </c>
      <c r="D321" s="4" t="s">
        <v>365</v>
      </c>
      <c r="E321" s="2" t="s">
        <v>40</v>
      </c>
      <c r="F321" s="1" t="s">
        <v>660</v>
      </c>
      <c r="G321" s="21"/>
      <c r="H321" s="1"/>
      <c r="I321" s="1"/>
      <c r="J321" s="1"/>
      <c r="L321" s="1" t="s">
        <v>32</v>
      </c>
    </row>
    <row r="322" spans="1:13" x14ac:dyDescent="0.25">
      <c r="A322" s="10"/>
      <c r="B322" s="10" t="str">
        <f>HYPERLINK("https://attack.mitre.org/techniques/T1053/002","MITRE")</f>
        <v>MITRE</v>
      </c>
      <c r="C322" s="10" t="s">
        <v>360</v>
      </c>
      <c r="D322" s="4" t="s">
        <v>366</v>
      </c>
      <c r="E322" s="2" t="s">
        <v>383</v>
      </c>
      <c r="F322" s="1" t="s">
        <v>661</v>
      </c>
      <c r="G322" s="21">
        <v>2</v>
      </c>
      <c r="I322" s="21" t="s">
        <v>46</v>
      </c>
      <c r="K322" s="1">
        <f>(COUNTIF(H322:J322,"x")+G322)</f>
        <v>3</v>
      </c>
      <c r="L322" s="1" t="s">
        <v>47</v>
      </c>
      <c r="M322" s="1">
        <f>IF(L322="win-client",K322,IF(L322="teilweise",K322/2,0))</f>
        <v>0</v>
      </c>
    </row>
    <row r="323" spans="1:13" x14ac:dyDescent="0.25">
      <c r="A323" s="10"/>
      <c r="B323" s="10" t="str">
        <f>HYPERLINK("https://attack.mitre.org/techniques/T1053/007/","MITRE")</f>
        <v>MITRE</v>
      </c>
      <c r="C323" s="10" t="s">
        <v>360</v>
      </c>
      <c r="D323" s="4" t="s">
        <v>366</v>
      </c>
      <c r="E323" s="2" t="s">
        <v>392</v>
      </c>
      <c r="F323" s="1" t="s">
        <v>661</v>
      </c>
      <c r="G323" s="21">
        <v>2</v>
      </c>
      <c r="H323" s="1" t="s">
        <v>46</v>
      </c>
      <c r="I323" s="1" t="s">
        <v>46</v>
      </c>
      <c r="J323" s="1" t="s">
        <v>46</v>
      </c>
      <c r="K323" s="1">
        <f>(COUNTIF(H323:J323,"x")+G323)</f>
        <v>5</v>
      </c>
      <c r="L323" s="1" t="s">
        <v>47</v>
      </c>
      <c r="M323" s="1">
        <f>IF(L323="win-client",K323,IF(L323="teilweise",K323/2,0))</f>
        <v>0</v>
      </c>
    </row>
    <row r="324" spans="1:13" hidden="1" x14ac:dyDescent="0.25">
      <c r="A324" s="10"/>
      <c r="B324" s="10"/>
      <c r="C324" s="10" t="s">
        <v>360</v>
      </c>
      <c r="D324" s="4" t="s">
        <v>366</v>
      </c>
      <c r="E324" s="2" t="s">
        <v>367</v>
      </c>
      <c r="F324" s="1" t="s">
        <v>660</v>
      </c>
      <c r="G324" s="21"/>
      <c r="H324" s="1"/>
      <c r="I324" s="1"/>
      <c r="J324" s="1"/>
      <c r="L324" s="1" t="s">
        <v>32</v>
      </c>
    </row>
    <row r="325" spans="1:13" x14ac:dyDescent="0.25">
      <c r="A325" s="10"/>
      <c r="B325" s="10" t="str">
        <f>HYPERLINK("https://attack.mitre.org/techniques/T1053/005","MITRE")</f>
        <v>MITRE</v>
      </c>
      <c r="C325" s="10" t="s">
        <v>360</v>
      </c>
      <c r="D325" s="4" t="s">
        <v>366</v>
      </c>
      <c r="E325" s="2" t="s">
        <v>384</v>
      </c>
      <c r="F325" s="1" t="s">
        <v>661</v>
      </c>
      <c r="G325" s="21">
        <v>3</v>
      </c>
      <c r="I325" s="21" t="s">
        <v>46</v>
      </c>
      <c r="K325" s="1">
        <f>(COUNTIF(H325:J325,"x")+G325)</f>
        <v>4</v>
      </c>
      <c r="L325" s="1" t="s">
        <v>47</v>
      </c>
      <c r="M325" s="1">
        <f>IF(L325="win-client",K325,IF(L325="teilweise",K325/2,0))</f>
        <v>0</v>
      </c>
    </row>
    <row r="326" spans="1:13" hidden="1" x14ac:dyDescent="0.25">
      <c r="A326" s="10"/>
      <c r="B326" s="10"/>
      <c r="C326" s="10" t="s">
        <v>360</v>
      </c>
      <c r="D326" s="4" t="s">
        <v>366</v>
      </c>
      <c r="E326" s="2" t="s">
        <v>368</v>
      </c>
      <c r="F326" s="1" t="s">
        <v>660</v>
      </c>
      <c r="G326" s="21"/>
      <c r="H326" s="1"/>
      <c r="I326" s="1"/>
      <c r="J326" s="1"/>
      <c r="L326" s="1" t="s">
        <v>32</v>
      </c>
    </row>
    <row r="327" spans="1:13" hidden="1" x14ac:dyDescent="0.25">
      <c r="A327" s="10"/>
      <c r="B327" s="10"/>
      <c r="C327" s="10" t="s">
        <v>360</v>
      </c>
      <c r="D327" s="4" t="s">
        <v>374</v>
      </c>
      <c r="E327" s="2" t="s">
        <v>40</v>
      </c>
      <c r="F327" s="1" t="s">
        <v>660</v>
      </c>
      <c r="G327" s="21"/>
      <c r="K327" s="1"/>
      <c r="L327" s="1" t="s">
        <v>32</v>
      </c>
      <c r="M327" s="1"/>
    </row>
    <row r="328" spans="1:13" x14ac:dyDescent="0.25">
      <c r="A328" s="10"/>
      <c r="B328" s="10" t="str">
        <f>HYPERLINK("https://attack.mitre.org/techniques/T1129","MITRE")</f>
        <v>MITRE</v>
      </c>
      <c r="C328" s="10" t="s">
        <v>360</v>
      </c>
      <c r="D328" s="4" t="s">
        <v>385</v>
      </c>
      <c r="E328" s="2" t="s">
        <v>40</v>
      </c>
      <c r="F328" s="1" t="s">
        <v>661</v>
      </c>
      <c r="G328" s="21">
        <v>2</v>
      </c>
      <c r="I328" s="21" t="s">
        <v>46</v>
      </c>
      <c r="K328" s="1">
        <f>(COUNTIF(H328:J328,"x")+G328)</f>
        <v>3</v>
      </c>
      <c r="L328" s="1" t="s">
        <v>47</v>
      </c>
      <c r="M328" s="1">
        <f>IF(L328="win-client",K328,IF(L328="teilweise",K328/2,0))</f>
        <v>0</v>
      </c>
    </row>
    <row r="329" spans="1:13" hidden="1" x14ac:dyDescent="0.25">
      <c r="A329" s="10"/>
      <c r="B329" s="10"/>
      <c r="C329" s="10" t="s">
        <v>360</v>
      </c>
      <c r="D329" s="19" t="s">
        <v>361</v>
      </c>
      <c r="E329" s="20" t="s">
        <v>40</v>
      </c>
      <c r="F329" s="1" t="s">
        <v>31</v>
      </c>
      <c r="G329" s="21"/>
      <c r="H329" s="1"/>
      <c r="I329" s="1"/>
      <c r="J329" s="1"/>
      <c r="L329" s="1" t="s">
        <v>32</v>
      </c>
    </row>
    <row r="330" spans="1:13" hidden="1" x14ac:dyDescent="0.25">
      <c r="A330" s="10"/>
      <c r="B330" s="10"/>
      <c r="C330" s="10" t="s">
        <v>360</v>
      </c>
      <c r="D330" s="4" t="s">
        <v>369</v>
      </c>
      <c r="E330" s="2" t="s">
        <v>370</v>
      </c>
      <c r="F330" s="1" t="s">
        <v>660</v>
      </c>
      <c r="G330" s="21"/>
      <c r="H330" s="1"/>
      <c r="I330" s="1"/>
      <c r="J330" s="1"/>
      <c r="L330" s="1" t="s">
        <v>32</v>
      </c>
    </row>
    <row r="331" spans="1:13" x14ac:dyDescent="0.25">
      <c r="A331" s="10"/>
      <c r="B331" s="10" t="str">
        <f>HYPERLINK("https://attack.mitre.org/techniques/T1569/002","MITRE")</f>
        <v>MITRE</v>
      </c>
      <c r="C331" s="10" t="s">
        <v>360</v>
      </c>
      <c r="D331" s="4" t="s">
        <v>369</v>
      </c>
      <c r="E331" s="2" t="s">
        <v>386</v>
      </c>
      <c r="F331" s="1" t="s">
        <v>661</v>
      </c>
      <c r="G331" s="21">
        <v>3</v>
      </c>
      <c r="I331" s="21" t="s">
        <v>46</v>
      </c>
      <c r="K331" s="1">
        <f>(COUNTIF(H331:J331,"x")+G331)</f>
        <v>4</v>
      </c>
      <c r="L331" s="1" t="s">
        <v>47</v>
      </c>
      <c r="M331" s="1">
        <f>IF(L331="win-client",K331,IF(L331="teilweise",K331/2,0))</f>
        <v>0</v>
      </c>
    </row>
    <row r="332" spans="1:13" x14ac:dyDescent="0.25">
      <c r="A332" s="10"/>
      <c r="B332" s="10" t="str">
        <f>HYPERLINK("https://attack.mitre.org/techniques/T1204/002","MITRE")</f>
        <v>MITRE</v>
      </c>
      <c r="C332" s="10" t="s">
        <v>360</v>
      </c>
      <c r="D332" s="4" t="s">
        <v>387</v>
      </c>
      <c r="E332" s="2" t="s">
        <v>388</v>
      </c>
      <c r="F332" s="1" t="s">
        <v>661</v>
      </c>
      <c r="G332" s="21">
        <v>3</v>
      </c>
      <c r="I332" s="21" t="s">
        <v>46</v>
      </c>
      <c r="K332" s="1">
        <f>(COUNTIF(H332:J332,"x")+G332)</f>
        <v>4</v>
      </c>
      <c r="L332" s="1" t="s">
        <v>47</v>
      </c>
      <c r="M332" s="1">
        <f>IF(L332="win-client",K332,IF(L332="teilweise",K332/2,0))</f>
        <v>0</v>
      </c>
    </row>
    <row r="333" spans="1:13" x14ac:dyDescent="0.25">
      <c r="A333" s="10"/>
      <c r="B333" s="10" t="str">
        <f>HYPERLINK("https://attack.mitre.org/techniques/T1204/003/","MITRE")</f>
        <v>MITRE</v>
      </c>
      <c r="C333" s="10" t="s">
        <v>360</v>
      </c>
      <c r="D333" s="4" t="s">
        <v>387</v>
      </c>
      <c r="E333" s="2" t="s">
        <v>393</v>
      </c>
      <c r="F333" s="1" t="s">
        <v>661</v>
      </c>
      <c r="G333" s="21">
        <v>2</v>
      </c>
      <c r="H333" s="1" t="s">
        <v>46</v>
      </c>
      <c r="I333" s="1" t="s">
        <v>46</v>
      </c>
      <c r="J333" s="1" t="s">
        <v>46</v>
      </c>
      <c r="K333" s="1">
        <f>(COUNTIF(H333:J333,"x")+G333)</f>
        <v>5</v>
      </c>
      <c r="L333" s="1" t="s">
        <v>47</v>
      </c>
      <c r="M333" s="1">
        <f>IF(L333="win-client",K333,IF(L333="teilweise",K333/2,0))</f>
        <v>0</v>
      </c>
    </row>
    <row r="334" spans="1:13" x14ac:dyDescent="0.25">
      <c r="A334" s="10"/>
      <c r="B334" s="10" t="str">
        <f>HYPERLINK("https://attack.mitre.org/techniques/T1204/001","MITRE")</f>
        <v>MITRE</v>
      </c>
      <c r="C334" s="10" t="s">
        <v>360</v>
      </c>
      <c r="D334" s="4" t="s">
        <v>387</v>
      </c>
      <c r="E334" s="2" t="s">
        <v>389</v>
      </c>
      <c r="F334" s="1" t="s">
        <v>661</v>
      </c>
      <c r="G334" s="21">
        <v>3</v>
      </c>
      <c r="I334" s="21" t="s">
        <v>46</v>
      </c>
      <c r="K334" s="1">
        <f>(COUNTIF(H334:J334,"x")+G334)</f>
        <v>4</v>
      </c>
      <c r="L334" s="1" t="s">
        <v>47</v>
      </c>
      <c r="M334" s="1">
        <f>IF(L334="win-client",K334,IF(L334="teilweise",K334/2,0))</f>
        <v>0</v>
      </c>
    </row>
    <row r="335" spans="1:13" x14ac:dyDescent="0.25">
      <c r="A335" s="10"/>
      <c r="B335" s="10" t="str">
        <f>HYPERLINK("https://attack.mitre.org/techniques/T1047","MITRE")</f>
        <v>MITRE</v>
      </c>
      <c r="C335" s="10" t="s">
        <v>360</v>
      </c>
      <c r="D335" s="4" t="s">
        <v>390</v>
      </c>
      <c r="E335" s="2" t="s">
        <v>40</v>
      </c>
      <c r="F335" s="1" t="s">
        <v>661</v>
      </c>
      <c r="G335" s="21">
        <v>3</v>
      </c>
      <c r="I335" s="21" t="s">
        <v>46</v>
      </c>
      <c r="K335" s="1">
        <f>(COUNTIF(H335:J335,"x")+G335)</f>
        <v>4</v>
      </c>
      <c r="L335" s="1" t="s">
        <v>47</v>
      </c>
      <c r="M335" s="1">
        <f>IF(L335="win-client",K335,IF(L335="teilweise",K335/2,0))</f>
        <v>0</v>
      </c>
    </row>
    <row r="336" spans="1:13" hidden="1" x14ac:dyDescent="0.25">
      <c r="A336" s="17"/>
      <c r="B336" s="17"/>
      <c r="C336" s="17" t="s">
        <v>394</v>
      </c>
      <c r="D336" s="4" t="s">
        <v>395</v>
      </c>
      <c r="E336" s="2" t="s">
        <v>396</v>
      </c>
      <c r="F336" s="1" t="s">
        <v>660</v>
      </c>
      <c r="G336" s="21"/>
      <c r="K336" s="1"/>
      <c r="L336" s="1" t="s">
        <v>32</v>
      </c>
      <c r="M336" s="1"/>
    </row>
    <row r="337" spans="1:15" x14ac:dyDescent="0.25">
      <c r="A337" s="17"/>
      <c r="B337" s="17" t="str">
        <f>HYPERLINK("https://attack.mitre.org/techniques/T1030","MITRE")</f>
        <v>MITRE</v>
      </c>
      <c r="C337" s="17" t="s">
        <v>394</v>
      </c>
      <c r="D337" s="4" t="s">
        <v>398</v>
      </c>
      <c r="E337" s="2" t="s">
        <v>40</v>
      </c>
      <c r="F337" s="1" t="s">
        <v>661</v>
      </c>
      <c r="G337" s="21">
        <v>2</v>
      </c>
      <c r="H337" s="21" t="s">
        <v>46</v>
      </c>
      <c r="I337" s="21" t="s">
        <v>46</v>
      </c>
      <c r="J337" s="21" t="s">
        <v>46</v>
      </c>
      <c r="K337" s="1">
        <f>(COUNTIF(H337:J337,"x")+G337)</f>
        <v>5</v>
      </c>
      <c r="L337" s="1" t="s">
        <v>47</v>
      </c>
      <c r="M337" s="1">
        <f>IF(L337="win-client",K337,IF(L337="teilweise",K337/2,0))</f>
        <v>0</v>
      </c>
      <c r="O337" s="22"/>
    </row>
    <row r="338" spans="1:15" x14ac:dyDescent="0.25">
      <c r="A338" s="17"/>
      <c r="B338" s="17" t="str">
        <f>HYPERLINK("https://attack.mitre.org/techniques/T1048/002","MITRE")</f>
        <v>MITRE</v>
      </c>
      <c r="C338" s="17" t="s">
        <v>394</v>
      </c>
      <c r="D338" s="4" t="s">
        <v>399</v>
      </c>
      <c r="E338" s="2" t="s">
        <v>400</v>
      </c>
      <c r="F338" s="1" t="s">
        <v>661</v>
      </c>
      <c r="G338" s="21">
        <v>2</v>
      </c>
      <c r="H338" s="21" t="s">
        <v>46</v>
      </c>
      <c r="I338" s="21" t="s">
        <v>46</v>
      </c>
      <c r="J338" s="21" t="s">
        <v>46</v>
      </c>
      <c r="K338" s="1">
        <f>(COUNTIF(H338:J338,"x")+G338)</f>
        <v>5</v>
      </c>
      <c r="L338" s="1" t="s">
        <v>47</v>
      </c>
      <c r="M338" s="1">
        <f>IF(L338="win-client",K338,IF(L338="teilweise",K338/2,0))</f>
        <v>0</v>
      </c>
    </row>
    <row r="339" spans="1:15" x14ac:dyDescent="0.25">
      <c r="A339" s="17"/>
      <c r="B339" s="17" t="str">
        <f>HYPERLINK("https://attack.mitre.org/techniques/T1048/001","MITRE")</f>
        <v>MITRE</v>
      </c>
      <c r="C339" s="17" t="s">
        <v>394</v>
      </c>
      <c r="D339" s="4" t="s">
        <v>399</v>
      </c>
      <c r="E339" s="2" t="s">
        <v>401</v>
      </c>
      <c r="F339" s="1" t="s">
        <v>661</v>
      </c>
      <c r="G339" s="21">
        <v>3</v>
      </c>
      <c r="H339" s="21" t="s">
        <v>46</v>
      </c>
      <c r="I339" s="21" t="s">
        <v>46</v>
      </c>
      <c r="J339" s="21" t="s">
        <v>46</v>
      </c>
      <c r="K339" s="1">
        <f>(COUNTIF(H339:J339,"x")+G339)</f>
        <v>6</v>
      </c>
      <c r="L339" s="1" t="s">
        <v>47</v>
      </c>
      <c r="M339" s="1">
        <f>IF(L339="win-client",K339,IF(L339="teilweise",K339/2,0))</f>
        <v>0</v>
      </c>
    </row>
    <row r="340" spans="1:15" x14ac:dyDescent="0.25">
      <c r="A340" s="17"/>
      <c r="B340" s="17" t="str">
        <f>HYPERLINK("https://attack.mitre.org/techniques/T1048/003","MITRE")</f>
        <v>MITRE</v>
      </c>
      <c r="C340" s="17" t="s">
        <v>394</v>
      </c>
      <c r="D340" s="4" t="s">
        <v>399</v>
      </c>
      <c r="E340" s="2" t="s">
        <v>402</v>
      </c>
      <c r="F340" s="1" t="s">
        <v>661</v>
      </c>
      <c r="G340" s="21">
        <v>2</v>
      </c>
      <c r="H340" s="21" t="s">
        <v>46</v>
      </c>
      <c r="I340" s="21" t="s">
        <v>46</v>
      </c>
      <c r="J340" s="21" t="s">
        <v>46</v>
      </c>
      <c r="K340" s="1">
        <f>(COUNTIF(H340:J340,"x")+G340)</f>
        <v>5</v>
      </c>
      <c r="L340" s="1" t="s">
        <v>47</v>
      </c>
      <c r="M340" s="1">
        <f>IF(L340="win-client",K340,IF(L340="teilweise",K340/2,0))</f>
        <v>0</v>
      </c>
    </row>
    <row r="341" spans="1:15" x14ac:dyDescent="0.25">
      <c r="A341" s="17"/>
      <c r="B341" s="17" t="str">
        <f>HYPERLINK("https://attack.mitre.org/techniques/T1041","MITRE")</f>
        <v>MITRE</v>
      </c>
      <c r="C341" s="17" t="s">
        <v>394</v>
      </c>
      <c r="D341" s="4" t="s">
        <v>403</v>
      </c>
      <c r="E341" s="2" t="s">
        <v>40</v>
      </c>
      <c r="F341" s="1" t="s">
        <v>661</v>
      </c>
      <c r="G341" s="21">
        <v>2</v>
      </c>
      <c r="H341" s="21" t="s">
        <v>46</v>
      </c>
      <c r="I341" s="21" t="s">
        <v>46</v>
      </c>
      <c r="J341" s="21" t="s">
        <v>46</v>
      </c>
      <c r="K341" s="1">
        <f>(COUNTIF(H341:J341,"x")+G341)</f>
        <v>5</v>
      </c>
      <c r="L341" s="1" t="s">
        <v>47</v>
      </c>
      <c r="M341" s="1">
        <f>IF(L341="win-client",K341,IF(L341="teilweise",K341/2,0))</f>
        <v>0</v>
      </c>
    </row>
    <row r="342" spans="1:15" x14ac:dyDescent="0.25">
      <c r="A342" s="17"/>
      <c r="B342" s="17" t="str">
        <f>HYPERLINK("https://attack.mitre.org/techniques/T1011/001","MITRE")</f>
        <v>MITRE</v>
      </c>
      <c r="C342" s="17" t="s">
        <v>394</v>
      </c>
      <c r="D342" s="4" t="s">
        <v>404</v>
      </c>
      <c r="E342" s="2" t="s">
        <v>405</v>
      </c>
      <c r="F342" s="1" t="s">
        <v>661</v>
      </c>
      <c r="G342" s="21">
        <v>2</v>
      </c>
      <c r="H342" s="21" t="s">
        <v>46</v>
      </c>
      <c r="I342" s="21" t="s">
        <v>46</v>
      </c>
      <c r="J342" s="21" t="s">
        <v>46</v>
      </c>
      <c r="K342" s="1">
        <f>(COUNTIF(H342:J342,"x")+G342)</f>
        <v>5</v>
      </c>
      <c r="L342" s="1" t="s">
        <v>47</v>
      </c>
      <c r="M342" s="1">
        <f>IF(L342="win-client",K342,IF(L342="teilweise",K342/2,0))</f>
        <v>0</v>
      </c>
    </row>
    <row r="343" spans="1:15" x14ac:dyDescent="0.25">
      <c r="A343" s="17"/>
      <c r="B343" s="17" t="str">
        <f>HYPERLINK("https://attack.mitre.org/techniques/T1052/001","MITRE")</f>
        <v>MITRE</v>
      </c>
      <c r="C343" s="17" t="s">
        <v>394</v>
      </c>
      <c r="D343" s="4" t="s">
        <v>406</v>
      </c>
      <c r="E343" s="2" t="s">
        <v>407</v>
      </c>
      <c r="F343" s="1" t="s">
        <v>661</v>
      </c>
      <c r="G343" s="21">
        <v>3</v>
      </c>
      <c r="H343" s="21" t="s">
        <v>46</v>
      </c>
      <c r="I343" s="21" t="s">
        <v>46</v>
      </c>
      <c r="J343" s="21" t="s">
        <v>46</v>
      </c>
      <c r="K343" s="1">
        <f>(COUNTIF(H343:J343,"x")+G343)</f>
        <v>6</v>
      </c>
      <c r="L343" s="1" t="s">
        <v>47</v>
      </c>
      <c r="M343" s="1">
        <f>IF(L343="win-client",K343,IF(L343="teilweise",K343/2,0))</f>
        <v>0</v>
      </c>
    </row>
    <row r="344" spans="1:15" x14ac:dyDescent="0.25">
      <c r="A344" s="17"/>
      <c r="B344" s="17" t="str">
        <f>HYPERLINK("https://attack.mitre.org/techniques/T1567/004","MITRE")</f>
        <v>MITRE</v>
      </c>
      <c r="C344" s="17" t="s">
        <v>394</v>
      </c>
      <c r="D344" s="4" t="s">
        <v>408</v>
      </c>
      <c r="E344" s="2" t="s">
        <v>666</v>
      </c>
      <c r="F344" s="1" t="s">
        <v>661</v>
      </c>
      <c r="G344" s="21">
        <v>2</v>
      </c>
      <c r="H344" s="21" t="s">
        <v>46</v>
      </c>
      <c r="I344" s="21" t="s">
        <v>46</v>
      </c>
      <c r="J344" s="21" t="s">
        <v>46</v>
      </c>
      <c r="K344" s="1">
        <f>(COUNTIF(H344:J344,"x")+G344)</f>
        <v>5</v>
      </c>
      <c r="L344" s="1" t="s">
        <v>47</v>
      </c>
      <c r="M344" s="1">
        <f>IF(L344="win-client",K344,IF(L344="teilweise",K344/2,0))</f>
        <v>0</v>
      </c>
    </row>
    <row r="345" spans="1:15" x14ac:dyDescent="0.25">
      <c r="A345" s="17"/>
      <c r="B345" s="17" t="str">
        <f>HYPERLINK("https://attack.mitre.org/techniques/T1567/002","MITRE")</f>
        <v>MITRE</v>
      </c>
      <c r="C345" s="17" t="s">
        <v>394</v>
      </c>
      <c r="D345" s="4" t="s">
        <v>408</v>
      </c>
      <c r="E345" s="2" t="s">
        <v>409</v>
      </c>
      <c r="F345" s="1" t="s">
        <v>661</v>
      </c>
      <c r="G345" s="21">
        <v>2</v>
      </c>
      <c r="H345" s="21" t="s">
        <v>46</v>
      </c>
      <c r="I345" s="21" t="s">
        <v>46</v>
      </c>
      <c r="J345" s="21" t="s">
        <v>46</v>
      </c>
      <c r="K345" s="1">
        <f>(COUNTIF(H345:J345,"x")+G345)</f>
        <v>5</v>
      </c>
      <c r="L345" s="1" t="s">
        <v>47</v>
      </c>
      <c r="M345" s="1">
        <f>IF(L345="win-client",K345,IF(L345="teilweise",K345/2,0))</f>
        <v>0</v>
      </c>
    </row>
    <row r="346" spans="1:15" x14ac:dyDescent="0.25">
      <c r="A346" s="17"/>
      <c r="B346" s="17" t="str">
        <f>HYPERLINK("https://attack.mitre.org/techniques/T1567/001","MITRE")</f>
        <v>MITRE</v>
      </c>
      <c r="C346" s="17" t="s">
        <v>394</v>
      </c>
      <c r="D346" s="4" t="s">
        <v>408</v>
      </c>
      <c r="E346" s="2" t="s">
        <v>410</v>
      </c>
      <c r="F346" s="1" t="s">
        <v>661</v>
      </c>
      <c r="G346" s="21">
        <v>2</v>
      </c>
      <c r="H346" s="21" t="s">
        <v>46</v>
      </c>
      <c r="I346" s="21" t="s">
        <v>46</v>
      </c>
      <c r="J346" s="21" t="s">
        <v>46</v>
      </c>
      <c r="K346" s="1">
        <f>(COUNTIF(H346:J346,"x")+G346)</f>
        <v>5</v>
      </c>
      <c r="L346" s="1" t="s">
        <v>47</v>
      </c>
      <c r="M346" s="1">
        <f>IF(L346="win-client",K346,IF(L346="teilweise",K346/2,0))</f>
        <v>0</v>
      </c>
    </row>
    <row r="347" spans="1:15" x14ac:dyDescent="0.25">
      <c r="A347" s="17"/>
      <c r="B347" s="17" t="str">
        <f>HYPERLINK("https://attack.mitre.org/techniques/T1567/003","MITRE")</f>
        <v>MITRE</v>
      </c>
      <c r="C347" s="17" t="s">
        <v>394</v>
      </c>
      <c r="D347" s="4" t="s">
        <v>408</v>
      </c>
      <c r="E347" s="2" t="s">
        <v>641</v>
      </c>
      <c r="F347" s="1" t="s">
        <v>661</v>
      </c>
      <c r="G347" s="21">
        <v>2</v>
      </c>
      <c r="H347" s="21" t="s">
        <v>46</v>
      </c>
      <c r="I347" s="21" t="s">
        <v>46</v>
      </c>
      <c r="J347" s="21" t="s">
        <v>46</v>
      </c>
      <c r="K347" s="1">
        <f>(COUNTIF(H347:J347,"x")+G347)</f>
        <v>5</v>
      </c>
      <c r="L347" s="1" t="s">
        <v>47</v>
      </c>
      <c r="M347" s="1">
        <f>IF(L347="win-client",K347,IF(L347="teilweise",K347/2,0))</f>
        <v>0</v>
      </c>
    </row>
    <row r="348" spans="1:15" x14ac:dyDescent="0.25">
      <c r="A348" s="17"/>
      <c r="B348" s="17" t="str">
        <f>HYPERLINK("https://attack.mitre.org/techniques/T1029","MITRE")</f>
        <v>MITRE</v>
      </c>
      <c r="C348" s="17" t="s">
        <v>394</v>
      </c>
      <c r="D348" s="4" t="s">
        <v>411</v>
      </c>
      <c r="E348" s="2" t="s">
        <v>40</v>
      </c>
      <c r="F348" s="1" t="s">
        <v>661</v>
      </c>
      <c r="G348" s="21">
        <v>1</v>
      </c>
      <c r="I348" s="21" t="s">
        <v>46</v>
      </c>
      <c r="K348" s="1">
        <f>(COUNTIF(H348:J348,"x")+G348)</f>
        <v>2</v>
      </c>
      <c r="L348" s="1" t="s">
        <v>47</v>
      </c>
      <c r="M348" s="1">
        <f>IF(L348="win-client",K348,IF(L348="teilweise",K348/2,0))</f>
        <v>0</v>
      </c>
    </row>
    <row r="349" spans="1:15" hidden="1" x14ac:dyDescent="0.25">
      <c r="A349" s="17"/>
      <c r="B349" s="17" t="str">
        <f>HYPERLINK("https://attack.mitre.org/techniques/T1537","MITRE")</f>
        <v>MITRE</v>
      </c>
      <c r="C349" s="17" t="s">
        <v>394</v>
      </c>
      <c r="D349" s="4" t="s">
        <v>397</v>
      </c>
      <c r="E349" s="2" t="s">
        <v>40</v>
      </c>
      <c r="F349" s="1" t="s">
        <v>660</v>
      </c>
      <c r="G349" s="21"/>
      <c r="K349" s="1"/>
      <c r="L349" s="1" t="s">
        <v>32</v>
      </c>
      <c r="M349" s="1"/>
    </row>
    <row r="350" spans="1:15" x14ac:dyDescent="0.25">
      <c r="A350" s="18"/>
      <c r="B350" s="18" t="str">
        <f>HYPERLINK("https://attack.mitre.org/techniques/T1531","MITRE")</f>
        <v>MITRE</v>
      </c>
      <c r="C350" s="18" t="s">
        <v>412</v>
      </c>
      <c r="D350" s="4" t="s">
        <v>438</v>
      </c>
      <c r="E350" s="2" t="s">
        <v>40</v>
      </c>
      <c r="F350" s="1" t="s">
        <v>661</v>
      </c>
      <c r="G350" s="21">
        <v>3</v>
      </c>
      <c r="I350" s="21" t="s">
        <v>46</v>
      </c>
      <c r="K350" s="1">
        <f>(COUNTIF(H350:J350,"x")+G350)</f>
        <v>4</v>
      </c>
      <c r="L350" s="1" t="s">
        <v>47</v>
      </c>
      <c r="M350" s="1">
        <f>IF(L350="win-client",K350,IF(L350="teilweise",K350/2,0))</f>
        <v>0</v>
      </c>
    </row>
    <row r="351" spans="1:15" x14ac:dyDescent="0.25">
      <c r="A351" s="18"/>
      <c r="B351" s="18" t="str">
        <f>HYPERLINK("https://attack.mitre.org/techniques/T1485","MITRE")</f>
        <v>MITRE</v>
      </c>
      <c r="C351" s="18" t="s">
        <v>412</v>
      </c>
      <c r="D351" s="4" t="s">
        <v>420</v>
      </c>
      <c r="E351" s="2" t="s">
        <v>40</v>
      </c>
      <c r="F351" s="1" t="s">
        <v>661</v>
      </c>
      <c r="G351" s="21">
        <v>3</v>
      </c>
      <c r="I351" s="21" t="s">
        <v>46</v>
      </c>
      <c r="J351" s="21" t="s">
        <v>46</v>
      </c>
      <c r="K351" s="1">
        <f>(COUNTIF(H351:J351,"x")+G351)</f>
        <v>5</v>
      </c>
      <c r="L351" s="1" t="s">
        <v>47</v>
      </c>
      <c r="M351" s="1">
        <f>IF(L351="win-client",K351,IF(L351="teilweise",K351/2,0))</f>
        <v>0</v>
      </c>
    </row>
    <row r="352" spans="1:15" x14ac:dyDescent="0.25">
      <c r="A352" s="18"/>
      <c r="B352" s="18" t="str">
        <f>HYPERLINK("https://attack.mitre.org/techniques/T1486","MITRE")</f>
        <v>MITRE</v>
      </c>
      <c r="C352" s="18" t="s">
        <v>412</v>
      </c>
      <c r="D352" s="4" t="s">
        <v>421</v>
      </c>
      <c r="E352" s="2" t="s">
        <v>40</v>
      </c>
      <c r="F352" s="1" t="s">
        <v>661</v>
      </c>
      <c r="G352" s="21">
        <v>3</v>
      </c>
      <c r="I352" s="21" t="s">
        <v>46</v>
      </c>
      <c r="J352" s="21" t="s">
        <v>46</v>
      </c>
      <c r="K352" s="1">
        <f>(COUNTIF(H352:J352,"x")+G352)</f>
        <v>5</v>
      </c>
      <c r="L352" s="1" t="s">
        <v>47</v>
      </c>
      <c r="M352" s="1">
        <f>IF(L352="win-client",K352,IF(L352="teilweise",K352/2,0))</f>
        <v>0</v>
      </c>
    </row>
    <row r="353" spans="1:13" x14ac:dyDescent="0.25">
      <c r="A353" s="18"/>
      <c r="B353" s="18" t="str">
        <f>HYPERLINK("https://attack.mitre.org/techniques/T1565/003","MITRE")</f>
        <v>MITRE</v>
      </c>
      <c r="C353" s="18" t="s">
        <v>412</v>
      </c>
      <c r="D353" s="4" t="s">
        <v>422</v>
      </c>
      <c r="E353" s="2" t="s">
        <v>423</v>
      </c>
      <c r="F353" s="1" t="s">
        <v>661</v>
      </c>
      <c r="G353" s="21">
        <v>2</v>
      </c>
      <c r="H353" s="21" t="s">
        <v>46</v>
      </c>
      <c r="I353" s="21" t="s">
        <v>46</v>
      </c>
      <c r="J353" s="21" t="s">
        <v>46</v>
      </c>
      <c r="K353" s="1">
        <f>(COUNTIF(H353:J353,"x")+G353)</f>
        <v>5</v>
      </c>
      <c r="L353" s="1" t="s">
        <v>47</v>
      </c>
      <c r="M353" s="1">
        <f>IF(L353="win-client",K353,IF(L353="teilweise",K353/2,0))</f>
        <v>0</v>
      </c>
    </row>
    <row r="354" spans="1:13" x14ac:dyDescent="0.25">
      <c r="A354" s="18"/>
      <c r="B354" s="18" t="str">
        <f>HYPERLINK("https://attack.mitre.org/techniques/T1565/001","MITRE")</f>
        <v>MITRE</v>
      </c>
      <c r="C354" s="18" t="s">
        <v>412</v>
      </c>
      <c r="D354" s="4" t="s">
        <v>422</v>
      </c>
      <c r="E354" s="2" t="s">
        <v>424</v>
      </c>
      <c r="F354" s="1" t="s">
        <v>661</v>
      </c>
      <c r="G354" s="21">
        <v>3</v>
      </c>
      <c r="H354" s="21" t="s">
        <v>46</v>
      </c>
      <c r="I354" s="21" t="s">
        <v>46</v>
      </c>
      <c r="J354" s="21" t="s">
        <v>46</v>
      </c>
      <c r="K354" s="1">
        <f>(COUNTIF(H354:J354,"x")+G354)</f>
        <v>6</v>
      </c>
      <c r="L354" s="1" t="s">
        <v>47</v>
      </c>
      <c r="M354" s="1">
        <f>IF(L354="win-client",K354,IF(L354="teilweise",K354/2,0))</f>
        <v>0</v>
      </c>
    </row>
    <row r="355" spans="1:13" x14ac:dyDescent="0.25">
      <c r="A355" s="18"/>
      <c r="B355" s="18" t="str">
        <f>HYPERLINK("https://attack.mitre.org/techniques/T1565/002","MITRE")</f>
        <v>MITRE</v>
      </c>
      <c r="C355" s="18" t="s">
        <v>412</v>
      </c>
      <c r="D355" s="4" t="s">
        <v>422</v>
      </c>
      <c r="E355" s="2" t="s">
        <v>425</v>
      </c>
      <c r="F355" s="1" t="s">
        <v>661</v>
      </c>
      <c r="G355" s="21">
        <v>2</v>
      </c>
      <c r="H355" s="21" t="s">
        <v>46</v>
      </c>
      <c r="I355" s="21" t="s">
        <v>46</v>
      </c>
      <c r="J355" s="21" t="s">
        <v>46</v>
      </c>
      <c r="K355" s="1">
        <f>(COUNTIF(H355:J355,"x")+G355)</f>
        <v>5</v>
      </c>
      <c r="L355" s="1" t="s">
        <v>47</v>
      </c>
      <c r="M355" s="1">
        <f>IF(L355="win-client",K355,IF(L355="teilweise",K355/2,0))</f>
        <v>0</v>
      </c>
    </row>
    <row r="356" spans="1:13" x14ac:dyDescent="0.25">
      <c r="A356" s="18"/>
      <c r="B356" s="18" t="str">
        <f>HYPERLINK("https://attack.mitre.org/techniques/T1561/001","MITRE")</f>
        <v>MITRE</v>
      </c>
      <c r="C356" s="18" t="s">
        <v>412</v>
      </c>
      <c r="D356" s="4" t="s">
        <v>426</v>
      </c>
      <c r="E356" s="2" t="s">
        <v>427</v>
      </c>
      <c r="F356" s="1" t="s">
        <v>661</v>
      </c>
      <c r="G356" s="21">
        <v>2</v>
      </c>
      <c r="I356" s="21" t="s">
        <v>46</v>
      </c>
      <c r="J356" s="21" t="s">
        <v>46</v>
      </c>
      <c r="K356" s="1">
        <f>(COUNTIF(H356:J356,"x")+G356)</f>
        <v>4</v>
      </c>
      <c r="L356" s="1" t="s">
        <v>47</v>
      </c>
      <c r="M356" s="1">
        <f>IF(L356="win-client",K356,IF(L356="teilweise",K356/2,0))</f>
        <v>0</v>
      </c>
    </row>
    <row r="357" spans="1:13" hidden="1" x14ac:dyDescent="0.25">
      <c r="A357" s="18"/>
      <c r="B357" s="18"/>
      <c r="C357" s="18" t="s">
        <v>412</v>
      </c>
      <c r="D357" s="4" t="s">
        <v>417</v>
      </c>
      <c r="E357" s="2" t="s">
        <v>418</v>
      </c>
      <c r="F357" s="1" t="s">
        <v>660</v>
      </c>
      <c r="G357" s="21"/>
      <c r="K357" s="1"/>
      <c r="L357" s="1" t="s">
        <v>32</v>
      </c>
      <c r="M357" s="1"/>
    </row>
    <row r="358" spans="1:13" hidden="1" x14ac:dyDescent="0.25">
      <c r="A358" s="18"/>
      <c r="B358" s="18" t="str">
        <f>HYPERLINK("https://attack.mitre.org/techniques/T1491/001","MITRE")</f>
        <v>MITRE</v>
      </c>
      <c r="C358" s="18" t="s">
        <v>412</v>
      </c>
      <c r="D358" s="4" t="s">
        <v>417</v>
      </c>
      <c r="E358" s="2" t="s">
        <v>419</v>
      </c>
      <c r="F358" s="1" t="s">
        <v>660</v>
      </c>
      <c r="G358" s="21"/>
      <c r="K358" s="1"/>
      <c r="L358" s="1" t="s">
        <v>32</v>
      </c>
      <c r="M358" s="1"/>
    </row>
    <row r="359" spans="1:13" x14ac:dyDescent="0.25">
      <c r="A359" s="18"/>
      <c r="B359" s="18" t="str">
        <f>HYPERLINK("https://attack.mitre.org/techniques/T1561/002","MITRE")</f>
        <v>MITRE</v>
      </c>
      <c r="C359" s="18" t="s">
        <v>412</v>
      </c>
      <c r="D359" s="4" t="s">
        <v>426</v>
      </c>
      <c r="E359" s="2" t="s">
        <v>428</v>
      </c>
      <c r="F359" s="1" t="s">
        <v>661</v>
      </c>
      <c r="G359" s="21">
        <v>3</v>
      </c>
      <c r="I359" s="21" t="s">
        <v>46</v>
      </c>
      <c r="J359" s="21" t="s">
        <v>46</v>
      </c>
      <c r="K359" s="1">
        <f>(COUNTIF(H359:J359,"x")+G359)</f>
        <v>5</v>
      </c>
      <c r="L359" s="1" t="s">
        <v>47</v>
      </c>
      <c r="M359" s="1">
        <f>IF(L359="win-client",K359,IF(L359="teilweise",K359/2,0))</f>
        <v>0</v>
      </c>
    </row>
    <row r="360" spans="1:13" x14ac:dyDescent="0.25">
      <c r="A360" s="18"/>
      <c r="B360" s="18" t="str">
        <f>HYPERLINK("https://attack.mitre.org/techniques/T1499/001","MITRE")</f>
        <v>MITRE</v>
      </c>
      <c r="C360" s="18" t="s">
        <v>412</v>
      </c>
      <c r="D360" s="4" t="s">
        <v>413</v>
      </c>
      <c r="E360" s="2" t="s">
        <v>429</v>
      </c>
      <c r="F360" s="1" t="s">
        <v>661</v>
      </c>
      <c r="G360" s="21">
        <v>2</v>
      </c>
      <c r="J360" s="21" t="s">
        <v>46</v>
      </c>
      <c r="K360" s="1">
        <f>(COUNTIF(H360:J360,"x")+G360)</f>
        <v>3</v>
      </c>
      <c r="L360" s="1" t="s">
        <v>47</v>
      </c>
      <c r="M360" s="1">
        <f>IF(L360="win-client",K360,IF(L360="teilweise",K360/2,0))</f>
        <v>0</v>
      </c>
    </row>
    <row r="361" spans="1:13" hidden="1" x14ac:dyDescent="0.25">
      <c r="A361" s="18"/>
      <c r="B361" s="18"/>
      <c r="C361" s="18" t="s">
        <v>412</v>
      </c>
      <c r="D361" s="4" t="s">
        <v>413</v>
      </c>
      <c r="E361" s="2" t="s">
        <v>415</v>
      </c>
      <c r="F361" s="1" t="s">
        <v>660</v>
      </c>
      <c r="G361" s="21"/>
      <c r="K361" s="1"/>
      <c r="L361" s="1" t="s">
        <v>32</v>
      </c>
      <c r="M361" s="1"/>
    </row>
    <row r="362" spans="1:13" hidden="1" x14ac:dyDescent="0.25">
      <c r="A362" s="18"/>
      <c r="B362" s="18"/>
      <c r="C362" s="18" t="s">
        <v>412</v>
      </c>
      <c r="D362" s="4" t="s">
        <v>413</v>
      </c>
      <c r="E362" s="2" t="s">
        <v>416</v>
      </c>
      <c r="F362" s="1" t="s">
        <v>660</v>
      </c>
      <c r="G362" s="21"/>
      <c r="K362" s="1"/>
      <c r="L362" s="1" t="s">
        <v>32</v>
      </c>
      <c r="M362" s="1"/>
    </row>
    <row r="363" spans="1:13" x14ac:dyDescent="0.25">
      <c r="A363" s="18"/>
      <c r="B363" s="18" t="str">
        <f>HYPERLINK("https://attack.mitre.org/techniques/T1557","MITRE")</f>
        <v>MITRE</v>
      </c>
      <c r="C363" s="18" t="s">
        <v>412</v>
      </c>
      <c r="D363" s="4" t="s">
        <v>667</v>
      </c>
      <c r="E363" s="2" t="s">
        <v>40</v>
      </c>
      <c r="F363" s="1" t="s">
        <v>661</v>
      </c>
      <c r="G363" s="21">
        <v>3</v>
      </c>
      <c r="H363" s="21" t="s">
        <v>46</v>
      </c>
      <c r="I363" s="21" t="s">
        <v>46</v>
      </c>
      <c r="J363" s="21" t="s">
        <v>46</v>
      </c>
      <c r="K363" s="1">
        <f>(COUNTIF(H363:J363,"x")+G363)</f>
        <v>6</v>
      </c>
      <c r="L363" s="1" t="s">
        <v>47</v>
      </c>
      <c r="M363" s="1">
        <f>IF(L363="win-client",K363,IF(L363="teilweise",K363/2,0))</f>
        <v>0</v>
      </c>
    </row>
    <row r="364" spans="1:13" hidden="1" x14ac:dyDescent="0.25">
      <c r="A364" s="18"/>
      <c r="B364" s="18"/>
      <c r="C364" s="18" t="s">
        <v>412</v>
      </c>
      <c r="D364" s="4" t="s">
        <v>413</v>
      </c>
      <c r="E364" s="2" t="s">
        <v>414</v>
      </c>
      <c r="F364" s="1" t="s">
        <v>660</v>
      </c>
      <c r="G364" s="21"/>
      <c r="K364" s="1"/>
      <c r="L364" s="1" t="s">
        <v>32</v>
      </c>
      <c r="M364" s="1"/>
    </row>
    <row r="365" spans="1:13" x14ac:dyDescent="0.25">
      <c r="A365" s="18"/>
      <c r="B365" s="18" t="str">
        <f>HYPERLINK("https://attack.mitre.org/techniques/T1495","MITRE")</f>
        <v>MITRE</v>
      </c>
      <c r="C365" s="18" t="s">
        <v>412</v>
      </c>
      <c r="D365" s="4" t="s">
        <v>430</v>
      </c>
      <c r="E365" s="2" t="s">
        <v>40</v>
      </c>
      <c r="F365" s="1" t="s">
        <v>661</v>
      </c>
      <c r="G365" s="21">
        <v>2</v>
      </c>
      <c r="J365" s="21" t="s">
        <v>46</v>
      </c>
      <c r="K365" s="1">
        <f>(COUNTIF(H365:J365,"x")+G365)</f>
        <v>3</v>
      </c>
      <c r="L365" s="1" t="s">
        <v>47</v>
      </c>
      <c r="M365" s="1">
        <f>IF(L365="win-client",K365,IF(L365="teilweise",K365/2,0))</f>
        <v>0</v>
      </c>
    </row>
    <row r="366" spans="1:13" x14ac:dyDescent="0.25">
      <c r="A366" s="18"/>
      <c r="B366" s="18" t="str">
        <f>HYPERLINK("https://attack.mitre.org/techniques/T1490","MITRE")</f>
        <v>MITRE</v>
      </c>
      <c r="C366" s="18" t="s">
        <v>412</v>
      </c>
      <c r="D366" s="4" t="s">
        <v>431</v>
      </c>
      <c r="E366" s="2" t="s">
        <v>40</v>
      </c>
      <c r="F366" s="1" t="s">
        <v>661</v>
      </c>
      <c r="G366" s="21">
        <v>2</v>
      </c>
      <c r="J366" s="21" t="s">
        <v>46</v>
      </c>
      <c r="K366" s="1">
        <f>(COUNTIF(H366:J366,"x")+G366)</f>
        <v>3</v>
      </c>
      <c r="L366" s="1" t="s">
        <v>47</v>
      </c>
      <c r="M366" s="1">
        <f>IF(L366="win-client",K366,IF(L366="teilweise",K366/2,0))</f>
        <v>0</v>
      </c>
    </row>
    <row r="367" spans="1:13" x14ac:dyDescent="0.25">
      <c r="A367" s="18"/>
      <c r="B367" s="18" t="str">
        <f>HYPERLINK("https://attack.mitre.org/techniques/T1498/001","MITRE")</f>
        <v>MITRE</v>
      </c>
      <c r="C367" s="18" t="s">
        <v>412</v>
      </c>
      <c r="D367" s="4" t="s">
        <v>432</v>
      </c>
      <c r="E367" s="2" t="s">
        <v>433</v>
      </c>
      <c r="F367" s="1" t="s">
        <v>661</v>
      </c>
      <c r="G367" s="21">
        <v>2</v>
      </c>
      <c r="J367" s="21" t="s">
        <v>46</v>
      </c>
      <c r="K367" s="1">
        <f>(COUNTIF(H367:J367,"x")+G367)</f>
        <v>3</v>
      </c>
      <c r="L367" s="1" t="s">
        <v>47</v>
      </c>
      <c r="M367" s="1">
        <f>IF(L367="win-client",K367,IF(L367="teilweise",K367/2,0))</f>
        <v>0</v>
      </c>
    </row>
    <row r="368" spans="1:13" x14ac:dyDescent="0.25">
      <c r="A368" s="18"/>
      <c r="B368" s="18" t="str">
        <f>HYPERLINK("https://attack.mitre.org/techniques/T1498/002","MITRE")</f>
        <v>MITRE</v>
      </c>
      <c r="C368" s="18" t="s">
        <v>412</v>
      </c>
      <c r="D368" s="4" t="s">
        <v>432</v>
      </c>
      <c r="E368" s="2" t="s">
        <v>434</v>
      </c>
      <c r="F368" s="1" t="s">
        <v>661</v>
      </c>
      <c r="G368" s="21">
        <v>1</v>
      </c>
      <c r="J368" s="21" t="s">
        <v>46</v>
      </c>
      <c r="K368" s="1">
        <f>(COUNTIF(H368:J368,"x")+G368)</f>
        <v>2</v>
      </c>
      <c r="L368" s="1" t="s">
        <v>47</v>
      </c>
      <c r="M368" s="1">
        <f>IF(L368="win-client",K368,IF(L368="teilweise",K368/2,0))</f>
        <v>0</v>
      </c>
    </row>
    <row r="369" spans="1:13" x14ac:dyDescent="0.25">
      <c r="A369" s="18"/>
      <c r="B369" s="18" t="str">
        <f>HYPERLINK("https://attack.mitre.org/techniques/T1496","MITRE")</f>
        <v>MITRE</v>
      </c>
      <c r="C369" s="18" t="s">
        <v>412</v>
      </c>
      <c r="D369" s="4" t="s">
        <v>435</v>
      </c>
      <c r="E369" s="2" t="s">
        <v>40</v>
      </c>
      <c r="F369" s="1" t="s">
        <v>661</v>
      </c>
      <c r="G369" s="21">
        <v>2</v>
      </c>
      <c r="I369" s="21" t="s">
        <v>46</v>
      </c>
      <c r="J369" s="21" t="s">
        <v>46</v>
      </c>
      <c r="K369" s="1">
        <f>(COUNTIF(H369:J369,"x")+G369)</f>
        <v>4</v>
      </c>
      <c r="L369" s="1" t="s">
        <v>47</v>
      </c>
      <c r="M369" s="1">
        <f>IF(L369="win-client",K369,IF(L369="teilweise",K369/2,0))</f>
        <v>0</v>
      </c>
    </row>
    <row r="370" spans="1:13" x14ac:dyDescent="0.25">
      <c r="A370" s="18"/>
      <c r="B370" s="18" t="str">
        <f>HYPERLINK("https://attack.mitre.org/techniques/T1489","MITRE")</f>
        <v>MITRE</v>
      </c>
      <c r="C370" s="18" t="s">
        <v>412</v>
      </c>
      <c r="D370" s="4" t="s">
        <v>436</v>
      </c>
      <c r="E370" s="2" t="s">
        <v>40</v>
      </c>
      <c r="F370" s="1" t="s">
        <v>661</v>
      </c>
      <c r="G370" s="21">
        <v>2</v>
      </c>
      <c r="I370" s="21" t="s">
        <v>46</v>
      </c>
      <c r="J370" s="21" t="s">
        <v>46</v>
      </c>
      <c r="K370" s="1">
        <f>(COUNTIF(H370:J370,"x")+G370)</f>
        <v>4</v>
      </c>
      <c r="L370" s="1" t="s">
        <v>47</v>
      </c>
      <c r="M370" s="1">
        <f>IF(L370="win-client",K370,IF(L370="teilweise",K370/2,0))</f>
        <v>0</v>
      </c>
    </row>
    <row r="371" spans="1:13" x14ac:dyDescent="0.25">
      <c r="A371" s="18"/>
      <c r="B371" s="18" t="str">
        <f>HYPERLINK("https://attack.mitre.org/techniques/T1529","MITRE")</f>
        <v>MITRE</v>
      </c>
      <c r="C371" s="18" t="s">
        <v>412</v>
      </c>
      <c r="D371" s="4" t="s">
        <v>437</v>
      </c>
      <c r="E371" s="2" t="s">
        <v>40</v>
      </c>
      <c r="F371" s="1" t="s">
        <v>661</v>
      </c>
      <c r="G371" s="21">
        <v>2</v>
      </c>
      <c r="J371" s="21" t="s">
        <v>46</v>
      </c>
      <c r="K371" s="1">
        <f>(COUNTIF(H371:J371,"x")+G371)</f>
        <v>3</v>
      </c>
      <c r="L371" s="1" t="s">
        <v>47</v>
      </c>
      <c r="M371" s="1">
        <f>IF(L371="win-client",K371,IF(L371="teilweise",K371/2,0))</f>
        <v>0</v>
      </c>
    </row>
    <row r="372" spans="1:13" x14ac:dyDescent="0.25">
      <c r="A372" s="11"/>
      <c r="B372" s="11" t="str">
        <f>HYPERLINK("https://attack.mitre.org/techniques/T1659","MITRE")</f>
        <v>MITRE</v>
      </c>
      <c r="C372" s="11" t="s">
        <v>439</v>
      </c>
      <c r="D372" s="4" t="s">
        <v>665</v>
      </c>
      <c r="E372" s="2" t="s">
        <v>40</v>
      </c>
      <c r="F372" s="1" t="s">
        <v>661</v>
      </c>
      <c r="G372" s="21">
        <v>2</v>
      </c>
      <c r="H372" s="21" t="s">
        <v>46</v>
      </c>
      <c r="I372" s="21" t="s">
        <v>46</v>
      </c>
      <c r="K372" s="1">
        <f>(COUNTIF(H372:J372,"x")+G372)</f>
        <v>4</v>
      </c>
      <c r="L372" s="1" t="s">
        <v>47</v>
      </c>
      <c r="M372" s="1">
        <f>IF(L372="win-client",K372,IF(L372="teilweise",K372/2,0))</f>
        <v>0</v>
      </c>
    </row>
    <row r="373" spans="1:13" x14ac:dyDescent="0.25">
      <c r="A373" s="11"/>
      <c r="B373" s="11" t="str">
        <f>HYPERLINK("https://attack.mitre.org/techniques/T1189","MITRE")</f>
        <v>MITRE</v>
      </c>
      <c r="C373" s="11" t="s">
        <v>439</v>
      </c>
      <c r="D373" s="4" t="s">
        <v>441</v>
      </c>
      <c r="E373" s="2" t="s">
        <v>40</v>
      </c>
      <c r="F373" s="1" t="s">
        <v>661</v>
      </c>
      <c r="G373" s="21">
        <v>2</v>
      </c>
      <c r="I373" s="21" t="s">
        <v>46</v>
      </c>
      <c r="K373" s="1">
        <f>(COUNTIF(H373:J373,"x")+G373)</f>
        <v>3</v>
      </c>
      <c r="L373" s="1" t="s">
        <v>47</v>
      </c>
      <c r="M373" s="1">
        <f>IF(L373="win-client",K373,IF(L373="teilweise",K373/2,0))</f>
        <v>0</v>
      </c>
    </row>
    <row r="374" spans="1:13" hidden="1" x14ac:dyDescent="0.25">
      <c r="A374" s="11"/>
      <c r="B374" s="11"/>
      <c r="C374" s="11" t="s">
        <v>439</v>
      </c>
      <c r="D374" s="4" t="s">
        <v>440</v>
      </c>
      <c r="E374" s="2" t="s">
        <v>40</v>
      </c>
      <c r="F374" s="1" t="s">
        <v>660</v>
      </c>
      <c r="G374" s="21"/>
      <c r="K374" s="1"/>
      <c r="L374" s="1" t="s">
        <v>32</v>
      </c>
      <c r="M374" s="1"/>
    </row>
    <row r="375" spans="1:13" x14ac:dyDescent="0.25">
      <c r="A375" s="11"/>
      <c r="B375" s="11" t="str">
        <f>HYPERLINK("https://attack.mitre.org/techniques/T1133","MITRE")</f>
        <v>MITRE</v>
      </c>
      <c r="C375" s="11" t="s">
        <v>439</v>
      </c>
      <c r="D375" s="4" t="s">
        <v>442</v>
      </c>
      <c r="E375" s="2" t="s">
        <v>40</v>
      </c>
      <c r="F375" s="1" t="s">
        <v>661</v>
      </c>
      <c r="G375" s="21">
        <v>2</v>
      </c>
      <c r="H375" s="21" t="s">
        <v>46</v>
      </c>
      <c r="I375" s="21" t="s">
        <v>46</v>
      </c>
      <c r="J375" s="21" t="s">
        <v>46</v>
      </c>
      <c r="K375" s="1">
        <f>(COUNTIF(H375:J375,"x")+G375)</f>
        <v>5</v>
      </c>
      <c r="L375" s="1" t="s">
        <v>47</v>
      </c>
      <c r="M375" s="1">
        <f>IF(L375="win-client",K375,IF(L375="teilweise",K375/2,0))</f>
        <v>0</v>
      </c>
    </row>
    <row r="376" spans="1:13" x14ac:dyDescent="0.25">
      <c r="A376" s="11"/>
      <c r="B376" s="11" t="str">
        <f>HYPERLINK("https://attack.mitre.org/techniques/T1200","MITRE")</f>
        <v>MITRE</v>
      </c>
      <c r="C376" s="11" t="s">
        <v>439</v>
      </c>
      <c r="D376" s="4" t="s">
        <v>443</v>
      </c>
      <c r="E376" s="2" t="s">
        <v>40</v>
      </c>
      <c r="F376" s="1" t="s">
        <v>661</v>
      </c>
      <c r="G376" s="21">
        <v>2</v>
      </c>
      <c r="I376" s="21" t="s">
        <v>46</v>
      </c>
      <c r="K376" s="1">
        <f>(COUNTIF(H376:J376,"x")+G376)</f>
        <v>3</v>
      </c>
      <c r="L376" s="1" t="s">
        <v>47</v>
      </c>
      <c r="M376" s="1">
        <f>IF(L376="win-client",K376,IF(L376="teilweise",K376/2,0))</f>
        <v>0</v>
      </c>
    </row>
    <row r="377" spans="1:13" x14ac:dyDescent="0.25">
      <c r="A377" s="11"/>
      <c r="B377" s="11" t="str">
        <f>HYPERLINK("https://attack.mitre.org/techniques/T1566/001","MITRE")</f>
        <v>MITRE</v>
      </c>
      <c r="C377" s="11" t="s">
        <v>439</v>
      </c>
      <c r="D377" s="4" t="s">
        <v>444</v>
      </c>
      <c r="E377" s="2" t="s">
        <v>445</v>
      </c>
      <c r="F377" s="1" t="s">
        <v>661</v>
      </c>
      <c r="G377" s="21">
        <v>3</v>
      </c>
      <c r="I377" s="21" t="s">
        <v>46</v>
      </c>
      <c r="K377" s="1">
        <f>(COUNTIF(H377:J377,"x")+G377)</f>
        <v>4</v>
      </c>
      <c r="L377" s="1" t="s">
        <v>47</v>
      </c>
      <c r="M377" s="1">
        <f>IF(L377="win-client",K377,IF(L377="teilweise",K377/2,0))</f>
        <v>0</v>
      </c>
    </row>
    <row r="378" spans="1:13" x14ac:dyDescent="0.25">
      <c r="A378" s="11"/>
      <c r="B378" s="11" t="str">
        <f>HYPERLINK("https://attack.mitre.org/techniques/T1566/002","MITRE")</f>
        <v>MITRE</v>
      </c>
      <c r="C378" s="11" t="s">
        <v>439</v>
      </c>
      <c r="D378" s="4" t="s">
        <v>444</v>
      </c>
      <c r="E378" s="2" t="s">
        <v>446</v>
      </c>
      <c r="F378" s="1" t="s">
        <v>661</v>
      </c>
      <c r="G378" s="21">
        <v>3</v>
      </c>
      <c r="I378" s="21" t="s">
        <v>46</v>
      </c>
      <c r="K378" s="1">
        <f>(COUNTIF(H378:J378,"x")+G378)</f>
        <v>4</v>
      </c>
      <c r="L378" s="1" t="s">
        <v>47</v>
      </c>
      <c r="M378" s="1">
        <f>IF(L378="win-client",K378,IF(L378="teilweise",K378/2,0))</f>
        <v>0</v>
      </c>
    </row>
    <row r="379" spans="1:13" x14ac:dyDescent="0.25">
      <c r="A379" s="11"/>
      <c r="B379" s="11" t="str">
        <f>HYPERLINK("https://attack.mitre.org/techniques/T1566/003","MITRE")</f>
        <v>MITRE</v>
      </c>
      <c r="C379" s="11" t="s">
        <v>439</v>
      </c>
      <c r="D379" s="4" t="s">
        <v>444</v>
      </c>
      <c r="E379" s="2" t="s">
        <v>447</v>
      </c>
      <c r="F379" s="1" t="s">
        <v>661</v>
      </c>
      <c r="G379" s="21">
        <v>3</v>
      </c>
      <c r="I379" s="21" t="s">
        <v>46</v>
      </c>
      <c r="K379" s="1">
        <f>(COUNTIF(H379:J379,"x")+G379)</f>
        <v>4</v>
      </c>
      <c r="L379" s="1" t="s">
        <v>47</v>
      </c>
      <c r="M379" s="1">
        <f>IF(L379="win-client",K379,IF(L379="teilweise",K379/2,0))</f>
        <v>0</v>
      </c>
    </row>
    <row r="380" spans="1:13" x14ac:dyDescent="0.25">
      <c r="A380" s="11"/>
      <c r="B380" s="11" t="str">
        <f>HYPERLINK("https://attack.mitre.org/techniques/T1566/004","MITRE")</f>
        <v>MITRE</v>
      </c>
      <c r="C380" s="11" t="s">
        <v>439</v>
      </c>
      <c r="D380" s="4" t="s">
        <v>444</v>
      </c>
      <c r="E380" s="2" t="s">
        <v>674</v>
      </c>
      <c r="F380" s="1" t="s">
        <v>661</v>
      </c>
      <c r="G380" s="21">
        <v>3</v>
      </c>
      <c r="H380" s="21" t="s">
        <v>46</v>
      </c>
      <c r="I380" s="21" t="s">
        <v>46</v>
      </c>
      <c r="J380" s="21" t="s">
        <v>46</v>
      </c>
      <c r="K380" s="1">
        <f>(COUNTIF(H380:J380,"x")+G380)</f>
        <v>6</v>
      </c>
      <c r="L380" s="1" t="s">
        <v>47</v>
      </c>
      <c r="M380" s="1">
        <f>IF(L380="win-client",K380,IF(L380="teilweise",K380/2,0))</f>
        <v>0</v>
      </c>
    </row>
    <row r="381" spans="1:13" x14ac:dyDescent="0.25">
      <c r="A381" s="11"/>
      <c r="B381" s="11" t="str">
        <f>HYPERLINK("https://attack.mitre.org/techniques/T1091","MITRE")</f>
        <v>MITRE</v>
      </c>
      <c r="C381" s="11" t="s">
        <v>439</v>
      </c>
      <c r="D381" s="4" t="s">
        <v>448</v>
      </c>
      <c r="E381" s="2" t="s">
        <v>40</v>
      </c>
      <c r="F381" s="1" t="s">
        <v>661</v>
      </c>
      <c r="G381" s="21">
        <v>3</v>
      </c>
      <c r="I381" s="21" t="s">
        <v>46</v>
      </c>
      <c r="K381" s="1">
        <f>(COUNTIF(H381:J381,"x")+G381)</f>
        <v>4</v>
      </c>
      <c r="L381" s="1" t="s">
        <v>47</v>
      </c>
      <c r="M381" s="1">
        <f>IF(L381="win-client",K381,IF(L381="teilweise",K381/2,0))</f>
        <v>0</v>
      </c>
    </row>
    <row r="382" spans="1:13" x14ac:dyDescent="0.25">
      <c r="A382" s="11"/>
      <c r="B382" s="11" t="str">
        <f>HYPERLINK("https://attack.mitre.org/techniques/T1195/003","MITRE")</f>
        <v>MITRE</v>
      </c>
      <c r="C382" s="11" t="s">
        <v>439</v>
      </c>
      <c r="D382" s="4" t="s">
        <v>449</v>
      </c>
      <c r="E382" s="2" t="s">
        <v>450</v>
      </c>
      <c r="F382" s="1" t="s">
        <v>661</v>
      </c>
      <c r="G382" s="21">
        <v>2</v>
      </c>
      <c r="I382" s="21" t="s">
        <v>46</v>
      </c>
      <c r="K382" s="1">
        <f>(COUNTIF(H382:J382,"x")+G382)</f>
        <v>3</v>
      </c>
      <c r="L382" s="1" t="s">
        <v>47</v>
      </c>
      <c r="M382" s="1">
        <f>IF(L382="win-client",K382,IF(L382="teilweise",K382/2,0))</f>
        <v>0</v>
      </c>
    </row>
    <row r="383" spans="1:13" x14ac:dyDescent="0.25">
      <c r="A383" s="11"/>
      <c r="B383" s="11" t="str">
        <f>HYPERLINK("https://attack.mitre.org/techniques/T1195/001","MITRE")</f>
        <v>MITRE</v>
      </c>
      <c r="C383" s="11" t="s">
        <v>439</v>
      </c>
      <c r="D383" s="4" t="s">
        <v>449</v>
      </c>
      <c r="E383" s="3" t="s">
        <v>451</v>
      </c>
      <c r="F383" s="1" t="s">
        <v>661</v>
      </c>
      <c r="G383" s="21">
        <v>2</v>
      </c>
      <c r="I383" s="21" t="s">
        <v>46</v>
      </c>
      <c r="K383" s="1">
        <f>(COUNTIF(H383:J383,"x")+G383)</f>
        <v>3</v>
      </c>
      <c r="L383" s="1" t="s">
        <v>47</v>
      </c>
      <c r="M383" s="1">
        <f>IF(L383="win-client",K383,IF(L383="teilweise",K383/2,0))</f>
        <v>0</v>
      </c>
    </row>
    <row r="384" spans="1:13" x14ac:dyDescent="0.25">
      <c r="A384" s="11"/>
      <c r="B384" s="11" t="str">
        <f>HYPERLINK("https://attack.mitre.org/techniques/T1195/002","MITRE")</f>
        <v>MITRE</v>
      </c>
      <c r="C384" s="11" t="s">
        <v>439</v>
      </c>
      <c r="D384" s="4" t="s">
        <v>449</v>
      </c>
      <c r="E384" s="2" t="s">
        <v>452</v>
      </c>
      <c r="F384" s="1" t="s">
        <v>661</v>
      </c>
      <c r="G384" s="21">
        <v>2</v>
      </c>
      <c r="I384" s="21" t="s">
        <v>46</v>
      </c>
      <c r="K384" s="1">
        <f>(COUNTIF(H384:J384,"x")+G384)</f>
        <v>3</v>
      </c>
      <c r="L384" s="1" t="s">
        <v>47</v>
      </c>
      <c r="M384" s="1">
        <f>IF(L384="win-client",K384,IF(L384="teilweise",K384/2,0))</f>
        <v>0</v>
      </c>
    </row>
    <row r="385" spans="1:13" x14ac:dyDescent="0.25">
      <c r="A385" s="11"/>
      <c r="B385" s="11" t="str">
        <f>HYPERLINK("https://attack.mitre.org/techniques/T1199","MITRE")</f>
        <v>MITRE</v>
      </c>
      <c r="C385" s="11" t="s">
        <v>439</v>
      </c>
      <c r="D385" s="4" t="s">
        <v>453</v>
      </c>
      <c r="E385" s="2" t="s">
        <v>40</v>
      </c>
      <c r="F385" s="1" t="s">
        <v>661</v>
      </c>
      <c r="G385" s="21">
        <v>3</v>
      </c>
      <c r="H385" s="21" t="s">
        <v>46</v>
      </c>
      <c r="I385" s="21" t="s">
        <v>46</v>
      </c>
      <c r="K385" s="1">
        <f>(COUNTIF(H385:J385,"x")+G385)</f>
        <v>5</v>
      </c>
      <c r="L385" s="1" t="s">
        <v>47</v>
      </c>
      <c r="M385" s="1">
        <f>IF(L385="win-client",K385,IF(L385="teilweise",K385/2,0))</f>
        <v>0</v>
      </c>
    </row>
    <row r="386" spans="1:13" x14ac:dyDescent="0.25">
      <c r="A386" s="11"/>
      <c r="B386" s="11" t="str">
        <f>HYPERLINK("https://attack.mitre.org/techniques/T1078/004","MITRE")</f>
        <v>MITRE</v>
      </c>
      <c r="C386" s="11" t="s">
        <v>439</v>
      </c>
      <c r="D386" s="4" t="s">
        <v>206</v>
      </c>
      <c r="E386" s="2" t="s">
        <v>210</v>
      </c>
      <c r="F386" s="1" t="s">
        <v>661</v>
      </c>
      <c r="G386" s="21">
        <v>3</v>
      </c>
      <c r="H386" s="21" t="s">
        <v>46</v>
      </c>
      <c r="I386" s="21" t="s">
        <v>46</v>
      </c>
      <c r="K386" s="1">
        <f>(COUNTIF(H386:J386,"x")+G386)</f>
        <v>5</v>
      </c>
      <c r="L386" s="1" t="s">
        <v>47</v>
      </c>
      <c r="M386" s="1">
        <f>IF(L386="win-client",K386,IF(L386="teilweise",K386/2,0))</f>
        <v>0</v>
      </c>
    </row>
    <row r="387" spans="1:13" x14ac:dyDescent="0.25">
      <c r="A387" s="11"/>
      <c r="B387" s="11" t="str">
        <f>HYPERLINK("https://attack.mitre.org/techniques/T1078/001","MITRE")</f>
        <v>MITRE</v>
      </c>
      <c r="C387" s="11" t="s">
        <v>439</v>
      </c>
      <c r="D387" s="4" t="s">
        <v>206</v>
      </c>
      <c r="E387" s="2" t="s">
        <v>207</v>
      </c>
      <c r="F387" s="1" t="s">
        <v>661</v>
      </c>
      <c r="G387" s="21">
        <v>3</v>
      </c>
      <c r="H387" s="21" t="s">
        <v>46</v>
      </c>
      <c r="I387" s="21" t="s">
        <v>46</v>
      </c>
      <c r="K387" s="1">
        <f>(COUNTIF(H387:J387,"x")+G387)</f>
        <v>5</v>
      </c>
      <c r="L387" s="1" t="s">
        <v>47</v>
      </c>
      <c r="M387" s="1">
        <f>IF(L387="win-client",K387,IF(L387="teilweise",K387/2,0))</f>
        <v>0</v>
      </c>
    </row>
    <row r="388" spans="1:13" x14ac:dyDescent="0.25">
      <c r="A388" s="11"/>
      <c r="B388" s="11" t="str">
        <f>HYPERLINK("https://attack.mitre.org/techniques/T1078/002","MITRE")</f>
        <v>MITRE</v>
      </c>
      <c r="C388" s="11" t="s">
        <v>439</v>
      </c>
      <c r="D388" s="4" t="s">
        <v>206</v>
      </c>
      <c r="E388" s="2" t="s">
        <v>208</v>
      </c>
      <c r="F388" s="1" t="s">
        <v>661</v>
      </c>
      <c r="G388" s="21">
        <v>3</v>
      </c>
      <c r="H388" s="21" t="s">
        <v>46</v>
      </c>
      <c r="I388" s="21" t="s">
        <v>46</v>
      </c>
      <c r="K388" s="1">
        <f>(COUNTIF(H388:J388,"x")+G388)</f>
        <v>5</v>
      </c>
      <c r="L388" s="1" t="s">
        <v>47</v>
      </c>
      <c r="M388" s="1">
        <f>IF(L388="win-client",K388,IF(L388="teilweise",K388/2,0))</f>
        <v>0</v>
      </c>
    </row>
    <row r="389" spans="1:13" x14ac:dyDescent="0.25">
      <c r="A389" s="11"/>
      <c r="B389" s="11" t="str">
        <f>HYPERLINK("https://attack.mitre.org/techniques/T1078/003","MITRE")</f>
        <v>MITRE</v>
      </c>
      <c r="C389" s="11" t="s">
        <v>439</v>
      </c>
      <c r="D389" s="4" t="s">
        <v>206</v>
      </c>
      <c r="E389" s="2" t="s">
        <v>209</v>
      </c>
      <c r="F389" s="1" t="s">
        <v>661</v>
      </c>
      <c r="G389" s="21">
        <v>3</v>
      </c>
      <c r="H389" s="21" t="s">
        <v>46</v>
      </c>
      <c r="I389" s="21" t="s">
        <v>46</v>
      </c>
      <c r="K389" s="1">
        <f>(COUNTIF(H389:J389,"x")+G389)</f>
        <v>5</v>
      </c>
      <c r="L389" s="1" t="s">
        <v>47</v>
      </c>
      <c r="M389" s="1">
        <f>IF(L389="win-client",K389,IF(L389="teilweise",K389/2,0))</f>
        <v>0</v>
      </c>
    </row>
    <row r="390" spans="1:13" x14ac:dyDescent="0.25">
      <c r="A390" s="14"/>
      <c r="B390" s="14" t="str">
        <f>HYPERLINK("https://attack.mitre.org/techniques/T1210","MITRE")</f>
        <v>MITRE</v>
      </c>
      <c r="C390" s="14" t="s">
        <v>454</v>
      </c>
      <c r="D390" s="4" t="s">
        <v>459</v>
      </c>
      <c r="E390" s="2" t="s">
        <v>40</v>
      </c>
      <c r="F390" s="1" t="s">
        <v>661</v>
      </c>
      <c r="G390" s="21">
        <v>2</v>
      </c>
      <c r="I390" s="21" t="s">
        <v>46</v>
      </c>
      <c r="J390" s="21" t="s">
        <v>46</v>
      </c>
      <c r="K390" s="1">
        <f>(COUNTIF(H390:J390,"x")+G390)</f>
        <v>4</v>
      </c>
      <c r="L390" s="1" t="s">
        <v>47</v>
      </c>
      <c r="M390" s="1">
        <f>IF(L390="win-client",K390,IF(L390="teilweise",K390/2,0))</f>
        <v>0</v>
      </c>
    </row>
    <row r="391" spans="1:13" x14ac:dyDescent="0.25">
      <c r="A391" s="14"/>
      <c r="B391" s="14" t="str">
        <f>HYPERLINK("https://attack.mitre.org/techniques/T1534","MITRE")</f>
        <v>MITRE</v>
      </c>
      <c r="C391" s="14" t="s">
        <v>454</v>
      </c>
      <c r="D391" s="4" t="s">
        <v>460</v>
      </c>
      <c r="E391" s="2" t="s">
        <v>40</v>
      </c>
      <c r="F391" s="1" t="s">
        <v>661</v>
      </c>
      <c r="G391" s="21">
        <v>3</v>
      </c>
      <c r="I391" s="21" t="s">
        <v>46</v>
      </c>
      <c r="J391" s="21" t="s">
        <v>46</v>
      </c>
      <c r="K391" s="1">
        <f>(COUNTIF(H391:J391,"x")+G391)</f>
        <v>5</v>
      </c>
      <c r="L391" s="1" t="s">
        <v>47</v>
      </c>
      <c r="M391" s="1">
        <f>IF(L391="win-client",K391,IF(L391="teilweise",K391/2,0))</f>
        <v>0</v>
      </c>
    </row>
    <row r="392" spans="1:13" x14ac:dyDescent="0.25">
      <c r="A392" s="14"/>
      <c r="B392" s="14" t="str">
        <f>HYPERLINK("https://attack.mitre.org/techniques/T1570","MITRE")</f>
        <v>MITRE</v>
      </c>
      <c r="C392" s="14" t="s">
        <v>454</v>
      </c>
      <c r="D392" s="4" t="s">
        <v>461</v>
      </c>
      <c r="E392" s="2" t="s">
        <v>40</v>
      </c>
      <c r="F392" s="1" t="s">
        <v>661</v>
      </c>
      <c r="G392" s="21">
        <v>3</v>
      </c>
      <c r="I392" s="21" t="s">
        <v>46</v>
      </c>
      <c r="J392" s="21" t="s">
        <v>46</v>
      </c>
      <c r="K392" s="1">
        <f>(COUNTIF(H392:J392,"x")+G392)</f>
        <v>5</v>
      </c>
      <c r="L392" s="1" t="s">
        <v>47</v>
      </c>
      <c r="M392" s="1">
        <f>IF(L392="win-client",K392,IF(L392="teilweise",K392/2,0))</f>
        <v>0</v>
      </c>
    </row>
    <row r="393" spans="1:13" x14ac:dyDescent="0.25">
      <c r="A393" s="14"/>
      <c r="B393" s="14" t="str">
        <f>HYPERLINK("https://attack.mitre.org/techniques/T1563/002","MITRE")</f>
        <v>MITRE</v>
      </c>
      <c r="C393" s="14" t="s">
        <v>454</v>
      </c>
      <c r="D393" s="4" t="s">
        <v>462</v>
      </c>
      <c r="E393" s="2" t="s">
        <v>463</v>
      </c>
      <c r="F393" s="1" t="s">
        <v>661</v>
      </c>
      <c r="G393" s="21">
        <v>3</v>
      </c>
      <c r="I393" s="21" t="s">
        <v>46</v>
      </c>
      <c r="J393" s="21" t="s">
        <v>46</v>
      </c>
      <c r="K393" s="1">
        <f>(COUNTIF(H393:J393,"x")+G393)</f>
        <v>5</v>
      </c>
      <c r="L393" s="1" t="s">
        <v>47</v>
      </c>
      <c r="M393" s="1">
        <f>IF(L393="win-client",K393,IF(L393="teilweise",K393/2,0))</f>
        <v>0</v>
      </c>
    </row>
    <row r="394" spans="1:13" x14ac:dyDescent="0.25">
      <c r="A394" s="14"/>
      <c r="B394" s="14" t="str">
        <f>HYPERLINK("https://attack.mitre.org/techniques/T1563/001","MITRE")</f>
        <v>MITRE</v>
      </c>
      <c r="C394" s="14" t="s">
        <v>454</v>
      </c>
      <c r="D394" s="4" t="s">
        <v>462</v>
      </c>
      <c r="E394" s="2" t="s">
        <v>464</v>
      </c>
      <c r="F394" s="1" t="s">
        <v>661</v>
      </c>
      <c r="G394" s="21">
        <v>2</v>
      </c>
      <c r="H394" s="1" t="s">
        <v>46</v>
      </c>
      <c r="I394" s="1" t="s">
        <v>46</v>
      </c>
      <c r="J394" s="1" t="s">
        <v>46</v>
      </c>
      <c r="K394" s="1">
        <f>(COUNTIF(H394:J394,"x")+G394)</f>
        <v>5</v>
      </c>
      <c r="L394" s="1" t="s">
        <v>47</v>
      </c>
      <c r="M394" s="1">
        <f>IF(L394="win-client",K394,IF(L394="teilweise",K394/2,0))</f>
        <v>0</v>
      </c>
    </row>
    <row r="395" spans="1:13" hidden="1" x14ac:dyDescent="0.25">
      <c r="A395" s="14"/>
      <c r="B395" s="14"/>
      <c r="C395" s="14" t="s">
        <v>454</v>
      </c>
      <c r="D395" s="4" t="s">
        <v>456</v>
      </c>
      <c r="E395" s="2" t="s">
        <v>458</v>
      </c>
      <c r="F395" s="1" t="s">
        <v>660</v>
      </c>
      <c r="G395" s="21"/>
      <c r="K395" s="1"/>
      <c r="L395" s="1" t="s">
        <v>32</v>
      </c>
      <c r="M395" s="1"/>
    </row>
    <row r="396" spans="1:13" x14ac:dyDescent="0.25">
      <c r="A396" s="14"/>
      <c r="B396" s="14" t="str">
        <f>HYPERLINK("https://attack.mitre.org/techniques/T1021/003","MITRE")</f>
        <v>MITRE</v>
      </c>
      <c r="C396" s="14" t="s">
        <v>454</v>
      </c>
      <c r="D396" s="4" t="s">
        <v>456</v>
      </c>
      <c r="E396" s="2" t="s">
        <v>465</v>
      </c>
      <c r="F396" s="1" t="s">
        <v>661</v>
      </c>
      <c r="G396" s="21">
        <v>3</v>
      </c>
      <c r="I396" s="21" t="s">
        <v>46</v>
      </c>
      <c r="J396" s="21" t="s">
        <v>46</v>
      </c>
      <c r="K396" s="1">
        <f>(COUNTIF(H396:J396,"x")+G396)</f>
        <v>5</v>
      </c>
      <c r="L396" s="1" t="s">
        <v>47</v>
      </c>
      <c r="M396" s="1">
        <f>IF(L396="win-client",K396,IF(L396="teilweise",K396/2,0))</f>
        <v>0</v>
      </c>
    </row>
    <row r="397" spans="1:13" hidden="1" x14ac:dyDescent="0.25">
      <c r="A397" s="14"/>
      <c r="B397" s="14" t="str">
        <f>HYPERLINK("https://attack.mitre.org/techniques/T1021/008","MITRE")</f>
        <v>MITRE</v>
      </c>
      <c r="C397" s="14" t="s">
        <v>454</v>
      </c>
      <c r="D397" s="4" t="s">
        <v>456</v>
      </c>
      <c r="E397" s="2" t="s">
        <v>676</v>
      </c>
      <c r="F397" s="1" t="s">
        <v>660</v>
      </c>
      <c r="G397" s="21"/>
      <c r="K397" s="1"/>
      <c r="L397" s="1" t="s">
        <v>32</v>
      </c>
      <c r="M397" s="1"/>
    </row>
    <row r="398" spans="1:13" x14ac:dyDescent="0.25">
      <c r="A398" s="14"/>
      <c r="B398" s="14" t="str">
        <f>HYPERLINK("https://attack.mitre.org/techniques/T1021/001","MITRE")</f>
        <v>MITRE</v>
      </c>
      <c r="C398" s="14" t="s">
        <v>454</v>
      </c>
      <c r="D398" s="4" t="s">
        <v>456</v>
      </c>
      <c r="E398" s="2" t="s">
        <v>466</v>
      </c>
      <c r="F398" s="1" t="s">
        <v>661</v>
      </c>
      <c r="G398" s="21">
        <v>3</v>
      </c>
      <c r="I398" s="21" t="s">
        <v>46</v>
      </c>
      <c r="J398" s="21" t="s">
        <v>46</v>
      </c>
      <c r="K398" s="1">
        <f>(COUNTIF(H398:J398,"x")+G398)</f>
        <v>5</v>
      </c>
      <c r="L398" s="1" t="s">
        <v>47</v>
      </c>
      <c r="M398" s="1">
        <f>IF(L398="win-client",K398,IF(L398="teilweise",K398/2,0))</f>
        <v>0</v>
      </c>
    </row>
    <row r="399" spans="1:13" x14ac:dyDescent="0.25">
      <c r="A399" s="14"/>
      <c r="B399" s="14" t="str">
        <f>HYPERLINK("https://attack.mitre.org/techniques/T1021/002","MITRE")</f>
        <v>MITRE</v>
      </c>
      <c r="C399" s="14" t="s">
        <v>454</v>
      </c>
      <c r="D399" s="4" t="s">
        <v>456</v>
      </c>
      <c r="E399" s="2" t="s">
        <v>467</v>
      </c>
      <c r="F399" s="1" t="s">
        <v>661</v>
      </c>
      <c r="G399" s="21">
        <v>3</v>
      </c>
      <c r="I399" s="21" t="s">
        <v>46</v>
      </c>
      <c r="J399" s="21" t="s">
        <v>46</v>
      </c>
      <c r="K399" s="1">
        <f>(COUNTIF(H399:J399,"x")+G399)</f>
        <v>5</v>
      </c>
      <c r="L399" s="1" t="s">
        <v>47</v>
      </c>
      <c r="M399" s="1">
        <f>IF(L399="win-client",K399,IF(L399="teilweise",K399/2,0))</f>
        <v>0</v>
      </c>
    </row>
    <row r="400" spans="1:13" hidden="1" x14ac:dyDescent="0.25">
      <c r="A400" s="14"/>
      <c r="B400" s="14"/>
      <c r="C400" s="14" t="s">
        <v>454</v>
      </c>
      <c r="D400" s="4" t="s">
        <v>456</v>
      </c>
      <c r="E400" s="2" t="s">
        <v>457</v>
      </c>
      <c r="F400" s="1" t="s">
        <v>660</v>
      </c>
      <c r="G400" s="21"/>
      <c r="H400" s="1"/>
      <c r="I400" s="1"/>
      <c r="J400" s="1"/>
      <c r="L400" s="1" t="s">
        <v>32</v>
      </c>
    </row>
    <row r="401" spans="1:13" x14ac:dyDescent="0.25">
      <c r="A401" s="14"/>
      <c r="B401" s="14" t="str">
        <f>HYPERLINK("https://attack.mitre.org/techniques/T1021/005","MITRE")</f>
        <v>MITRE</v>
      </c>
      <c r="C401" s="14" t="s">
        <v>454</v>
      </c>
      <c r="D401" s="4" t="s">
        <v>456</v>
      </c>
      <c r="E401" s="2" t="s">
        <v>468</v>
      </c>
      <c r="F401" s="1" t="s">
        <v>661</v>
      </c>
      <c r="G401" s="21">
        <v>3</v>
      </c>
      <c r="I401" s="21" t="s">
        <v>46</v>
      </c>
      <c r="J401" s="21" t="s">
        <v>46</v>
      </c>
      <c r="K401" s="1">
        <f>(COUNTIF(H401:J401,"x")+G401)</f>
        <v>5</v>
      </c>
      <c r="L401" s="1" t="s">
        <v>47</v>
      </c>
      <c r="M401" s="1">
        <f>IF(L401="win-client",K401,IF(L401="teilweise",K401/2,0))</f>
        <v>0</v>
      </c>
    </row>
    <row r="402" spans="1:13" x14ac:dyDescent="0.25">
      <c r="A402" s="14"/>
      <c r="B402" s="14" t="str">
        <f>HYPERLINK("https://attack.mitre.org/techniques/T1021/006","MITRE")</f>
        <v>MITRE</v>
      </c>
      <c r="C402" s="14" t="s">
        <v>454</v>
      </c>
      <c r="D402" s="4" t="s">
        <v>456</v>
      </c>
      <c r="E402" s="2" t="s">
        <v>469</v>
      </c>
      <c r="F402" s="1" t="s">
        <v>661</v>
      </c>
      <c r="G402" s="21">
        <v>3</v>
      </c>
      <c r="I402" s="21" t="s">
        <v>46</v>
      </c>
      <c r="J402" s="21" t="s">
        <v>46</v>
      </c>
      <c r="K402" s="1">
        <f>(COUNTIF(H402:J402,"x")+G402)</f>
        <v>5</v>
      </c>
      <c r="L402" s="1" t="s">
        <v>47</v>
      </c>
      <c r="M402" s="1">
        <f>IF(L402="win-client",K402,IF(L402="teilweise",K402/2,0))</f>
        <v>0</v>
      </c>
    </row>
    <row r="403" spans="1:13" hidden="1" x14ac:dyDescent="0.25">
      <c r="A403" s="14"/>
      <c r="B403" s="14"/>
      <c r="C403" s="14" t="s">
        <v>454</v>
      </c>
      <c r="D403" s="19" t="s">
        <v>455</v>
      </c>
      <c r="E403" s="20" t="s">
        <v>40</v>
      </c>
      <c r="F403" s="1" t="s">
        <v>31</v>
      </c>
      <c r="G403" s="21"/>
      <c r="H403" s="1"/>
      <c r="I403" s="1"/>
      <c r="J403" s="1"/>
      <c r="L403" s="1" t="s">
        <v>32</v>
      </c>
    </row>
    <row r="404" spans="1:13" x14ac:dyDescent="0.25">
      <c r="A404" s="14"/>
      <c r="B404" s="14" t="str">
        <f>HYPERLINK("https://attack.mitre.org/techniques/T1072","MITRE")</f>
        <v>MITRE</v>
      </c>
      <c r="C404" s="14" t="s">
        <v>454</v>
      </c>
      <c r="D404" s="4" t="s">
        <v>361</v>
      </c>
      <c r="E404" s="2" t="s">
        <v>40</v>
      </c>
      <c r="F404" s="1" t="s">
        <v>661</v>
      </c>
      <c r="G404" s="21">
        <v>3</v>
      </c>
      <c r="I404" s="21" t="s">
        <v>46</v>
      </c>
      <c r="J404" s="21" t="s">
        <v>46</v>
      </c>
      <c r="K404" s="1">
        <f>(COUNTIF(H404:J404,"x")+G404)</f>
        <v>5</v>
      </c>
      <c r="L404" s="1" t="s">
        <v>47</v>
      </c>
      <c r="M404" s="1">
        <f>IF(L404="win-client",K404,IF(L404="teilweise",K404/2,0))</f>
        <v>0</v>
      </c>
    </row>
    <row r="405" spans="1:13" x14ac:dyDescent="0.25">
      <c r="A405" s="14"/>
      <c r="B405" s="14" t="str">
        <f>HYPERLINK("https://attack.mitre.org/techniques/T1080","MITRE")</f>
        <v>MITRE</v>
      </c>
      <c r="C405" s="14" t="s">
        <v>454</v>
      </c>
      <c r="D405" s="4" t="s">
        <v>470</v>
      </c>
      <c r="E405" s="2" t="s">
        <v>40</v>
      </c>
      <c r="F405" s="1" t="s">
        <v>661</v>
      </c>
      <c r="G405" s="21">
        <v>2</v>
      </c>
      <c r="I405" s="21" t="s">
        <v>46</v>
      </c>
      <c r="J405" s="21" t="s">
        <v>46</v>
      </c>
      <c r="K405" s="1">
        <f>(COUNTIF(H405:J405,"x")+G405)</f>
        <v>4</v>
      </c>
      <c r="L405" s="1" t="s">
        <v>47</v>
      </c>
      <c r="M405" s="1">
        <f>IF(L405="win-client",K405,IF(L405="teilweise",K405/2,0))</f>
        <v>0</v>
      </c>
    </row>
    <row r="406" spans="1:13" hidden="1" x14ac:dyDescent="0.25">
      <c r="A406" s="14"/>
      <c r="B406" s="14"/>
      <c r="C406" s="14" t="s">
        <v>454</v>
      </c>
      <c r="D406" s="19" t="s">
        <v>219</v>
      </c>
      <c r="E406" s="20" t="s">
        <v>220</v>
      </c>
      <c r="F406" s="1" t="s">
        <v>31</v>
      </c>
      <c r="G406" s="21"/>
      <c r="H406" s="1"/>
      <c r="I406" s="1"/>
      <c r="J406" s="1"/>
      <c r="L406" s="1" t="s">
        <v>32</v>
      </c>
    </row>
    <row r="407" spans="1:13" hidden="1" x14ac:dyDescent="0.25">
      <c r="A407" s="14"/>
      <c r="B407" s="14"/>
      <c r="C407" s="14" t="s">
        <v>454</v>
      </c>
      <c r="D407" s="19" t="s">
        <v>219</v>
      </c>
      <c r="E407" s="20" t="s">
        <v>305</v>
      </c>
      <c r="F407" s="1" t="s">
        <v>31</v>
      </c>
      <c r="G407" s="21"/>
      <c r="H407" s="1"/>
      <c r="I407" s="1"/>
      <c r="J407" s="1"/>
      <c r="L407" s="1" t="s">
        <v>32</v>
      </c>
    </row>
    <row r="408" spans="1:13" hidden="1" x14ac:dyDescent="0.25">
      <c r="A408" s="14"/>
      <c r="B408" s="14"/>
      <c r="C408" s="14" t="s">
        <v>454</v>
      </c>
      <c r="D408" s="19" t="s">
        <v>219</v>
      </c>
      <c r="E408" s="20" t="s">
        <v>306</v>
      </c>
      <c r="F408" s="1" t="s">
        <v>31</v>
      </c>
      <c r="G408" s="21"/>
      <c r="H408" s="1"/>
      <c r="I408" s="1"/>
      <c r="J408" s="1"/>
      <c r="L408" s="1" t="s">
        <v>32</v>
      </c>
    </row>
    <row r="409" spans="1:13" hidden="1" x14ac:dyDescent="0.25">
      <c r="A409" s="14"/>
      <c r="B409" s="14"/>
      <c r="C409" s="14" t="s">
        <v>454</v>
      </c>
      <c r="D409" s="19" t="s">
        <v>219</v>
      </c>
      <c r="E409" s="20" t="s">
        <v>323</v>
      </c>
      <c r="F409" s="1" t="s">
        <v>31</v>
      </c>
      <c r="G409" s="21"/>
      <c r="H409" s="1"/>
      <c r="I409" s="1"/>
      <c r="J409" s="1"/>
      <c r="L409" s="1" t="s">
        <v>32</v>
      </c>
    </row>
    <row r="410" spans="1:13" hidden="1" x14ac:dyDescent="0.25">
      <c r="A410" s="9"/>
      <c r="B410" s="9"/>
      <c r="C410" s="9" t="s">
        <v>471</v>
      </c>
      <c r="D410" s="4" t="s">
        <v>472</v>
      </c>
      <c r="E410" s="2" t="s">
        <v>473</v>
      </c>
      <c r="F410" s="1" t="s">
        <v>660</v>
      </c>
      <c r="G410" s="21"/>
      <c r="K410" s="1"/>
      <c r="L410" s="1" t="s">
        <v>32</v>
      </c>
      <c r="M410" s="1"/>
    </row>
    <row r="411" spans="1:13" hidden="1" x14ac:dyDescent="0.25">
      <c r="A411" s="9"/>
      <c r="B411" s="9" t="str">
        <f>HYPERLINK("https://attack.mitre.org/techniques/T1098/006","MITRE")</f>
        <v>MITRE</v>
      </c>
      <c r="C411" s="9" t="s">
        <v>471</v>
      </c>
      <c r="D411" s="4" t="s">
        <v>472</v>
      </c>
      <c r="E411" s="2" t="s">
        <v>664</v>
      </c>
      <c r="F411" s="1" t="s">
        <v>660</v>
      </c>
      <c r="G411" s="21"/>
      <c r="K411" s="1"/>
      <c r="L411" s="1" t="s">
        <v>32</v>
      </c>
      <c r="M411" s="1"/>
    </row>
    <row r="412" spans="1:13" hidden="1" x14ac:dyDescent="0.25">
      <c r="A412" s="9"/>
      <c r="B412" s="9"/>
      <c r="C412" s="9" t="s">
        <v>471</v>
      </c>
      <c r="D412" s="4" t="s">
        <v>472</v>
      </c>
      <c r="E412" s="2" t="s">
        <v>475</v>
      </c>
      <c r="F412" s="1" t="s">
        <v>660</v>
      </c>
      <c r="G412" s="21"/>
      <c r="H412" s="1"/>
      <c r="I412" s="1"/>
      <c r="J412" s="1"/>
      <c r="L412" s="1" t="s">
        <v>32</v>
      </c>
    </row>
    <row r="413" spans="1:13" x14ac:dyDescent="0.25">
      <c r="A413" s="9"/>
      <c r="B413" s="9" t="str">
        <f>HYPERLINK("https://attack.mitre.org/techniques/T1197","MITRE")</f>
        <v>MITRE</v>
      </c>
      <c r="C413" s="9" t="s">
        <v>471</v>
      </c>
      <c r="D413" s="4" t="s">
        <v>171</v>
      </c>
      <c r="E413" s="2" t="s">
        <v>40</v>
      </c>
      <c r="F413" s="1" t="s">
        <v>661</v>
      </c>
      <c r="G413" s="21">
        <v>3</v>
      </c>
      <c r="H413" s="21" t="s">
        <v>46</v>
      </c>
      <c r="I413" s="21" t="s">
        <v>46</v>
      </c>
      <c r="K413" s="1">
        <f>(COUNTIF(H413:J413,"x")+G413)</f>
        <v>5</v>
      </c>
      <c r="L413" s="1" t="s">
        <v>47</v>
      </c>
      <c r="M413" s="1">
        <f>IF(L413="win-client",K413,IF(L413="teilweise",K413/2,0))</f>
        <v>0</v>
      </c>
    </row>
    <row r="414" spans="1:13" hidden="1" x14ac:dyDescent="0.25">
      <c r="A414" s="9"/>
      <c r="B414" s="9"/>
      <c r="C414" s="9" t="s">
        <v>471</v>
      </c>
      <c r="D414" s="4" t="s">
        <v>472</v>
      </c>
      <c r="E414" s="2" t="s">
        <v>474</v>
      </c>
      <c r="F414" s="1" t="s">
        <v>660</v>
      </c>
      <c r="G414" s="21"/>
      <c r="H414" s="1"/>
      <c r="I414" s="1"/>
      <c r="J414" s="1"/>
      <c r="L414" s="1" t="s">
        <v>32</v>
      </c>
    </row>
    <row r="415" spans="1:13" hidden="1" x14ac:dyDescent="0.25">
      <c r="A415" s="9"/>
      <c r="B415" s="9"/>
      <c r="C415" s="9" t="s">
        <v>471</v>
      </c>
      <c r="D415" s="4" t="s">
        <v>472</v>
      </c>
      <c r="E415" s="2" t="s">
        <v>477</v>
      </c>
      <c r="F415" s="1" t="s">
        <v>660</v>
      </c>
      <c r="G415" s="21"/>
      <c r="H415" s="1"/>
      <c r="I415" s="1"/>
      <c r="J415" s="1"/>
      <c r="L415" s="1" t="s">
        <v>32</v>
      </c>
    </row>
    <row r="416" spans="1:13" hidden="1" x14ac:dyDescent="0.25">
      <c r="A416" s="9"/>
      <c r="B416" s="9"/>
      <c r="C416" s="9" t="s">
        <v>471</v>
      </c>
      <c r="D416" s="4" t="s">
        <v>472</v>
      </c>
      <c r="E416" s="2" t="s">
        <v>476</v>
      </c>
      <c r="F416" s="1" t="s">
        <v>660</v>
      </c>
      <c r="G416" s="21"/>
      <c r="H416" s="1"/>
      <c r="I416" s="1"/>
      <c r="J416" s="1"/>
      <c r="L416" s="1" t="s">
        <v>32</v>
      </c>
    </row>
    <row r="417" spans="1:13" x14ac:dyDescent="0.25">
      <c r="A417" s="9"/>
      <c r="B417" s="9" t="str">
        <f>HYPERLINK("https://attack.mitre.org/techniques/T1547/014","MITRE")</f>
        <v>MITRE</v>
      </c>
      <c r="C417" s="9" t="s">
        <v>471</v>
      </c>
      <c r="D417" s="4" t="s">
        <v>478</v>
      </c>
      <c r="E417" s="2" t="s">
        <v>513</v>
      </c>
      <c r="F417" s="1" t="s">
        <v>661</v>
      </c>
      <c r="G417" s="21">
        <v>3</v>
      </c>
      <c r="H417" s="21" t="s">
        <v>46</v>
      </c>
      <c r="I417" s="21" t="s">
        <v>46</v>
      </c>
      <c r="J417" s="21" t="s">
        <v>46</v>
      </c>
      <c r="K417" s="1">
        <f>(COUNTIF(H417:J417,"x")+G417)</f>
        <v>6</v>
      </c>
      <c r="L417" s="1" t="s">
        <v>47</v>
      </c>
      <c r="M417" s="1">
        <f>IF(L417="win-client",K417,IF(L417="teilweise",K417/2,0))</f>
        <v>0</v>
      </c>
    </row>
    <row r="418" spans="1:13" x14ac:dyDescent="0.25">
      <c r="A418" s="9"/>
      <c r="B418" s="9" t="str">
        <f>HYPERLINK("https://attack.mitre.org/techniques/T1547/002","MITRE")</f>
        <v>MITRE</v>
      </c>
      <c r="C418" s="9" t="s">
        <v>471</v>
      </c>
      <c r="D418" s="4" t="s">
        <v>478</v>
      </c>
      <c r="E418" s="2" t="s">
        <v>514</v>
      </c>
      <c r="F418" s="1" t="s">
        <v>661</v>
      </c>
      <c r="G418" s="21">
        <v>1</v>
      </c>
      <c r="I418" s="21" t="s">
        <v>46</v>
      </c>
      <c r="K418" s="1">
        <f>(COUNTIF(H418:J418,"x")+G418)</f>
        <v>2</v>
      </c>
      <c r="L418" s="1" t="s">
        <v>47</v>
      </c>
      <c r="M418" s="1">
        <f>IF(L418="win-client",K418,IF(L418="teilweise",K418/2,0))</f>
        <v>0</v>
      </c>
    </row>
    <row r="419" spans="1:13" x14ac:dyDescent="0.25">
      <c r="A419" s="9"/>
      <c r="B419" s="9" t="str">
        <f>HYPERLINK("https://attack.mitre.org/techniques/T1547/008","MITRE")</f>
        <v>MITRE</v>
      </c>
      <c r="C419" s="9" t="s">
        <v>471</v>
      </c>
      <c r="D419" s="4" t="s">
        <v>478</v>
      </c>
      <c r="E419" s="2" t="s">
        <v>515</v>
      </c>
      <c r="F419" s="1" t="s">
        <v>661</v>
      </c>
      <c r="G419" s="21">
        <v>2</v>
      </c>
      <c r="I419" s="21" t="s">
        <v>46</v>
      </c>
      <c r="J419" s="21" t="s">
        <v>46</v>
      </c>
      <c r="K419" s="1">
        <f>(COUNTIF(H419:J419,"x")+G419)</f>
        <v>4</v>
      </c>
      <c r="L419" s="1" t="s">
        <v>47</v>
      </c>
      <c r="M419" s="1">
        <f>IF(L419="win-client",K419,IF(L419="teilweise",K419/2,0))</f>
        <v>0</v>
      </c>
    </row>
    <row r="420" spans="1:13" hidden="1" x14ac:dyDescent="0.25">
      <c r="A420" s="9"/>
      <c r="B420" s="9"/>
      <c r="C420" s="9" t="s">
        <v>471</v>
      </c>
      <c r="D420" s="4" t="s">
        <v>478</v>
      </c>
      <c r="E420" s="2" t="s">
        <v>479</v>
      </c>
      <c r="F420" s="1" t="s">
        <v>660</v>
      </c>
      <c r="G420" s="21"/>
      <c r="H420" s="1"/>
      <c r="I420" s="1"/>
      <c r="J420" s="1"/>
      <c r="L420" s="1" t="s">
        <v>32</v>
      </c>
    </row>
    <row r="421" spans="1:13" hidden="1" x14ac:dyDescent="0.25">
      <c r="A421" s="9"/>
      <c r="B421" s="9"/>
      <c r="C421" s="9" t="s">
        <v>471</v>
      </c>
      <c r="D421" s="4" t="s">
        <v>478</v>
      </c>
      <c r="E421" s="2" t="s">
        <v>482</v>
      </c>
      <c r="F421" s="1" t="s">
        <v>660</v>
      </c>
      <c r="G421" s="21"/>
      <c r="H421" s="1"/>
      <c r="I421" s="1"/>
      <c r="J421" s="1"/>
      <c r="L421" s="1" t="s">
        <v>32</v>
      </c>
    </row>
    <row r="422" spans="1:13" x14ac:dyDescent="0.25">
      <c r="A422" s="9"/>
      <c r="B422" s="9" t="str">
        <f>HYPERLINK("https://attack.mitre.org/techniques/T1547/010","MITRE")</f>
        <v>MITRE</v>
      </c>
      <c r="C422" s="9" t="s">
        <v>471</v>
      </c>
      <c r="D422" s="4" t="s">
        <v>478</v>
      </c>
      <c r="E422" s="2" t="s">
        <v>516</v>
      </c>
      <c r="F422" s="1" t="s">
        <v>661</v>
      </c>
      <c r="G422" s="21">
        <v>3</v>
      </c>
      <c r="H422" s="21" t="s">
        <v>46</v>
      </c>
      <c r="I422" s="21" t="s">
        <v>46</v>
      </c>
      <c r="K422" s="1">
        <f>(COUNTIF(H422:J422,"x")+G422)</f>
        <v>5</v>
      </c>
      <c r="L422" s="1" t="s">
        <v>47</v>
      </c>
      <c r="M422" s="1">
        <f>IF(L422="win-client",K422,IF(L422="teilweise",K422/2,0))</f>
        <v>0</v>
      </c>
    </row>
    <row r="423" spans="1:13" x14ac:dyDescent="0.25">
      <c r="A423" s="9"/>
      <c r="B423" s="9" t="str">
        <f>HYPERLINK("https://attack.mitre.org/techniques/T1547/012","MITRE")</f>
        <v>MITRE</v>
      </c>
      <c r="C423" s="9" t="s">
        <v>471</v>
      </c>
      <c r="D423" s="4" t="s">
        <v>478</v>
      </c>
      <c r="E423" s="2" t="s">
        <v>517</v>
      </c>
      <c r="F423" s="1" t="s">
        <v>661</v>
      </c>
      <c r="G423" s="21">
        <v>3</v>
      </c>
      <c r="H423" s="21" t="s">
        <v>46</v>
      </c>
      <c r="I423" s="21" t="s">
        <v>46</v>
      </c>
      <c r="J423" s="21" t="s">
        <v>46</v>
      </c>
      <c r="K423" s="1">
        <f>(COUNTIF(H423:J423,"x")+G423)</f>
        <v>6</v>
      </c>
      <c r="L423" s="1" t="s">
        <v>47</v>
      </c>
      <c r="M423" s="1">
        <f>IF(L423="win-client",K423,IF(L423="teilweise",K423/2,0))</f>
        <v>0</v>
      </c>
    </row>
    <row r="424" spans="1:13" x14ac:dyDescent="0.25">
      <c r="A424" s="9"/>
      <c r="B424" s="9" t="str">
        <f>HYPERLINK("https://attack.mitre.org/techniques/T1547/001","MITRE")</f>
        <v>MITRE</v>
      </c>
      <c r="C424" s="9" t="s">
        <v>471</v>
      </c>
      <c r="D424" s="4" t="s">
        <v>478</v>
      </c>
      <c r="E424" s="2" t="s">
        <v>518</v>
      </c>
      <c r="F424" s="1" t="s">
        <v>661</v>
      </c>
      <c r="G424" s="21">
        <v>2</v>
      </c>
      <c r="I424" s="21" t="s">
        <v>46</v>
      </c>
      <c r="K424" s="1">
        <f>(COUNTIF(H424:J424,"x")+G424)</f>
        <v>3</v>
      </c>
      <c r="L424" s="1" t="s">
        <v>47</v>
      </c>
      <c r="M424" s="1">
        <f>IF(L424="win-client",K424,IF(L424="teilweise",K424/2,0))</f>
        <v>0</v>
      </c>
    </row>
    <row r="425" spans="1:13" x14ac:dyDescent="0.25">
      <c r="A425" s="9"/>
      <c r="B425" s="9" t="str">
        <f>HYPERLINK("https://attack.mitre.org/techniques/T1547/005","MITRE")</f>
        <v>MITRE</v>
      </c>
      <c r="C425" s="9" t="s">
        <v>471</v>
      </c>
      <c r="D425" s="4" t="s">
        <v>478</v>
      </c>
      <c r="E425" s="2" t="s">
        <v>519</v>
      </c>
      <c r="F425" s="1" t="s">
        <v>661</v>
      </c>
      <c r="G425" s="21">
        <v>2</v>
      </c>
      <c r="H425" s="21" t="s">
        <v>46</v>
      </c>
      <c r="I425" s="21" t="s">
        <v>46</v>
      </c>
      <c r="J425" s="21" t="s">
        <v>46</v>
      </c>
      <c r="K425" s="1">
        <f>(COUNTIF(H425:J425,"x")+G425)</f>
        <v>5</v>
      </c>
      <c r="L425" s="1" t="s">
        <v>47</v>
      </c>
      <c r="M425" s="1">
        <f>IF(L425="win-client",K425,IF(L425="teilweise",K425/2,0))</f>
        <v>0</v>
      </c>
    </row>
    <row r="426" spans="1:13" hidden="1" x14ac:dyDescent="0.25">
      <c r="A426" s="9"/>
      <c r="B426" s="9"/>
      <c r="C426" s="9" t="s">
        <v>471</v>
      </c>
      <c r="D426" s="4" t="s">
        <v>478</v>
      </c>
      <c r="E426" s="2" t="s">
        <v>480</v>
      </c>
      <c r="F426" s="1" t="s">
        <v>660</v>
      </c>
      <c r="G426" s="21"/>
      <c r="H426" s="1"/>
      <c r="I426" s="1"/>
      <c r="J426" s="1"/>
      <c r="L426" s="1" t="s">
        <v>32</v>
      </c>
    </row>
    <row r="427" spans="1:13" x14ac:dyDescent="0.25">
      <c r="A427" s="9"/>
      <c r="B427" s="9" t="str">
        <f>HYPERLINK("https://attack.mitre.org/techniques/T1547/009","MITRE")</f>
        <v>MITRE</v>
      </c>
      <c r="C427" s="9" t="s">
        <v>471</v>
      </c>
      <c r="D427" s="4" t="s">
        <v>478</v>
      </c>
      <c r="E427" s="2" t="s">
        <v>520</v>
      </c>
      <c r="F427" s="1" t="s">
        <v>661</v>
      </c>
      <c r="G427" s="21">
        <v>3</v>
      </c>
      <c r="I427" s="21" t="s">
        <v>46</v>
      </c>
      <c r="J427" s="21" t="s">
        <v>46</v>
      </c>
      <c r="K427" s="1">
        <f>(COUNTIF(H427:J427,"x")+G427)</f>
        <v>5</v>
      </c>
      <c r="L427" s="1" t="s">
        <v>47</v>
      </c>
      <c r="M427" s="1">
        <f>IF(L427="win-client",K427,IF(L427="teilweise",K427/2,0))</f>
        <v>0</v>
      </c>
    </row>
    <row r="428" spans="1:13" x14ac:dyDescent="0.25">
      <c r="A428" s="9"/>
      <c r="B428" s="9" t="str">
        <f>HYPERLINK("https://attack.mitre.org/techniques/T1547/003","MITRE")</f>
        <v>MITRE</v>
      </c>
      <c r="C428" s="9" t="s">
        <v>471</v>
      </c>
      <c r="D428" s="4" t="s">
        <v>478</v>
      </c>
      <c r="E428" s="2" t="s">
        <v>521</v>
      </c>
      <c r="F428" s="1" t="s">
        <v>661</v>
      </c>
      <c r="G428" s="21">
        <v>2</v>
      </c>
      <c r="I428" s="21" t="s">
        <v>46</v>
      </c>
      <c r="J428" s="21" t="s">
        <v>46</v>
      </c>
      <c r="K428" s="1">
        <f>(COUNTIF(H428:J428,"x")+G428)</f>
        <v>4</v>
      </c>
      <c r="L428" s="1" t="s">
        <v>47</v>
      </c>
      <c r="M428" s="1">
        <f>IF(L428="win-client",K428,IF(L428="teilweise",K428/2,0))</f>
        <v>0</v>
      </c>
    </row>
    <row r="429" spans="1:13" x14ac:dyDescent="0.25">
      <c r="A429" s="9"/>
      <c r="B429" s="9" t="str">
        <f>HYPERLINK("https://attack.mitre.org/techniques/T1547/004","MITRE")</f>
        <v>MITRE</v>
      </c>
      <c r="C429" s="9" t="s">
        <v>471</v>
      </c>
      <c r="D429" s="4" t="s">
        <v>478</v>
      </c>
      <c r="E429" s="2" t="s">
        <v>522</v>
      </c>
      <c r="F429" s="1" t="s">
        <v>661</v>
      </c>
      <c r="G429" s="21">
        <v>3</v>
      </c>
      <c r="I429" s="21" t="s">
        <v>46</v>
      </c>
      <c r="J429" s="21" t="s">
        <v>46</v>
      </c>
      <c r="K429" s="1">
        <f>(COUNTIF(H429:J429,"x")+G429)</f>
        <v>5</v>
      </c>
      <c r="L429" s="1" t="s">
        <v>47</v>
      </c>
      <c r="M429" s="1">
        <f>IF(L429="win-client",K429,IF(L429="teilweise",K429/2,0))</f>
        <v>0</v>
      </c>
    </row>
    <row r="430" spans="1:13" x14ac:dyDescent="0.25">
      <c r="A430" s="9"/>
      <c r="B430" s="9" t="str">
        <f>HYPERLINK("https://attack.mitre.org/techniques/T1037/001","MITRE")</f>
        <v>MITRE</v>
      </c>
      <c r="C430" s="9" t="s">
        <v>471</v>
      </c>
      <c r="D430" s="4" t="s">
        <v>483</v>
      </c>
      <c r="E430" s="2" t="s">
        <v>523</v>
      </c>
      <c r="F430" s="1" t="s">
        <v>661</v>
      </c>
      <c r="G430" s="21">
        <v>1</v>
      </c>
      <c r="I430" s="21" t="s">
        <v>46</v>
      </c>
      <c r="K430" s="1">
        <f>(COUNTIF(H430:J430,"x")+G430)</f>
        <v>2</v>
      </c>
      <c r="L430" s="1" t="s">
        <v>47</v>
      </c>
      <c r="M430" s="1">
        <f>IF(L430="win-client",K430,IF(L430="teilweise",K430/2,0))</f>
        <v>0</v>
      </c>
    </row>
    <row r="431" spans="1:13" hidden="1" x14ac:dyDescent="0.25">
      <c r="A431" s="9"/>
      <c r="B431" s="9"/>
      <c r="C431" s="9" t="s">
        <v>471</v>
      </c>
      <c r="D431" s="4" t="s">
        <v>478</v>
      </c>
      <c r="E431" s="2" t="s">
        <v>481</v>
      </c>
      <c r="F431" s="1" t="s">
        <v>660</v>
      </c>
      <c r="G431" s="21"/>
      <c r="H431" s="1"/>
      <c r="I431" s="1"/>
      <c r="J431" s="1"/>
      <c r="L431" s="1" t="s">
        <v>32</v>
      </c>
    </row>
    <row r="432" spans="1:13" hidden="1" x14ac:dyDescent="0.25">
      <c r="A432" s="9"/>
      <c r="B432" s="9"/>
      <c r="C432" s="9" t="s">
        <v>471</v>
      </c>
      <c r="D432" s="4" t="s">
        <v>483</v>
      </c>
      <c r="E432" s="2" t="s">
        <v>487</v>
      </c>
      <c r="F432" s="1" t="s">
        <v>660</v>
      </c>
      <c r="G432" s="21"/>
      <c r="H432" s="1"/>
      <c r="I432" s="1"/>
      <c r="J432" s="1"/>
      <c r="L432" s="1" t="s">
        <v>32</v>
      </c>
    </row>
    <row r="433" spans="1:13" hidden="1" x14ac:dyDescent="0.25">
      <c r="A433" s="9"/>
      <c r="B433" s="9"/>
      <c r="C433" s="9" t="s">
        <v>471</v>
      </c>
      <c r="D433" s="4" t="s">
        <v>483</v>
      </c>
      <c r="E433" s="2" t="s">
        <v>484</v>
      </c>
      <c r="F433" s="1" t="s">
        <v>660</v>
      </c>
      <c r="G433" s="21"/>
      <c r="H433" s="1"/>
      <c r="I433" s="1"/>
      <c r="J433" s="1"/>
      <c r="L433" s="1" t="s">
        <v>32</v>
      </c>
    </row>
    <row r="434" spans="1:13" x14ac:dyDescent="0.25">
      <c r="A434" s="9"/>
      <c r="B434" s="9" t="str">
        <f>HYPERLINK("https://attack.mitre.org/techniques/T1037/003","MITRE")</f>
        <v>MITRE</v>
      </c>
      <c r="C434" s="9" t="s">
        <v>471</v>
      </c>
      <c r="D434" s="4" t="s">
        <v>483</v>
      </c>
      <c r="E434" s="2" t="s">
        <v>524</v>
      </c>
      <c r="F434" s="1" t="s">
        <v>661</v>
      </c>
      <c r="G434" s="21">
        <v>2</v>
      </c>
      <c r="I434" s="21" t="s">
        <v>46</v>
      </c>
      <c r="J434" s="21" t="s">
        <v>46</v>
      </c>
      <c r="K434" s="1">
        <f>(COUNTIF(H434:J434,"x")+G434)</f>
        <v>4</v>
      </c>
      <c r="L434" s="1" t="s">
        <v>47</v>
      </c>
      <c r="M434" s="1">
        <f>IF(L434="win-client",K434,IF(L434="teilweise",K434/2,0))</f>
        <v>0</v>
      </c>
    </row>
    <row r="435" spans="1:13" x14ac:dyDescent="0.25">
      <c r="A435" s="9"/>
      <c r="B435" s="9" t="str">
        <f>HYPERLINK("https://attack.mitre.org/techniques/T1176","MITRE")</f>
        <v>MITRE</v>
      </c>
      <c r="C435" s="9" t="s">
        <v>471</v>
      </c>
      <c r="D435" s="4" t="s">
        <v>525</v>
      </c>
      <c r="E435" s="2" t="s">
        <v>40</v>
      </c>
      <c r="F435" s="1" t="s">
        <v>661</v>
      </c>
      <c r="G435" s="21">
        <v>2</v>
      </c>
      <c r="I435" s="21" t="s">
        <v>46</v>
      </c>
      <c r="J435" s="21" t="s">
        <v>46</v>
      </c>
      <c r="K435" s="1">
        <f>(COUNTIF(H435:J435,"x")+G435)</f>
        <v>4</v>
      </c>
      <c r="L435" s="1" t="s">
        <v>47</v>
      </c>
      <c r="M435" s="1">
        <f>IF(L435="win-client",K435,IF(L435="teilweise",K435/2,0))</f>
        <v>0</v>
      </c>
    </row>
    <row r="436" spans="1:13" hidden="1" x14ac:dyDescent="0.25">
      <c r="A436" s="9"/>
      <c r="B436" s="9"/>
      <c r="C436" s="9" t="s">
        <v>471</v>
      </c>
      <c r="D436" s="4" t="s">
        <v>483</v>
      </c>
      <c r="E436" s="2" t="s">
        <v>485</v>
      </c>
      <c r="F436" s="1" t="s">
        <v>660</v>
      </c>
      <c r="G436" s="21"/>
      <c r="H436" s="1"/>
      <c r="I436" s="1"/>
      <c r="J436" s="1"/>
      <c r="L436" s="1" t="s">
        <v>32</v>
      </c>
    </row>
    <row r="437" spans="1:13" hidden="1" x14ac:dyDescent="0.25">
      <c r="A437" s="9"/>
      <c r="B437" s="9"/>
      <c r="C437" s="9" t="s">
        <v>471</v>
      </c>
      <c r="D437" s="4" t="s">
        <v>483</v>
      </c>
      <c r="E437" s="2" t="s">
        <v>486</v>
      </c>
      <c r="F437" s="1" t="s">
        <v>660</v>
      </c>
      <c r="G437" s="21"/>
      <c r="H437" s="1"/>
      <c r="I437" s="1"/>
      <c r="J437" s="1"/>
      <c r="L437" s="1" t="s">
        <v>32</v>
      </c>
    </row>
    <row r="438" spans="1:13" x14ac:dyDescent="0.25">
      <c r="A438" s="9"/>
      <c r="B438" s="9" t="str">
        <f>HYPERLINK("https://attack.mitre.org/techniques/T1554","MITRE")</f>
        <v>MITRE</v>
      </c>
      <c r="C438" s="9" t="s">
        <v>471</v>
      </c>
      <c r="D438" s="4" t="s">
        <v>526</v>
      </c>
      <c r="E438" s="2" t="s">
        <v>40</v>
      </c>
      <c r="F438" s="1" t="s">
        <v>661</v>
      </c>
      <c r="G438" s="21">
        <v>2</v>
      </c>
      <c r="I438" s="21" t="s">
        <v>46</v>
      </c>
      <c r="J438" s="21" t="s">
        <v>46</v>
      </c>
      <c r="K438" s="1">
        <f>(COUNTIF(H438:J438,"x")+G438)</f>
        <v>4</v>
      </c>
      <c r="L438" s="1" t="s">
        <v>47</v>
      </c>
      <c r="M438" s="1">
        <f>IF(L438="win-client",K438,IF(L438="teilweise",K438/2,0))</f>
        <v>0</v>
      </c>
    </row>
    <row r="439" spans="1:13" x14ac:dyDescent="0.25">
      <c r="A439" s="9"/>
      <c r="B439" s="9" t="str">
        <f>HYPERLINK("https://attack.mitre.org/techniques/T1136/003","MITRE")</f>
        <v>MITRE</v>
      </c>
      <c r="C439" s="9" t="s">
        <v>471</v>
      </c>
      <c r="D439" s="4" t="s">
        <v>527</v>
      </c>
      <c r="E439" s="2" t="s">
        <v>331</v>
      </c>
      <c r="F439" s="1" t="s">
        <v>661</v>
      </c>
      <c r="G439" s="21">
        <v>3</v>
      </c>
      <c r="H439" s="21" t="s">
        <v>46</v>
      </c>
      <c r="I439" s="21" t="s">
        <v>46</v>
      </c>
      <c r="J439" s="21" t="s">
        <v>46</v>
      </c>
      <c r="K439" s="1">
        <f>(COUNTIF(H439:J439,"x")+G439)</f>
        <v>6</v>
      </c>
      <c r="L439" s="1" t="s">
        <v>47</v>
      </c>
      <c r="M439" s="1">
        <f>IF(L439="win-client",K439,IF(L439="teilweise",K439/2,0))</f>
        <v>0</v>
      </c>
    </row>
    <row r="440" spans="1:13" x14ac:dyDescent="0.25">
      <c r="A440" s="9"/>
      <c r="B440" s="9" t="str">
        <f>HYPERLINK("https://attack.mitre.org/techniques/T1136/002","MITRE")</f>
        <v>MITRE</v>
      </c>
      <c r="C440" s="9" t="s">
        <v>471</v>
      </c>
      <c r="D440" s="4" t="s">
        <v>527</v>
      </c>
      <c r="E440" s="2" t="s">
        <v>333</v>
      </c>
      <c r="F440" s="1" t="s">
        <v>661</v>
      </c>
      <c r="G440" s="21">
        <v>2</v>
      </c>
      <c r="H440" s="21" t="s">
        <v>46</v>
      </c>
      <c r="I440" s="21" t="s">
        <v>46</v>
      </c>
      <c r="J440" s="21" t="s">
        <v>46</v>
      </c>
      <c r="K440" s="1">
        <f>(COUNTIF(H440:J440,"x")+G440)</f>
        <v>5</v>
      </c>
      <c r="L440" s="1" t="s">
        <v>47</v>
      </c>
      <c r="M440" s="1">
        <f>IF(L440="win-client",K440,IF(L440="teilweise",K440/2,0))</f>
        <v>0</v>
      </c>
    </row>
    <row r="441" spans="1:13" x14ac:dyDescent="0.25">
      <c r="A441" s="9"/>
      <c r="B441" s="9" t="str">
        <f>HYPERLINK("https://attack.mitre.org/techniques/T1136/001","MITRE")</f>
        <v>MITRE</v>
      </c>
      <c r="C441" s="9" t="s">
        <v>471</v>
      </c>
      <c r="D441" s="4" t="s">
        <v>527</v>
      </c>
      <c r="E441" s="2" t="s">
        <v>335</v>
      </c>
      <c r="F441" s="1" t="s">
        <v>661</v>
      </c>
      <c r="G441" s="21">
        <v>3</v>
      </c>
      <c r="H441" s="21" t="s">
        <v>46</v>
      </c>
      <c r="I441" s="21" t="s">
        <v>46</v>
      </c>
      <c r="J441" s="21" t="s">
        <v>46</v>
      </c>
      <c r="K441" s="1">
        <f>(COUNTIF(H441:J441,"x")+G441)</f>
        <v>6</v>
      </c>
      <c r="L441" s="1" t="s">
        <v>47</v>
      </c>
      <c r="M441" s="1">
        <f>IF(L441="win-client",K441,IF(L441="teilweise",K441/2,0))</f>
        <v>0</v>
      </c>
    </row>
    <row r="442" spans="1:13" x14ac:dyDescent="0.25">
      <c r="A442" s="9"/>
      <c r="B442" s="9" t="str">
        <f>HYPERLINK("https://attack.mitre.org/techniques/T1543/003","MITRE")</f>
        <v>MITRE</v>
      </c>
      <c r="C442" s="9" t="s">
        <v>471</v>
      </c>
      <c r="D442" s="4" t="s">
        <v>488</v>
      </c>
      <c r="E442" s="2" t="s">
        <v>528</v>
      </c>
      <c r="F442" s="1" t="s">
        <v>661</v>
      </c>
      <c r="G442" s="21">
        <v>2</v>
      </c>
      <c r="I442" s="21" t="s">
        <v>46</v>
      </c>
      <c r="J442" s="21" t="s">
        <v>46</v>
      </c>
      <c r="K442" s="1">
        <f>(COUNTIF(H442:J442,"x")+G442)</f>
        <v>4</v>
      </c>
      <c r="L442" s="1" t="s">
        <v>47</v>
      </c>
      <c r="M442" s="1">
        <f>IF(L442="win-client",K442,IF(L442="teilweise",K442/2,0))</f>
        <v>0</v>
      </c>
    </row>
    <row r="443" spans="1:13" hidden="1" x14ac:dyDescent="0.25">
      <c r="A443" s="9"/>
      <c r="B443" s="9"/>
      <c r="C443" s="9" t="s">
        <v>471</v>
      </c>
      <c r="D443" s="4" t="s">
        <v>488</v>
      </c>
      <c r="E443" s="2" t="s">
        <v>489</v>
      </c>
      <c r="F443" s="1" t="s">
        <v>660</v>
      </c>
      <c r="G443" s="21"/>
      <c r="H443" s="1"/>
      <c r="I443" s="1"/>
      <c r="J443" s="1"/>
      <c r="L443" s="1" t="s">
        <v>32</v>
      </c>
    </row>
    <row r="444" spans="1:13" hidden="1" x14ac:dyDescent="0.25">
      <c r="A444" s="9"/>
      <c r="B444" s="9"/>
      <c r="C444" s="9" t="s">
        <v>471</v>
      </c>
      <c r="D444" s="4" t="s">
        <v>488</v>
      </c>
      <c r="E444" s="2" t="s">
        <v>491</v>
      </c>
      <c r="F444" s="1" t="s">
        <v>660</v>
      </c>
      <c r="G444" s="21"/>
      <c r="H444" s="1"/>
      <c r="I444" s="1"/>
      <c r="J444" s="1"/>
      <c r="L444" s="1" t="s">
        <v>32</v>
      </c>
    </row>
    <row r="445" spans="1:13" hidden="1" x14ac:dyDescent="0.25">
      <c r="A445" s="9"/>
      <c r="B445" s="9"/>
      <c r="C445" s="9" t="s">
        <v>471</v>
      </c>
      <c r="D445" s="4" t="s">
        <v>488</v>
      </c>
      <c r="E445" s="2" t="s">
        <v>490</v>
      </c>
      <c r="F445" s="1" t="s">
        <v>660</v>
      </c>
      <c r="G445" s="21"/>
      <c r="H445" s="1"/>
      <c r="I445" s="1"/>
      <c r="J445" s="1"/>
      <c r="L445" s="1" t="s">
        <v>32</v>
      </c>
    </row>
    <row r="446" spans="1:13" x14ac:dyDescent="0.25">
      <c r="A446" s="9"/>
      <c r="B446" s="9" t="str">
        <f>HYPERLINK("https://attack.mitre.org/techniques/T1546/008","MITRE")</f>
        <v>MITRE</v>
      </c>
      <c r="C446" s="9" t="s">
        <v>471</v>
      </c>
      <c r="D446" s="4" t="s">
        <v>492</v>
      </c>
      <c r="E446" s="2" t="s">
        <v>529</v>
      </c>
      <c r="F446" s="1" t="s">
        <v>661</v>
      </c>
      <c r="G446" s="21">
        <v>2</v>
      </c>
      <c r="I446" s="21" t="s">
        <v>46</v>
      </c>
      <c r="J446" s="21" t="s">
        <v>46</v>
      </c>
      <c r="K446" s="1">
        <f>(COUNTIF(H446:J446,"x")+G446)</f>
        <v>4</v>
      </c>
      <c r="L446" s="1" t="s">
        <v>47</v>
      </c>
      <c r="M446" s="1">
        <f>IF(L446="win-client",K446,IF(L446="teilweise",K446/2,0))</f>
        <v>0</v>
      </c>
    </row>
    <row r="447" spans="1:13" x14ac:dyDescent="0.25">
      <c r="A447" s="9"/>
      <c r="B447" s="9" t="str">
        <f>HYPERLINK("https://attack.mitre.org/techniques/T1546/009","MITRE")</f>
        <v>MITRE</v>
      </c>
      <c r="C447" s="9" t="s">
        <v>471</v>
      </c>
      <c r="D447" s="4" t="s">
        <v>492</v>
      </c>
      <c r="E447" s="4" t="s">
        <v>530</v>
      </c>
      <c r="F447" s="1" t="s">
        <v>661</v>
      </c>
      <c r="G447" s="21">
        <v>2</v>
      </c>
      <c r="I447" s="21" t="s">
        <v>46</v>
      </c>
      <c r="J447" s="21" t="s">
        <v>46</v>
      </c>
      <c r="K447" s="1">
        <f>(COUNTIF(H447:J447,"x")+G447)</f>
        <v>4</v>
      </c>
      <c r="L447" s="1" t="s">
        <v>47</v>
      </c>
      <c r="M447" s="1">
        <f>IF(L447="win-client",K447,IF(L447="teilweise",K447/2,0))</f>
        <v>0</v>
      </c>
    </row>
    <row r="448" spans="1:13" x14ac:dyDescent="0.25">
      <c r="A448" s="9"/>
      <c r="B448" s="9" t="str">
        <f>HYPERLINK("https://attack.mitre.org/techniques/T1546/010","MITRE")</f>
        <v>MITRE</v>
      </c>
      <c r="C448" s="9" t="s">
        <v>471</v>
      </c>
      <c r="D448" s="4" t="s">
        <v>492</v>
      </c>
      <c r="E448" s="2" t="s">
        <v>531</v>
      </c>
      <c r="F448" s="1" t="s">
        <v>661</v>
      </c>
      <c r="G448" s="21">
        <v>2</v>
      </c>
      <c r="I448" s="21" t="s">
        <v>46</v>
      </c>
      <c r="J448" s="21" t="s">
        <v>46</v>
      </c>
      <c r="K448" s="1">
        <f>(COUNTIF(H448:J448,"x")+G448)</f>
        <v>4</v>
      </c>
      <c r="L448" s="1" t="s">
        <v>47</v>
      </c>
      <c r="M448" s="1">
        <f>IF(L448="win-client",K448,IF(L448="teilweise",K448/2,0))</f>
        <v>0</v>
      </c>
    </row>
    <row r="449" spans="1:13" x14ac:dyDescent="0.25">
      <c r="A449" s="9"/>
      <c r="B449" s="9" t="str">
        <f>HYPERLINK("https://attack.mitre.org/techniques/T1546/011","MITRE")</f>
        <v>MITRE</v>
      </c>
      <c r="C449" s="9" t="s">
        <v>471</v>
      </c>
      <c r="D449" s="4" t="s">
        <v>492</v>
      </c>
      <c r="E449" s="2" t="s">
        <v>532</v>
      </c>
      <c r="F449" s="1" t="s">
        <v>661</v>
      </c>
      <c r="G449" s="21">
        <v>2</v>
      </c>
      <c r="I449" s="21" t="s">
        <v>46</v>
      </c>
      <c r="J449" s="21" t="s">
        <v>46</v>
      </c>
      <c r="K449" s="1">
        <f>(COUNTIF(H449:J449,"x")+G449)</f>
        <v>4</v>
      </c>
      <c r="L449" s="1" t="s">
        <v>47</v>
      </c>
      <c r="M449" s="1">
        <f>IF(L449="win-client",K449,IF(L449="teilweise",K449/2,0))</f>
        <v>0</v>
      </c>
    </row>
    <row r="450" spans="1:13" x14ac:dyDescent="0.25">
      <c r="A450" s="9"/>
      <c r="B450" s="9" t="str">
        <f>HYPERLINK("https://attack.mitre.org/techniques/T1546/001","MITRE")</f>
        <v>MITRE</v>
      </c>
      <c r="C450" s="9" t="s">
        <v>471</v>
      </c>
      <c r="D450" s="4" t="s">
        <v>492</v>
      </c>
      <c r="E450" s="2" t="s">
        <v>533</v>
      </c>
      <c r="F450" s="1" t="s">
        <v>661</v>
      </c>
      <c r="G450" s="21">
        <v>2</v>
      </c>
      <c r="I450" s="21" t="s">
        <v>46</v>
      </c>
      <c r="K450" s="1">
        <f>(COUNTIF(H450:J450,"x")+G450)</f>
        <v>3</v>
      </c>
      <c r="L450" s="1" t="s">
        <v>47</v>
      </c>
      <c r="M450" s="1">
        <f>IF(L450="win-client",K450,IF(L450="teilweise",K450/2,0))</f>
        <v>0</v>
      </c>
    </row>
    <row r="451" spans="1:13" x14ac:dyDescent="0.25">
      <c r="A451" s="9"/>
      <c r="B451" s="9" t="str">
        <f>HYPERLINK("https://attack.mitre.org/techniques/T1546/015","MITRE")</f>
        <v>MITRE</v>
      </c>
      <c r="C451" s="9" t="s">
        <v>471</v>
      </c>
      <c r="D451" s="4" t="s">
        <v>492</v>
      </c>
      <c r="E451" s="2" t="s">
        <v>534</v>
      </c>
      <c r="F451" s="1" t="s">
        <v>661</v>
      </c>
      <c r="G451" s="21">
        <v>2</v>
      </c>
      <c r="I451" s="21" t="s">
        <v>46</v>
      </c>
      <c r="J451" s="21" t="s">
        <v>46</v>
      </c>
      <c r="K451" s="1">
        <f>(COUNTIF(H451:J451,"x")+G451)</f>
        <v>4</v>
      </c>
      <c r="L451" s="1" t="s">
        <v>47</v>
      </c>
      <c r="M451" s="1">
        <f>IF(L451="win-client",K451,IF(L451="teilweise",K451/2,0))</f>
        <v>0</v>
      </c>
    </row>
    <row r="452" spans="1:13" x14ac:dyDescent="0.25">
      <c r="A452" s="9"/>
      <c r="B452" s="9" t="str">
        <f>HYPERLINK("https://attack.mitre.org/techniques/T1546/012","MITRE")</f>
        <v>MITRE</v>
      </c>
      <c r="C452" s="9" t="s">
        <v>471</v>
      </c>
      <c r="D452" s="4" t="s">
        <v>492</v>
      </c>
      <c r="E452" s="2" t="s">
        <v>535</v>
      </c>
      <c r="F452" s="1" t="s">
        <v>661</v>
      </c>
      <c r="G452" s="21">
        <v>2</v>
      </c>
      <c r="I452" s="21" t="s">
        <v>46</v>
      </c>
      <c r="J452" s="21" t="s">
        <v>46</v>
      </c>
      <c r="K452" s="1">
        <f>(COUNTIF(H452:J452,"x")+G452)</f>
        <v>4</v>
      </c>
      <c r="L452" s="1" t="s">
        <v>47</v>
      </c>
      <c r="M452" s="1">
        <f>IF(L452="win-client",K452,IF(L452="teilweise",K452/2,0))</f>
        <v>0</v>
      </c>
    </row>
    <row r="453" spans="1:13" hidden="1" x14ac:dyDescent="0.25">
      <c r="A453" s="9"/>
      <c r="B453" s="9"/>
      <c r="C453" s="9" t="s">
        <v>471</v>
      </c>
      <c r="D453" s="4" t="s">
        <v>492</v>
      </c>
      <c r="E453" s="2" t="s">
        <v>496</v>
      </c>
      <c r="F453" s="1" t="s">
        <v>660</v>
      </c>
      <c r="G453" s="21"/>
      <c r="H453" s="1"/>
      <c r="I453" s="1"/>
      <c r="J453" s="1"/>
      <c r="L453" s="1" t="s">
        <v>32</v>
      </c>
    </row>
    <row r="454" spans="1:13" x14ac:dyDescent="0.25">
      <c r="A454" s="9"/>
      <c r="B454" s="9" t="str">
        <f>HYPERLINK("https://attack.mitre.org/techniques/T1546/016","MITRE")</f>
        <v>MITRE</v>
      </c>
      <c r="C454" s="9" t="s">
        <v>471</v>
      </c>
      <c r="D454" s="4" t="s">
        <v>492</v>
      </c>
      <c r="E454" s="2" t="s">
        <v>512</v>
      </c>
      <c r="F454" s="1" t="s">
        <v>661</v>
      </c>
      <c r="G454" s="21">
        <v>3</v>
      </c>
      <c r="I454" s="21" t="s">
        <v>46</v>
      </c>
      <c r="K454" s="1">
        <f>(COUNTIF(H454:J454,"x")+G454)</f>
        <v>4</v>
      </c>
      <c r="L454" s="1" t="s">
        <v>47</v>
      </c>
      <c r="M454" s="1">
        <f>IF(L454="win-client",K454,IF(L454="teilweise",K454/2,0))</f>
        <v>0</v>
      </c>
    </row>
    <row r="455" spans="1:13" x14ac:dyDescent="0.25">
      <c r="A455" s="9"/>
      <c r="B455" s="9" t="str">
        <f>HYPERLINK("https://attack.mitre.org/techniques/T1546/007","MITRE")</f>
        <v>MITRE</v>
      </c>
      <c r="C455" s="9" t="s">
        <v>471</v>
      </c>
      <c r="D455" s="4" t="s">
        <v>492</v>
      </c>
      <c r="E455" s="2" t="s">
        <v>536</v>
      </c>
      <c r="F455" s="1" t="s">
        <v>661</v>
      </c>
      <c r="G455" s="21">
        <v>2</v>
      </c>
      <c r="I455" s="21" t="s">
        <v>46</v>
      </c>
      <c r="K455" s="1">
        <f>(COUNTIF(H455:J455,"x")+G455)</f>
        <v>3</v>
      </c>
      <c r="L455" s="1" t="s">
        <v>47</v>
      </c>
      <c r="M455" s="1">
        <f>IF(L455="win-client",K455,IF(L455="teilweise",K455/2,0))</f>
        <v>0</v>
      </c>
    </row>
    <row r="456" spans="1:13" hidden="1" x14ac:dyDescent="0.25">
      <c r="A456" s="9"/>
      <c r="B456" s="9"/>
      <c r="C456" s="9" t="s">
        <v>471</v>
      </c>
      <c r="D456" s="4" t="s">
        <v>492</v>
      </c>
      <c r="E456" s="2" t="s">
        <v>495</v>
      </c>
      <c r="F456" s="1" t="s">
        <v>660</v>
      </c>
      <c r="G456" s="21"/>
      <c r="H456" s="1"/>
      <c r="I456" s="1"/>
      <c r="J456" s="1"/>
      <c r="L456" s="1" t="s">
        <v>32</v>
      </c>
    </row>
    <row r="457" spans="1:13" x14ac:dyDescent="0.25">
      <c r="A457" s="9"/>
      <c r="B457" s="9" t="str">
        <f>HYPERLINK("https://attack.mitre.org/techniques/T1546/013","MITRE")</f>
        <v>MITRE</v>
      </c>
      <c r="C457" s="9" t="s">
        <v>471</v>
      </c>
      <c r="D457" s="4" t="s">
        <v>492</v>
      </c>
      <c r="E457" s="2" t="s">
        <v>537</v>
      </c>
      <c r="F457" s="1" t="s">
        <v>661</v>
      </c>
      <c r="G457" s="21">
        <v>2</v>
      </c>
      <c r="I457" s="21" t="s">
        <v>46</v>
      </c>
      <c r="J457" s="21" t="s">
        <v>46</v>
      </c>
      <c r="K457" s="1">
        <f>(COUNTIF(H457:J457,"x")+G457)</f>
        <v>4</v>
      </c>
      <c r="L457" s="1" t="s">
        <v>47</v>
      </c>
      <c r="M457" s="1">
        <f>IF(L457="win-client",K457,IF(L457="teilweise",K457/2,0))</f>
        <v>0</v>
      </c>
    </row>
    <row r="458" spans="1:13" x14ac:dyDescent="0.25">
      <c r="A458" s="9"/>
      <c r="B458" s="9" t="str">
        <f>HYPERLINK("https://attack.mitre.org/techniques/T1546/002","MITRE")</f>
        <v>MITRE</v>
      </c>
      <c r="C458" s="9" t="s">
        <v>471</v>
      </c>
      <c r="D458" s="4" t="s">
        <v>492</v>
      </c>
      <c r="E458" s="2" t="s">
        <v>538</v>
      </c>
      <c r="F458" s="1" t="s">
        <v>661</v>
      </c>
      <c r="G458" s="21">
        <v>1</v>
      </c>
      <c r="I458" s="21" t="s">
        <v>46</v>
      </c>
      <c r="K458" s="1">
        <f>(COUNTIF(H458:J458,"x")+G458)</f>
        <v>2</v>
      </c>
      <c r="L458" s="1" t="s">
        <v>47</v>
      </c>
      <c r="M458" s="1">
        <f>IF(L458="win-client",K458,IF(L458="teilweise",K458/2,0))</f>
        <v>0</v>
      </c>
    </row>
    <row r="459" spans="1:13" x14ac:dyDescent="0.25">
      <c r="A459" s="9"/>
      <c r="B459" s="9" t="str">
        <f>HYPERLINK("https://attack.mitre.org/techniques/T1546/003","MITRE")</f>
        <v>MITRE</v>
      </c>
      <c r="C459" s="9" t="s">
        <v>471</v>
      </c>
      <c r="D459" s="4" t="s">
        <v>492</v>
      </c>
      <c r="E459" s="2" t="s">
        <v>539</v>
      </c>
      <c r="F459" s="1" t="s">
        <v>661</v>
      </c>
      <c r="G459" s="21">
        <v>2</v>
      </c>
      <c r="I459" s="21" t="s">
        <v>46</v>
      </c>
      <c r="K459" s="1">
        <f>(COUNTIF(H459:J459,"x")+G459)</f>
        <v>3</v>
      </c>
      <c r="L459" s="1" t="s">
        <v>47</v>
      </c>
      <c r="M459" s="1">
        <f>IF(L459="win-client",K459,IF(L459="teilweise",K459/2,0))</f>
        <v>0</v>
      </c>
    </row>
    <row r="460" spans="1:13" hidden="1" x14ac:dyDescent="0.25">
      <c r="A460" s="9"/>
      <c r="B460" s="9"/>
      <c r="C460" s="9" t="s">
        <v>471</v>
      </c>
      <c r="D460" s="4" t="s">
        <v>492</v>
      </c>
      <c r="E460" s="2" t="s">
        <v>494</v>
      </c>
      <c r="F460" s="1" t="s">
        <v>660</v>
      </c>
      <c r="G460" s="21"/>
      <c r="H460" s="1"/>
      <c r="I460" s="1"/>
      <c r="J460" s="1"/>
      <c r="L460" s="1" t="s">
        <v>32</v>
      </c>
    </row>
    <row r="461" spans="1:13" hidden="1" x14ac:dyDescent="0.25">
      <c r="A461" s="9"/>
      <c r="B461" s="9"/>
      <c r="C461" s="9" t="s">
        <v>471</v>
      </c>
      <c r="D461" s="4" t="s">
        <v>492</v>
      </c>
      <c r="E461" s="2" t="s">
        <v>493</v>
      </c>
      <c r="F461" s="1" t="s">
        <v>660</v>
      </c>
      <c r="G461" s="21"/>
      <c r="H461" s="1"/>
      <c r="I461" s="1"/>
      <c r="J461" s="1"/>
      <c r="L461" s="1" t="s">
        <v>32</v>
      </c>
    </row>
    <row r="462" spans="1:13" x14ac:dyDescent="0.25">
      <c r="A462" s="9"/>
      <c r="B462" s="9" t="str">
        <f>HYPERLINK("https://attack.mitre.org/techniques/T1574/012","MITRE")</f>
        <v>MITRE</v>
      </c>
      <c r="C462" s="9" t="s">
        <v>471</v>
      </c>
      <c r="D462" s="4" t="s">
        <v>176</v>
      </c>
      <c r="E462" s="2" t="s">
        <v>187</v>
      </c>
      <c r="F462" s="1" t="s">
        <v>661</v>
      </c>
      <c r="G462" s="21">
        <v>2</v>
      </c>
      <c r="I462" s="21" t="s">
        <v>46</v>
      </c>
      <c r="J462" s="21" t="s">
        <v>46</v>
      </c>
      <c r="K462" s="1">
        <f>(COUNTIF(H462:J462,"x")+G462)</f>
        <v>4</v>
      </c>
      <c r="L462" s="1" t="s">
        <v>47</v>
      </c>
      <c r="M462" s="1">
        <f>IF(L462="win-client",K462,IF(L462="teilweise",K462/2,0))</f>
        <v>0</v>
      </c>
    </row>
    <row r="463" spans="1:13" hidden="1" x14ac:dyDescent="0.25">
      <c r="A463" s="9"/>
      <c r="B463" s="9"/>
      <c r="C463" s="9" t="s">
        <v>471</v>
      </c>
      <c r="D463" s="19" t="s">
        <v>442</v>
      </c>
      <c r="E463" s="20" t="s">
        <v>40</v>
      </c>
      <c r="F463" s="1" t="s">
        <v>31</v>
      </c>
      <c r="G463" s="21"/>
      <c r="H463" s="1"/>
      <c r="I463" s="1"/>
      <c r="J463" s="1"/>
      <c r="L463" s="1" t="s">
        <v>32</v>
      </c>
    </row>
    <row r="464" spans="1:13" x14ac:dyDescent="0.25">
      <c r="A464" s="9"/>
      <c r="B464" s="9" t="str">
        <f>HYPERLINK("https://attack.mitre.org/techniques/T1574/001","MITRE")</f>
        <v>MITRE</v>
      </c>
      <c r="C464" s="9" t="s">
        <v>471</v>
      </c>
      <c r="D464" s="4" t="s">
        <v>176</v>
      </c>
      <c r="E464" s="2" t="s">
        <v>183</v>
      </c>
      <c r="F464" s="1" t="s">
        <v>661</v>
      </c>
      <c r="G464" s="21">
        <v>3</v>
      </c>
      <c r="I464" s="21" t="s">
        <v>46</v>
      </c>
      <c r="J464" s="21" t="s">
        <v>46</v>
      </c>
      <c r="K464" s="1">
        <f>(COUNTIF(H464:J464,"x")+G464)</f>
        <v>5</v>
      </c>
      <c r="L464" s="1" t="s">
        <v>47</v>
      </c>
      <c r="M464" s="1">
        <f>IF(L464="win-client",K464,IF(L464="teilweise",K464/2,0))</f>
        <v>0</v>
      </c>
    </row>
    <row r="465" spans="1:13" x14ac:dyDescent="0.25">
      <c r="A465" s="9"/>
      <c r="B465" s="9" t="str">
        <f>HYPERLINK("https://attack.mitre.org/techniques/T1574/002","MITRE")</f>
        <v>MITRE</v>
      </c>
      <c r="C465" s="9" t="s">
        <v>471</v>
      </c>
      <c r="D465" s="4" t="s">
        <v>176</v>
      </c>
      <c r="E465" s="2" t="s">
        <v>184</v>
      </c>
      <c r="F465" s="1" t="s">
        <v>661</v>
      </c>
      <c r="G465" s="21">
        <v>3</v>
      </c>
      <c r="I465" s="21" t="s">
        <v>46</v>
      </c>
      <c r="J465" s="21" t="s">
        <v>46</v>
      </c>
      <c r="K465" s="1">
        <f>(COUNTIF(H465:J465,"x")+G465)</f>
        <v>5</v>
      </c>
      <c r="L465" s="1" t="s">
        <v>47</v>
      </c>
      <c r="M465" s="1">
        <f>IF(L465="win-client",K465,IF(L465="teilweise",K465/2,0))</f>
        <v>0</v>
      </c>
    </row>
    <row r="466" spans="1:13" x14ac:dyDescent="0.25">
      <c r="A466" s="9"/>
      <c r="B466" s="9" t="str">
        <f>HYPERLINK("https://attack.mitre.org/techniques/T1574/005","MITRE")</f>
        <v>MITRE</v>
      </c>
      <c r="C466" s="9" t="s">
        <v>471</v>
      </c>
      <c r="D466" s="4" t="s">
        <v>176</v>
      </c>
      <c r="E466" s="2" t="s">
        <v>178</v>
      </c>
      <c r="F466" s="1" t="s">
        <v>661</v>
      </c>
      <c r="G466" s="21">
        <v>2</v>
      </c>
      <c r="I466" s="21" t="s">
        <v>46</v>
      </c>
      <c r="K466" s="1">
        <f>(COUNTIF(H466:J466,"x")+G466)</f>
        <v>3</v>
      </c>
      <c r="L466" s="1" t="s">
        <v>47</v>
      </c>
      <c r="M466" s="1">
        <f>IF(L466="win-client",K466,IF(L466="teilweise",K466/2,0))</f>
        <v>0</v>
      </c>
    </row>
    <row r="467" spans="1:13" hidden="1" x14ac:dyDescent="0.25">
      <c r="A467" s="9"/>
      <c r="B467" s="9"/>
      <c r="C467" s="9" t="s">
        <v>471</v>
      </c>
      <c r="D467" s="4" t="s">
        <v>176</v>
      </c>
      <c r="E467" s="2" t="s">
        <v>186</v>
      </c>
      <c r="F467" s="1" t="s">
        <v>660</v>
      </c>
      <c r="G467" s="21"/>
      <c r="H467" s="1"/>
      <c r="I467" s="1"/>
      <c r="J467" s="1"/>
      <c r="L467" s="1" t="s">
        <v>32</v>
      </c>
    </row>
    <row r="468" spans="1:13" hidden="1" x14ac:dyDescent="0.25">
      <c r="A468" s="9"/>
      <c r="B468" s="9"/>
      <c r="C468" s="9" t="s">
        <v>471</v>
      </c>
      <c r="D468" s="4" t="s">
        <v>176</v>
      </c>
      <c r="E468" s="2" t="s">
        <v>185</v>
      </c>
      <c r="F468" s="1" t="s">
        <v>660</v>
      </c>
      <c r="G468" s="21"/>
      <c r="H468" s="1"/>
      <c r="I468" s="1"/>
      <c r="J468" s="1"/>
      <c r="L468" s="1" t="s">
        <v>32</v>
      </c>
    </row>
    <row r="469" spans="1:13" x14ac:dyDescent="0.25">
      <c r="A469" s="9"/>
      <c r="B469" s="9" t="str">
        <f>HYPERLINK("https://attack.mitre.org/techniques/T1574/013","MITRE")</f>
        <v>MITRE</v>
      </c>
      <c r="C469" s="9" t="s">
        <v>471</v>
      </c>
      <c r="D469" s="4" t="s">
        <v>176</v>
      </c>
      <c r="E469" s="2" t="s">
        <v>509</v>
      </c>
      <c r="F469" s="1" t="s">
        <v>661</v>
      </c>
      <c r="G469" s="21">
        <v>2</v>
      </c>
      <c r="H469" s="1"/>
      <c r="I469" s="1" t="s">
        <v>46</v>
      </c>
      <c r="J469" s="1"/>
      <c r="K469" s="1">
        <f>(COUNTIF(H469:J469,"x")+G469)</f>
        <v>3</v>
      </c>
      <c r="L469" s="1" t="s">
        <v>47</v>
      </c>
      <c r="M469" s="1">
        <f>IF(L469="win-client",K469,IF(L469="teilweise",K469/2,0))</f>
        <v>0</v>
      </c>
    </row>
    <row r="470" spans="1:13" x14ac:dyDescent="0.25">
      <c r="A470" s="9"/>
      <c r="B470" s="9" t="str">
        <f>HYPERLINK("https://attack.mitre.org/techniques/T1574/007","MITRE")</f>
        <v>MITRE</v>
      </c>
      <c r="C470" s="9" t="s">
        <v>471</v>
      </c>
      <c r="D470" s="4" t="s">
        <v>176</v>
      </c>
      <c r="E470" s="2" t="s">
        <v>181</v>
      </c>
      <c r="F470" s="1" t="s">
        <v>661</v>
      </c>
      <c r="G470" s="21">
        <v>3</v>
      </c>
      <c r="I470" s="21" t="s">
        <v>46</v>
      </c>
      <c r="J470" s="21" t="s">
        <v>46</v>
      </c>
      <c r="K470" s="1">
        <f>(COUNTIF(H470:J470,"x")+G470)</f>
        <v>5</v>
      </c>
      <c r="L470" s="1" t="s">
        <v>47</v>
      </c>
      <c r="M470" s="1">
        <f>IF(L470="win-client",K470,IF(L470="teilweise",K470/2,0))</f>
        <v>0</v>
      </c>
    </row>
    <row r="471" spans="1:13" x14ac:dyDescent="0.25">
      <c r="A471" s="9"/>
      <c r="B471" s="9" t="str">
        <f>HYPERLINK("https://attack.mitre.org/techniques/T1574/008","MITRE")</f>
        <v>MITRE</v>
      </c>
      <c r="C471" s="9" t="s">
        <v>471</v>
      </c>
      <c r="D471" s="4" t="s">
        <v>176</v>
      </c>
      <c r="E471" s="2" t="s">
        <v>182</v>
      </c>
      <c r="F471" s="1" t="s">
        <v>661</v>
      </c>
      <c r="G471" s="21">
        <v>3</v>
      </c>
      <c r="I471" s="21" t="s">
        <v>46</v>
      </c>
      <c r="J471" s="21" t="s">
        <v>46</v>
      </c>
      <c r="K471" s="1">
        <f>(COUNTIF(H471:J471,"x")+G471)</f>
        <v>5</v>
      </c>
      <c r="L471" s="1" t="s">
        <v>47</v>
      </c>
      <c r="M471" s="1">
        <f>IF(L471="win-client",K471,IF(L471="teilweise",K471/2,0))</f>
        <v>0</v>
      </c>
    </row>
    <row r="472" spans="1:13" x14ac:dyDescent="0.25">
      <c r="A472" s="9"/>
      <c r="B472" s="9" t="str">
        <f>HYPERLINK("https://attack.mitre.org/techniques/T1574/009","MITRE")</f>
        <v>MITRE</v>
      </c>
      <c r="C472" s="9" t="s">
        <v>471</v>
      </c>
      <c r="D472" s="4" t="s">
        <v>176</v>
      </c>
      <c r="E472" s="2" t="s">
        <v>180</v>
      </c>
      <c r="F472" s="1" t="s">
        <v>661</v>
      </c>
      <c r="G472" s="21">
        <v>3</v>
      </c>
      <c r="I472" s="21" t="s">
        <v>46</v>
      </c>
      <c r="J472" s="21" t="s">
        <v>46</v>
      </c>
      <c r="K472" s="1">
        <f>(COUNTIF(H472:J472,"x")+G472)</f>
        <v>5</v>
      </c>
      <c r="L472" s="1" t="s">
        <v>47</v>
      </c>
      <c r="M472" s="1">
        <f>IF(L472="win-client",K472,IF(L472="teilweise",K472/2,0))</f>
        <v>0</v>
      </c>
    </row>
    <row r="473" spans="1:13" x14ac:dyDescent="0.25">
      <c r="A473" s="9"/>
      <c r="B473" s="9" t="str">
        <f>HYPERLINK("https://attack.mitre.org/techniques/T1574/010","MITRE")</f>
        <v>MITRE</v>
      </c>
      <c r="C473" s="9" t="s">
        <v>471</v>
      </c>
      <c r="D473" s="4" t="s">
        <v>176</v>
      </c>
      <c r="E473" s="2" t="s">
        <v>177</v>
      </c>
      <c r="F473" s="1" t="s">
        <v>661</v>
      </c>
      <c r="G473" s="21">
        <v>2</v>
      </c>
      <c r="I473" s="21" t="s">
        <v>46</v>
      </c>
      <c r="J473" s="21" t="s">
        <v>46</v>
      </c>
      <c r="K473" s="1">
        <f>(COUNTIF(H473:J473,"x")+G473)</f>
        <v>4</v>
      </c>
      <c r="L473" s="1" t="s">
        <v>47</v>
      </c>
      <c r="M473" s="1">
        <f>IF(L473="win-client",K473,IF(L473="teilweise",K473/2,0))</f>
        <v>0</v>
      </c>
    </row>
    <row r="474" spans="1:13" x14ac:dyDescent="0.25">
      <c r="A474" s="9"/>
      <c r="B474" s="9" t="str">
        <f>HYPERLINK("https://attack.mitre.org/techniques/T1574/011","MITRE")</f>
        <v>MITRE</v>
      </c>
      <c r="C474" s="9" t="s">
        <v>471</v>
      </c>
      <c r="D474" s="4" t="s">
        <v>176</v>
      </c>
      <c r="E474" s="2" t="s">
        <v>179</v>
      </c>
      <c r="F474" s="1" t="s">
        <v>661</v>
      </c>
      <c r="G474" s="21">
        <v>3</v>
      </c>
      <c r="I474" s="21" t="s">
        <v>46</v>
      </c>
      <c r="J474" s="21" t="s">
        <v>46</v>
      </c>
      <c r="K474" s="1">
        <f>(COUNTIF(H474:J474,"x")+G474)</f>
        <v>5</v>
      </c>
      <c r="L474" s="1" t="s">
        <v>47</v>
      </c>
      <c r="M474" s="1">
        <f>IF(L474="win-client",K474,IF(L474="teilweise",K474/2,0))</f>
        <v>0</v>
      </c>
    </row>
    <row r="475" spans="1:13" x14ac:dyDescent="0.25">
      <c r="A475" s="9"/>
      <c r="B475" s="9" t="str">
        <f>HYPERLINK("https://attack.mitre.org/techniques/T1556/001","MITRE")</f>
        <v>MITRE</v>
      </c>
      <c r="C475" s="9" t="s">
        <v>471</v>
      </c>
      <c r="D475" s="4" t="s">
        <v>111</v>
      </c>
      <c r="E475" s="2" t="s">
        <v>112</v>
      </c>
      <c r="F475" s="1" t="s">
        <v>661</v>
      </c>
      <c r="G475" s="21">
        <v>3</v>
      </c>
      <c r="H475" s="21" t="s">
        <v>46</v>
      </c>
      <c r="I475" s="21" t="s">
        <v>46</v>
      </c>
      <c r="J475" s="21" t="s">
        <v>46</v>
      </c>
      <c r="K475" s="1">
        <f>(COUNTIF(H475:J475,"x")+G475)</f>
        <v>6</v>
      </c>
      <c r="L475" s="1" t="s">
        <v>47</v>
      </c>
      <c r="M475" s="1">
        <f>IF(L475="win-client",K475,IF(L475="teilweise",K475/2,0))</f>
        <v>0</v>
      </c>
    </row>
    <row r="476" spans="1:13" hidden="1" x14ac:dyDescent="0.25">
      <c r="A476" s="9"/>
      <c r="B476" s="9"/>
      <c r="C476" s="9" t="s">
        <v>471</v>
      </c>
      <c r="D476" s="4" t="s">
        <v>497</v>
      </c>
      <c r="E476" s="2" t="s">
        <v>40</v>
      </c>
      <c r="F476" s="1" t="s">
        <v>660</v>
      </c>
      <c r="G476" s="21"/>
      <c r="H476" s="1"/>
      <c r="I476" s="1"/>
      <c r="J476" s="1"/>
      <c r="L476" s="1" t="s">
        <v>32</v>
      </c>
    </row>
    <row r="477" spans="1:13" x14ac:dyDescent="0.25">
      <c r="A477" s="9"/>
      <c r="B477" s="9" t="str">
        <f>HYPERLINK("https://attack.mitre.org/techniques/T1556/006","MITRE")</f>
        <v>MITRE</v>
      </c>
      <c r="C477" s="9" t="s">
        <v>471</v>
      </c>
      <c r="D477" s="4" t="s">
        <v>111</v>
      </c>
      <c r="E477" s="2" t="s">
        <v>511</v>
      </c>
      <c r="F477" s="1" t="s">
        <v>661</v>
      </c>
      <c r="G477" s="21">
        <v>2</v>
      </c>
      <c r="H477" s="21" t="s">
        <v>46</v>
      </c>
      <c r="I477" s="21" t="s">
        <v>46</v>
      </c>
      <c r="K477" s="26">
        <f>(COUNTIF(H477:J477,"x")+G477)</f>
        <v>4</v>
      </c>
      <c r="L477" s="1" t="s">
        <v>47</v>
      </c>
      <c r="M477" s="1">
        <f>IF(L477="win-client",K477,IF(L477="teilweise",K477/2,0))</f>
        <v>0</v>
      </c>
    </row>
    <row r="478" spans="1:13" hidden="1" x14ac:dyDescent="0.25">
      <c r="A478" s="9"/>
      <c r="B478" s="9"/>
      <c r="C478" s="9" t="s">
        <v>471</v>
      </c>
      <c r="D478" s="4" t="s">
        <v>111</v>
      </c>
      <c r="E478" s="2" t="s">
        <v>508</v>
      </c>
      <c r="F478" s="1" t="s">
        <v>660</v>
      </c>
      <c r="G478" s="21"/>
      <c r="K478" s="1"/>
      <c r="L478" s="1" t="s">
        <v>32</v>
      </c>
      <c r="M478" s="1"/>
    </row>
    <row r="479" spans="1:13" x14ac:dyDescent="0.25">
      <c r="A479" s="9"/>
      <c r="B479" s="27" t="str">
        <f>HYPERLINK("https://attack.mitre.org/techniques/T1556/008/","MITRE")</f>
        <v>MITRE</v>
      </c>
      <c r="C479" s="9" t="s">
        <v>471</v>
      </c>
      <c r="D479" s="4" t="s">
        <v>111</v>
      </c>
      <c r="E479" s="2" t="s">
        <v>644</v>
      </c>
      <c r="F479" s="1" t="s">
        <v>661</v>
      </c>
      <c r="G479" s="21">
        <v>2</v>
      </c>
      <c r="H479" s="1" t="s">
        <v>46</v>
      </c>
      <c r="I479" s="1" t="s">
        <v>46</v>
      </c>
      <c r="J479" s="1"/>
      <c r="K479" s="1">
        <f>(COUNTIF(H479:J479,"x")+G479)</f>
        <v>4</v>
      </c>
      <c r="L479" s="1" t="s">
        <v>47</v>
      </c>
      <c r="M479" s="1">
        <f>IF(L479="win-client",K479,IF(L479="teilweise",K479/2,0))</f>
        <v>0</v>
      </c>
    </row>
    <row r="480" spans="1:13" hidden="1" x14ac:dyDescent="0.25">
      <c r="A480" s="9"/>
      <c r="B480" s="27" t="str">
        <f>HYPERLINK("https://attack.mitre.org/techniques/T1556/004","MITRE")</f>
        <v>MITRE</v>
      </c>
      <c r="C480" s="27" t="s">
        <v>471</v>
      </c>
      <c r="D480" s="4" t="s">
        <v>111</v>
      </c>
      <c r="E480" s="2" t="s">
        <v>115</v>
      </c>
      <c r="F480" s="1" t="s">
        <v>660</v>
      </c>
      <c r="G480" s="21"/>
      <c r="K480" s="1"/>
      <c r="L480" s="1" t="s">
        <v>32</v>
      </c>
      <c r="M480" s="1"/>
    </row>
    <row r="481" spans="1:13" x14ac:dyDescent="0.25">
      <c r="A481" s="9"/>
      <c r="B481" s="9" t="str">
        <f>HYPERLINK("https://attack.mitre.org/techniques/T1556/002","MITRE")</f>
        <v>MITRE</v>
      </c>
      <c r="C481" s="9" t="s">
        <v>471</v>
      </c>
      <c r="D481" s="4" t="s">
        <v>111</v>
      </c>
      <c r="E481" s="2" t="s">
        <v>113</v>
      </c>
      <c r="F481" s="1" t="s">
        <v>661</v>
      </c>
      <c r="G481" s="21">
        <v>2</v>
      </c>
      <c r="H481" s="21" t="s">
        <v>46</v>
      </c>
      <c r="I481" s="21" t="s">
        <v>46</v>
      </c>
      <c r="J481" s="21" t="s">
        <v>46</v>
      </c>
      <c r="K481" s="1">
        <f>(COUNTIF(H481:J481,"x")+G481)</f>
        <v>5</v>
      </c>
      <c r="L481" s="1" t="s">
        <v>47</v>
      </c>
      <c r="M481" s="1">
        <f>IF(L481="win-client",K481,IF(L481="teilweise",K481/2,0))</f>
        <v>0</v>
      </c>
    </row>
    <row r="482" spans="1:13" x14ac:dyDescent="0.25">
      <c r="A482" s="9"/>
      <c r="B482" s="9" t="str">
        <f>HYPERLINK("https://attack.mitre.org/techniques/T1137/006","MITRE")</f>
        <v>MITRE</v>
      </c>
      <c r="C482" s="9" t="s">
        <v>471</v>
      </c>
      <c r="D482" s="4" t="s">
        <v>499</v>
      </c>
      <c r="E482" s="2" t="s">
        <v>540</v>
      </c>
      <c r="F482" s="1" t="s">
        <v>661</v>
      </c>
      <c r="G482" s="21">
        <v>2</v>
      </c>
      <c r="I482" s="21" t="s">
        <v>46</v>
      </c>
      <c r="J482" s="21" t="s">
        <v>46</v>
      </c>
      <c r="K482" s="1">
        <f>(COUNTIF(H482:J482,"x")+G482)</f>
        <v>4</v>
      </c>
      <c r="L482" s="1" t="s">
        <v>47</v>
      </c>
      <c r="M482" s="1">
        <f>IF(L482="win-client",K482,IF(L482="teilweise",K482/2,0))</f>
        <v>0</v>
      </c>
    </row>
    <row r="483" spans="1:13" hidden="1" x14ac:dyDescent="0.25">
      <c r="A483" s="9"/>
      <c r="B483" s="9"/>
      <c r="C483" s="9" t="s">
        <v>471</v>
      </c>
      <c r="D483" s="4" t="s">
        <v>111</v>
      </c>
      <c r="E483" s="2" t="s">
        <v>114</v>
      </c>
      <c r="F483" s="1" t="s">
        <v>660</v>
      </c>
      <c r="G483" s="21"/>
      <c r="H483" s="1"/>
      <c r="I483" s="1"/>
      <c r="J483" s="1"/>
      <c r="L483" s="1" t="s">
        <v>32</v>
      </c>
    </row>
    <row r="484" spans="1:13" hidden="1" x14ac:dyDescent="0.25">
      <c r="A484" s="9"/>
      <c r="B484" s="9"/>
      <c r="C484" s="9" t="s">
        <v>471</v>
      </c>
      <c r="D484" s="4" t="s">
        <v>111</v>
      </c>
      <c r="E484" s="2" t="s">
        <v>498</v>
      </c>
      <c r="F484" s="1" t="s">
        <v>660</v>
      </c>
      <c r="G484" s="21"/>
      <c r="H484" s="1"/>
      <c r="I484" s="1"/>
      <c r="J484" s="1"/>
      <c r="L484" s="1" t="s">
        <v>32</v>
      </c>
    </row>
    <row r="485" spans="1:13" x14ac:dyDescent="0.25">
      <c r="A485" s="9"/>
      <c r="B485" s="9" t="str">
        <f>HYPERLINK("https://attack.mitre.org/techniques/T1137/001","MITRE")</f>
        <v>MITRE</v>
      </c>
      <c r="C485" s="9" t="s">
        <v>471</v>
      </c>
      <c r="D485" s="4" t="s">
        <v>499</v>
      </c>
      <c r="E485" s="2" t="s">
        <v>541</v>
      </c>
      <c r="F485" s="1" t="s">
        <v>661</v>
      </c>
      <c r="G485" s="21">
        <v>2</v>
      </c>
      <c r="I485" s="21" t="s">
        <v>46</v>
      </c>
      <c r="J485" s="21" t="s">
        <v>46</v>
      </c>
      <c r="K485" s="1">
        <f>(COUNTIF(H485:J485,"x")+G485)</f>
        <v>4</v>
      </c>
      <c r="L485" s="1" t="s">
        <v>47</v>
      </c>
      <c r="M485" s="1">
        <f>IF(L485="win-client",K485,IF(L485="teilweise",K485/2,0))</f>
        <v>0</v>
      </c>
    </row>
    <row r="486" spans="1:13" x14ac:dyDescent="0.25">
      <c r="A486" s="9"/>
      <c r="B486" s="9" t="str">
        <f>HYPERLINK("https://attack.mitre.org/techniques/T1137/002","MITRE")</f>
        <v>MITRE</v>
      </c>
      <c r="C486" s="9" t="s">
        <v>471</v>
      </c>
      <c r="D486" s="4" t="s">
        <v>499</v>
      </c>
      <c r="E486" s="2" t="s">
        <v>542</v>
      </c>
      <c r="F486" s="1" t="s">
        <v>661</v>
      </c>
      <c r="G486" s="21">
        <v>1</v>
      </c>
      <c r="I486" s="21" t="s">
        <v>46</v>
      </c>
      <c r="J486" s="21" t="s">
        <v>46</v>
      </c>
      <c r="K486" s="1">
        <f>(COUNTIF(H486:J486,"x")+G486)</f>
        <v>3</v>
      </c>
      <c r="L486" s="1" t="s">
        <v>47</v>
      </c>
      <c r="M486" s="1">
        <f>IF(L486="win-client",K486,IF(L486="teilweise",K486/2,0))</f>
        <v>0</v>
      </c>
    </row>
    <row r="487" spans="1:13" x14ac:dyDescent="0.25">
      <c r="A487" s="9"/>
      <c r="B487" s="9" t="str">
        <f>HYPERLINK("https://attack.mitre.org/techniques/T1653","MITRE")</f>
        <v>MITRE</v>
      </c>
      <c r="C487" s="9" t="s">
        <v>471</v>
      </c>
      <c r="D487" s="4" t="s">
        <v>675</v>
      </c>
      <c r="E487" s="2" t="s">
        <v>40</v>
      </c>
      <c r="F487" s="1" t="s">
        <v>661</v>
      </c>
      <c r="G487" s="21">
        <v>1</v>
      </c>
      <c r="H487" s="1"/>
      <c r="I487" s="1"/>
      <c r="J487" s="1" t="s">
        <v>46</v>
      </c>
      <c r="K487" s="1">
        <f>(COUNTIF(H487:J487,"x")+G487)</f>
        <v>2</v>
      </c>
      <c r="L487" s="1" t="s">
        <v>47</v>
      </c>
      <c r="M487" s="1">
        <f>IF(L487="win-client",K487,IF(L487="teilweise",K487/2,0))</f>
        <v>0</v>
      </c>
    </row>
    <row r="488" spans="1:13" hidden="1" x14ac:dyDescent="0.25">
      <c r="A488" s="9"/>
      <c r="B488" s="9"/>
      <c r="C488" s="9" t="s">
        <v>471</v>
      </c>
      <c r="D488" s="4" t="s">
        <v>499</v>
      </c>
      <c r="E488" s="2" t="s">
        <v>500</v>
      </c>
      <c r="F488" s="1" t="s">
        <v>660</v>
      </c>
      <c r="G488" s="21"/>
      <c r="H488" s="1"/>
      <c r="I488" s="1"/>
      <c r="J488" s="1"/>
      <c r="L488" s="1" t="s">
        <v>32</v>
      </c>
    </row>
    <row r="489" spans="1:13" hidden="1" x14ac:dyDescent="0.25">
      <c r="A489" s="9"/>
      <c r="B489" s="9"/>
      <c r="C489" s="9" t="s">
        <v>471</v>
      </c>
      <c r="D489" s="4" t="s">
        <v>499</v>
      </c>
      <c r="E489" s="2" t="s">
        <v>502</v>
      </c>
      <c r="F489" s="1" t="s">
        <v>660</v>
      </c>
      <c r="G489" s="21"/>
      <c r="H489" s="1"/>
      <c r="I489" s="1"/>
      <c r="J489" s="1"/>
      <c r="L489" s="1" t="s">
        <v>32</v>
      </c>
    </row>
    <row r="490" spans="1:13" hidden="1" x14ac:dyDescent="0.25">
      <c r="A490" s="9"/>
      <c r="B490" s="9"/>
      <c r="C490" s="9" t="s">
        <v>471</v>
      </c>
      <c r="D490" s="4" t="s">
        <v>499</v>
      </c>
      <c r="E490" s="2" t="s">
        <v>501</v>
      </c>
      <c r="F490" s="1" t="s">
        <v>660</v>
      </c>
      <c r="G490" s="21"/>
      <c r="H490" s="1"/>
      <c r="I490" s="1"/>
      <c r="J490" s="1"/>
      <c r="L490" s="1" t="s">
        <v>32</v>
      </c>
    </row>
    <row r="491" spans="1:13" x14ac:dyDescent="0.25">
      <c r="A491" s="9"/>
      <c r="B491" s="9" t="str">
        <f>HYPERLINK("https://attack.mitre.org/techniques/T1542/003","MITRE")</f>
        <v>MITRE</v>
      </c>
      <c r="C491" s="9" t="s">
        <v>471</v>
      </c>
      <c r="D491" s="4" t="s">
        <v>188</v>
      </c>
      <c r="E491" s="2" t="s">
        <v>191</v>
      </c>
      <c r="F491" s="1" t="s">
        <v>661</v>
      </c>
      <c r="G491" s="21">
        <v>2</v>
      </c>
      <c r="H491" s="21" t="s">
        <v>46</v>
      </c>
      <c r="I491" s="21" t="s">
        <v>46</v>
      </c>
      <c r="J491" s="21" t="s">
        <v>46</v>
      </c>
      <c r="K491" s="1">
        <f>(COUNTIF(H491:J491,"x")+G491)</f>
        <v>5</v>
      </c>
      <c r="L491" s="1" t="s">
        <v>47</v>
      </c>
      <c r="M491" s="1">
        <f>IF(L491="win-client",K491,IF(L491="teilweise",K491/2,0))</f>
        <v>0</v>
      </c>
    </row>
    <row r="492" spans="1:13" x14ac:dyDescent="0.25">
      <c r="A492" s="9"/>
      <c r="B492" s="9" t="str">
        <f>HYPERLINK("https://attack.mitre.org/techniques/T1542/002","MITRE")</f>
        <v>MITRE</v>
      </c>
      <c r="C492" s="9" t="s">
        <v>471</v>
      </c>
      <c r="D492" s="4" t="s">
        <v>188</v>
      </c>
      <c r="E492" s="2" t="s">
        <v>190</v>
      </c>
      <c r="F492" s="1" t="s">
        <v>661</v>
      </c>
      <c r="G492" s="21">
        <v>2</v>
      </c>
      <c r="H492" s="21" t="s">
        <v>46</v>
      </c>
      <c r="I492" s="21" t="s">
        <v>46</v>
      </c>
      <c r="J492" s="21" t="s">
        <v>46</v>
      </c>
      <c r="K492" s="1">
        <f>(COUNTIF(H492:J492,"x")+G492)</f>
        <v>5</v>
      </c>
      <c r="L492" s="1" t="s">
        <v>47</v>
      </c>
      <c r="M492" s="1">
        <f>IF(L492="win-client",K492,IF(L492="teilweise",K492/2,0))</f>
        <v>0</v>
      </c>
    </row>
    <row r="493" spans="1:13" hidden="1" x14ac:dyDescent="0.25">
      <c r="A493" s="9"/>
      <c r="B493" s="9"/>
      <c r="C493" s="9" t="s">
        <v>471</v>
      </c>
      <c r="D493" s="4" t="s">
        <v>188</v>
      </c>
      <c r="E493" s="2" t="s">
        <v>192</v>
      </c>
      <c r="F493" s="1" t="s">
        <v>660</v>
      </c>
      <c r="G493" s="21"/>
      <c r="K493" s="1"/>
      <c r="L493" s="1" t="s">
        <v>32</v>
      </c>
      <c r="M493" s="1"/>
    </row>
    <row r="494" spans="1:13" x14ac:dyDescent="0.25">
      <c r="A494" s="9"/>
      <c r="B494" s="9" t="str">
        <f>HYPERLINK("https://attack.mitre.org/techniques/T1542/001","MITRE")</f>
        <v>MITRE</v>
      </c>
      <c r="C494" s="9" t="s">
        <v>471</v>
      </c>
      <c r="D494" s="4" t="s">
        <v>188</v>
      </c>
      <c r="E494" s="2" t="s">
        <v>189</v>
      </c>
      <c r="F494" s="1" t="s">
        <v>661</v>
      </c>
      <c r="G494" s="21">
        <v>2</v>
      </c>
      <c r="H494" s="21" t="s">
        <v>46</v>
      </c>
      <c r="I494" s="21" t="s">
        <v>46</v>
      </c>
      <c r="J494" s="21" t="s">
        <v>46</v>
      </c>
      <c r="K494" s="1">
        <f>(COUNTIF(H494:J494,"x")+G494)</f>
        <v>5</v>
      </c>
      <c r="L494" s="1" t="s">
        <v>47</v>
      </c>
      <c r="M494" s="1">
        <f>IF(L494="win-client",K494,IF(L494="teilweise",K494/2,0))</f>
        <v>0</v>
      </c>
    </row>
    <row r="495" spans="1:13" hidden="1" x14ac:dyDescent="0.25">
      <c r="A495" s="9"/>
      <c r="B495" s="9"/>
      <c r="C495" s="9" t="s">
        <v>471</v>
      </c>
      <c r="D495" s="4" t="s">
        <v>188</v>
      </c>
      <c r="E495" s="2" t="s">
        <v>193</v>
      </c>
      <c r="F495" s="1" t="s">
        <v>660</v>
      </c>
      <c r="G495" s="21"/>
      <c r="K495" s="1"/>
      <c r="L495" s="1" t="s">
        <v>32</v>
      </c>
      <c r="M495" s="1"/>
    </row>
    <row r="496" spans="1:13" hidden="1" x14ac:dyDescent="0.25">
      <c r="A496" s="9"/>
      <c r="B496" s="9"/>
      <c r="C496" s="9" t="s">
        <v>471</v>
      </c>
      <c r="D496" s="19" t="s">
        <v>366</v>
      </c>
      <c r="E496" s="20" t="s">
        <v>383</v>
      </c>
      <c r="F496" s="1" t="s">
        <v>31</v>
      </c>
      <c r="G496" s="21"/>
      <c r="H496" s="1"/>
      <c r="I496" s="1"/>
      <c r="J496" s="1"/>
      <c r="L496" s="1" t="s">
        <v>32</v>
      </c>
    </row>
    <row r="497" spans="1:13" hidden="1" x14ac:dyDescent="0.25">
      <c r="A497" s="9"/>
      <c r="B497" s="9"/>
      <c r="C497" s="9" t="s">
        <v>471</v>
      </c>
      <c r="D497" s="19" t="s">
        <v>366</v>
      </c>
      <c r="E497" s="20" t="s">
        <v>392</v>
      </c>
      <c r="F497" s="1" t="s">
        <v>31</v>
      </c>
      <c r="G497" s="21"/>
      <c r="H497" s="1"/>
      <c r="I497" s="1"/>
      <c r="J497" s="1"/>
      <c r="L497" s="1" t="s">
        <v>32</v>
      </c>
    </row>
    <row r="498" spans="1:13" hidden="1" x14ac:dyDescent="0.25">
      <c r="A498" s="9"/>
      <c r="B498" s="9"/>
      <c r="C498" s="9" t="s">
        <v>471</v>
      </c>
      <c r="D498" s="19" t="s">
        <v>366</v>
      </c>
      <c r="E498" s="20" t="s">
        <v>367</v>
      </c>
      <c r="F498" s="1" t="s">
        <v>31</v>
      </c>
      <c r="G498" s="21"/>
      <c r="H498" s="1"/>
      <c r="I498" s="1"/>
      <c r="J498" s="1"/>
      <c r="L498" s="1" t="s">
        <v>32</v>
      </c>
    </row>
    <row r="499" spans="1:13" ht="16.5" hidden="1" customHeight="1" x14ac:dyDescent="0.25">
      <c r="A499" s="9"/>
      <c r="B499" s="9"/>
      <c r="C499" s="9" t="s">
        <v>471</v>
      </c>
      <c r="D499" s="19" t="s">
        <v>366</v>
      </c>
      <c r="E499" s="20" t="s">
        <v>384</v>
      </c>
      <c r="F499" s="1" t="s">
        <v>31</v>
      </c>
      <c r="G499" s="21"/>
      <c r="H499" s="1"/>
      <c r="I499" s="1"/>
      <c r="J499" s="1"/>
      <c r="L499" s="1" t="s">
        <v>32</v>
      </c>
    </row>
    <row r="500" spans="1:13" hidden="1" x14ac:dyDescent="0.25">
      <c r="A500" s="9"/>
      <c r="B500" s="9"/>
      <c r="C500" s="9" t="s">
        <v>471</v>
      </c>
      <c r="D500" s="19" t="s">
        <v>366</v>
      </c>
      <c r="E500" s="20" t="s">
        <v>368</v>
      </c>
      <c r="F500" s="1" t="s">
        <v>31</v>
      </c>
      <c r="G500" s="21"/>
      <c r="H500" s="1"/>
      <c r="I500" s="1"/>
      <c r="J500" s="1"/>
      <c r="L500" s="1" t="s">
        <v>32</v>
      </c>
    </row>
    <row r="501" spans="1:13" hidden="1" x14ac:dyDescent="0.25">
      <c r="A501" s="9"/>
      <c r="B501" s="9"/>
      <c r="C501" s="9" t="s">
        <v>471</v>
      </c>
      <c r="D501" s="4" t="s">
        <v>503</v>
      </c>
      <c r="E501" s="2" t="s">
        <v>504</v>
      </c>
      <c r="F501" s="1" t="s">
        <v>660</v>
      </c>
      <c r="G501" s="21"/>
      <c r="H501" s="1"/>
      <c r="I501" s="1"/>
      <c r="J501" s="1"/>
      <c r="L501" s="1" t="s">
        <v>32</v>
      </c>
    </row>
    <row r="502" spans="1:13" x14ac:dyDescent="0.25">
      <c r="A502" s="9"/>
      <c r="B502" s="9" t="str">
        <f>HYPERLINK("https://attack.mitre.org/techniques/T1505/001","MITRE")</f>
        <v>MITRE</v>
      </c>
      <c r="C502" s="9" t="s">
        <v>471</v>
      </c>
      <c r="D502" s="4" t="s">
        <v>503</v>
      </c>
      <c r="E502" s="2" t="s">
        <v>543</v>
      </c>
      <c r="F502" s="1" t="s">
        <v>661</v>
      </c>
      <c r="G502" s="21">
        <v>2</v>
      </c>
      <c r="H502" s="21" t="s">
        <v>46</v>
      </c>
      <c r="I502" s="21" t="s">
        <v>46</v>
      </c>
      <c r="J502" s="21" t="s">
        <v>46</v>
      </c>
      <c r="K502" s="1">
        <f>(COUNTIF(H502:J502,"x")+G502)</f>
        <v>5</v>
      </c>
      <c r="L502" s="1" t="s">
        <v>47</v>
      </c>
      <c r="M502" s="1">
        <f>IF(L502="win-client",K502,IF(L502="teilweise",K502/2,0))</f>
        <v>0</v>
      </c>
    </row>
    <row r="503" spans="1:13" hidden="1" x14ac:dyDescent="0.25">
      <c r="A503" s="9"/>
      <c r="B503" s="9"/>
      <c r="C503" s="9" t="s">
        <v>471</v>
      </c>
      <c r="D503" s="4" t="s">
        <v>503</v>
      </c>
      <c r="E503" s="2" t="s">
        <v>505</v>
      </c>
      <c r="F503" s="1" t="s">
        <v>660</v>
      </c>
      <c r="G503" s="21"/>
      <c r="H503" s="1"/>
      <c r="I503" s="1"/>
      <c r="J503" s="1"/>
      <c r="L503" s="1" t="s">
        <v>32</v>
      </c>
    </row>
    <row r="504" spans="1:13" hidden="1" x14ac:dyDescent="0.25">
      <c r="A504" s="9"/>
      <c r="B504" s="9"/>
      <c r="C504" s="9" t="s">
        <v>471</v>
      </c>
      <c r="D504" s="4" t="s">
        <v>503</v>
      </c>
      <c r="E504" s="2" t="s">
        <v>506</v>
      </c>
      <c r="F504" s="1" t="s">
        <v>660</v>
      </c>
      <c r="G504" s="21"/>
      <c r="K504" s="1"/>
      <c r="L504" s="1" t="s">
        <v>32</v>
      </c>
      <c r="M504" s="1"/>
    </row>
    <row r="505" spans="1:13" hidden="1" x14ac:dyDescent="0.25">
      <c r="A505" s="9"/>
      <c r="B505" s="9"/>
      <c r="C505" s="9" t="s">
        <v>471</v>
      </c>
      <c r="D505" s="4" t="s">
        <v>503</v>
      </c>
      <c r="E505" s="2" t="s">
        <v>507</v>
      </c>
      <c r="F505" s="1" t="s">
        <v>660</v>
      </c>
      <c r="G505" s="21"/>
      <c r="K505" s="1"/>
      <c r="L505" s="1" t="s">
        <v>32</v>
      </c>
      <c r="M505" s="1"/>
    </row>
    <row r="506" spans="1:13" hidden="1" x14ac:dyDescent="0.25">
      <c r="A506" s="9"/>
      <c r="B506" s="9"/>
      <c r="C506" s="9" t="s">
        <v>471</v>
      </c>
      <c r="D506" s="4" t="s">
        <v>72</v>
      </c>
      <c r="E506" s="2" t="s">
        <v>73</v>
      </c>
      <c r="F506" s="1" t="s">
        <v>660</v>
      </c>
      <c r="G506" s="21"/>
      <c r="K506" s="1"/>
      <c r="L506" s="1" t="s">
        <v>32</v>
      </c>
      <c r="M506" s="1"/>
    </row>
    <row r="507" spans="1:13" x14ac:dyDescent="0.25">
      <c r="A507" s="9"/>
      <c r="B507" s="9" t="str">
        <f>HYPERLINK("https://attack.mitre.org/techniques/T1205/002","MITRE")</f>
        <v>MITRE</v>
      </c>
      <c r="C507" s="9" t="s">
        <v>471</v>
      </c>
      <c r="D507" s="4" t="s">
        <v>72</v>
      </c>
      <c r="E507" s="2" t="s">
        <v>510</v>
      </c>
      <c r="F507" s="1" t="s">
        <v>661</v>
      </c>
      <c r="G507" s="21">
        <v>2</v>
      </c>
      <c r="H507" s="21" t="s">
        <v>46</v>
      </c>
      <c r="I507" s="21" t="s">
        <v>46</v>
      </c>
      <c r="K507" s="1">
        <f>(COUNTIF(H507:J507,"x")+G507)</f>
        <v>4</v>
      </c>
      <c r="L507" s="1" t="s">
        <v>47</v>
      </c>
      <c r="M507" s="1">
        <f>IF(L507="win-client",K507,IF(L507="teilweise",K507/2,0))</f>
        <v>0</v>
      </c>
    </row>
    <row r="508" spans="1:13" hidden="1" x14ac:dyDescent="0.25">
      <c r="A508" s="9"/>
      <c r="B508" s="9"/>
      <c r="C508" s="9" t="s">
        <v>471</v>
      </c>
      <c r="D508" s="19" t="s">
        <v>206</v>
      </c>
      <c r="E508" s="20" t="s">
        <v>210</v>
      </c>
      <c r="F508" s="1" t="s">
        <v>31</v>
      </c>
      <c r="G508" s="21"/>
      <c r="H508" s="1"/>
      <c r="I508" s="1"/>
      <c r="J508" s="1"/>
      <c r="L508" s="1" t="s">
        <v>32</v>
      </c>
    </row>
    <row r="509" spans="1:13" hidden="1" x14ac:dyDescent="0.25">
      <c r="A509" s="9"/>
      <c r="B509" s="9"/>
      <c r="C509" s="9" t="s">
        <v>471</v>
      </c>
      <c r="D509" s="19" t="s">
        <v>206</v>
      </c>
      <c r="E509" s="20" t="s">
        <v>207</v>
      </c>
      <c r="F509" s="1" t="s">
        <v>31</v>
      </c>
      <c r="G509" s="21"/>
      <c r="H509" s="1"/>
      <c r="I509" s="1"/>
      <c r="J509" s="1"/>
      <c r="L509" s="1" t="s">
        <v>32</v>
      </c>
    </row>
    <row r="510" spans="1:13" hidden="1" x14ac:dyDescent="0.25">
      <c r="A510" s="9"/>
      <c r="B510" s="9"/>
      <c r="C510" s="9" t="s">
        <v>471</v>
      </c>
      <c r="D510" s="19" t="s">
        <v>206</v>
      </c>
      <c r="E510" s="20" t="s">
        <v>208</v>
      </c>
      <c r="F510" s="1" t="s">
        <v>31</v>
      </c>
      <c r="G510" s="21"/>
      <c r="H510" s="1"/>
      <c r="I510" s="1"/>
      <c r="J510" s="1"/>
      <c r="L510" s="1" t="s">
        <v>32</v>
      </c>
    </row>
    <row r="511" spans="1:13" hidden="1" x14ac:dyDescent="0.25">
      <c r="A511" s="9"/>
      <c r="B511" s="9"/>
      <c r="C511" s="9" t="s">
        <v>471</v>
      </c>
      <c r="D511" s="19" t="s">
        <v>206</v>
      </c>
      <c r="E511" s="20" t="s">
        <v>209</v>
      </c>
      <c r="F511" s="1" t="s">
        <v>31</v>
      </c>
      <c r="G511" s="21"/>
      <c r="H511" s="1"/>
      <c r="I511" s="1"/>
      <c r="J511" s="1"/>
      <c r="L511" s="1" t="s">
        <v>32</v>
      </c>
    </row>
    <row r="512" spans="1:13" x14ac:dyDescent="0.25">
      <c r="A512" s="8"/>
      <c r="B512" s="8" t="str">
        <f>HYPERLINK("https://attack.mitre.org/techniques/T1548/002","MITRE")</f>
        <v>MITRE</v>
      </c>
      <c r="C512" s="8" t="s">
        <v>544</v>
      </c>
      <c r="D512" s="4" t="s">
        <v>160</v>
      </c>
      <c r="E512" s="2" t="s">
        <v>162</v>
      </c>
      <c r="F512" s="1" t="s">
        <v>661</v>
      </c>
      <c r="G512" s="21">
        <v>2</v>
      </c>
      <c r="H512" s="21" t="s">
        <v>46</v>
      </c>
      <c r="I512" s="21" t="s">
        <v>46</v>
      </c>
      <c r="J512" s="21" t="s">
        <v>46</v>
      </c>
      <c r="K512" s="1">
        <f>(COUNTIF(H512:J512,"x")+G512)</f>
        <v>5</v>
      </c>
      <c r="L512" s="1" t="s">
        <v>47</v>
      </c>
      <c r="M512" s="1">
        <f>IF(L512="win-client",K512,IF(L512="teilweise",K512/2,0))</f>
        <v>0</v>
      </c>
    </row>
    <row r="513" spans="1:13" hidden="1" x14ac:dyDescent="0.25">
      <c r="A513" s="8"/>
      <c r="B513" s="8"/>
      <c r="C513" s="8" t="s">
        <v>544</v>
      </c>
      <c r="D513" s="4" t="s">
        <v>160</v>
      </c>
      <c r="E513" s="2" t="s">
        <v>164</v>
      </c>
      <c r="F513" s="1" t="s">
        <v>660</v>
      </c>
      <c r="G513" s="21"/>
      <c r="H513" s="1"/>
      <c r="I513" s="1"/>
      <c r="J513" s="1"/>
      <c r="L513" s="1" t="s">
        <v>32</v>
      </c>
    </row>
    <row r="514" spans="1:13" hidden="1" x14ac:dyDescent="0.25">
      <c r="A514" s="8"/>
      <c r="B514" s="8"/>
      <c r="C514" s="8" t="s">
        <v>544</v>
      </c>
      <c r="D514" s="4" t="s">
        <v>160</v>
      </c>
      <c r="E514" s="2" t="s">
        <v>161</v>
      </c>
      <c r="F514" s="1" t="s">
        <v>660</v>
      </c>
      <c r="G514" s="21"/>
      <c r="H514" s="1"/>
      <c r="I514" s="1"/>
      <c r="J514" s="1"/>
      <c r="L514" s="1" t="s">
        <v>32</v>
      </c>
    </row>
    <row r="515" spans="1:13" hidden="1" x14ac:dyDescent="0.25">
      <c r="A515" s="8"/>
      <c r="B515" s="8"/>
      <c r="C515" s="8" t="s">
        <v>544</v>
      </c>
      <c r="D515" s="4" t="s">
        <v>160</v>
      </c>
      <c r="E515" s="2" t="s">
        <v>163</v>
      </c>
      <c r="F515" s="1" t="s">
        <v>660</v>
      </c>
      <c r="G515" s="21"/>
      <c r="H515" s="1"/>
      <c r="I515" s="1"/>
      <c r="J515" s="1"/>
      <c r="L515" s="1" t="s">
        <v>32</v>
      </c>
    </row>
    <row r="516" spans="1:13" hidden="1" x14ac:dyDescent="0.25">
      <c r="A516" s="8"/>
      <c r="B516" s="8" t="str">
        <f>HYPERLINK("https://attack.mitre.org/techniques/T1548/005","MITRE")</f>
        <v>MITRE</v>
      </c>
      <c r="C516" s="8" t="s">
        <v>544</v>
      </c>
      <c r="D516" s="4" t="s">
        <v>160</v>
      </c>
      <c r="E516" s="2" t="s">
        <v>663</v>
      </c>
      <c r="F516" s="1" t="s">
        <v>660</v>
      </c>
      <c r="G516" s="21"/>
      <c r="H516" s="1"/>
      <c r="I516" s="1"/>
      <c r="J516" s="1"/>
      <c r="L516" s="1" t="s">
        <v>32</v>
      </c>
    </row>
    <row r="517" spans="1:13" x14ac:dyDescent="0.25">
      <c r="A517" s="8"/>
      <c r="B517" s="8" t="str">
        <f>HYPERLINK("https://attack.mitre.org/techniques/T1134/002","MITRE")</f>
        <v>MITRE</v>
      </c>
      <c r="C517" s="8" t="s">
        <v>544</v>
      </c>
      <c r="D517" s="4" t="s">
        <v>165</v>
      </c>
      <c r="E517" s="2" t="s">
        <v>167</v>
      </c>
      <c r="F517" s="1" t="s">
        <v>661</v>
      </c>
      <c r="G517" s="21">
        <v>2</v>
      </c>
      <c r="H517" s="21" t="s">
        <v>46</v>
      </c>
      <c r="I517" s="21" t="s">
        <v>46</v>
      </c>
      <c r="J517" s="21" t="s">
        <v>46</v>
      </c>
      <c r="K517" s="1">
        <f>(COUNTIF(H517:J517,"x")+G517)</f>
        <v>5</v>
      </c>
      <c r="L517" s="1" t="s">
        <v>47</v>
      </c>
      <c r="M517" s="1">
        <f>IF(L517="win-client",K517,IF(L517="teilweise",K517/2,0))</f>
        <v>0</v>
      </c>
    </row>
    <row r="518" spans="1:13" x14ac:dyDescent="0.25">
      <c r="A518" s="8"/>
      <c r="B518" s="8" t="str">
        <f>HYPERLINK("https://attack.mitre.org/techniques/T1134/003","MITRE")</f>
        <v>MITRE</v>
      </c>
      <c r="C518" s="8" t="s">
        <v>544</v>
      </c>
      <c r="D518" s="4" t="s">
        <v>165</v>
      </c>
      <c r="E518" s="2" t="s">
        <v>168</v>
      </c>
      <c r="F518" s="1" t="s">
        <v>661</v>
      </c>
      <c r="G518" s="21">
        <v>2</v>
      </c>
      <c r="H518" s="21" t="s">
        <v>46</v>
      </c>
      <c r="I518" s="21" t="s">
        <v>46</v>
      </c>
      <c r="J518" s="21" t="s">
        <v>46</v>
      </c>
      <c r="K518" s="1">
        <f>(COUNTIF(H518:J518,"x")+G518)</f>
        <v>5</v>
      </c>
      <c r="L518" s="1" t="s">
        <v>47</v>
      </c>
      <c r="M518" s="1">
        <f>IF(L518="win-client",K518,IF(L518="teilweise",K518/2,0))</f>
        <v>0</v>
      </c>
    </row>
    <row r="519" spans="1:13" x14ac:dyDescent="0.25">
      <c r="A519" s="8"/>
      <c r="B519" s="8" t="str">
        <f>HYPERLINK("https://attack.mitre.org/techniques/T1134/004","MITRE")</f>
        <v>MITRE</v>
      </c>
      <c r="C519" s="8" t="s">
        <v>544</v>
      </c>
      <c r="D519" s="4" t="s">
        <v>165</v>
      </c>
      <c r="E519" s="2" t="s">
        <v>169</v>
      </c>
      <c r="F519" s="1" t="s">
        <v>661</v>
      </c>
      <c r="G519" s="21">
        <v>2</v>
      </c>
      <c r="H519" s="21" t="s">
        <v>46</v>
      </c>
      <c r="I519" s="21" t="s">
        <v>46</v>
      </c>
      <c r="J519" s="21" t="s">
        <v>46</v>
      </c>
      <c r="K519" s="1">
        <f>(COUNTIF(H519:J519,"x")+G519)</f>
        <v>5</v>
      </c>
      <c r="L519" s="1" t="s">
        <v>47</v>
      </c>
      <c r="M519" s="1">
        <f>IF(L519="win-client",K519,IF(L519="teilweise",K519/2,0))</f>
        <v>0</v>
      </c>
    </row>
    <row r="520" spans="1:13" hidden="1" x14ac:dyDescent="0.25">
      <c r="A520" s="8"/>
      <c r="B520" s="8"/>
      <c r="C520" s="8" t="s">
        <v>544</v>
      </c>
      <c r="D520" s="4" t="s">
        <v>165</v>
      </c>
      <c r="E520" s="2" t="s">
        <v>170</v>
      </c>
      <c r="F520" s="1" t="s">
        <v>660</v>
      </c>
      <c r="G520" s="21"/>
      <c r="K520" s="1"/>
      <c r="L520" s="1" t="s">
        <v>32</v>
      </c>
      <c r="M520" s="1"/>
    </row>
    <row r="521" spans="1:13" x14ac:dyDescent="0.25">
      <c r="A521" s="8"/>
      <c r="B521" s="8" t="str">
        <f>HYPERLINK("https://attack.mitre.org/techniques/T1134/001","MITRE")</f>
        <v>MITRE</v>
      </c>
      <c r="C521" s="8" t="s">
        <v>544</v>
      </c>
      <c r="D521" s="4" t="s">
        <v>165</v>
      </c>
      <c r="E521" s="2" t="s">
        <v>166</v>
      </c>
      <c r="F521" s="1" t="s">
        <v>661</v>
      </c>
      <c r="G521" s="21">
        <v>3</v>
      </c>
      <c r="H521" s="21" t="s">
        <v>46</v>
      </c>
      <c r="I521" s="21" t="s">
        <v>46</v>
      </c>
      <c r="J521" s="21" t="s">
        <v>46</v>
      </c>
      <c r="K521" s="1">
        <f>(COUNTIF(H521:J521,"x")+G521)</f>
        <v>6</v>
      </c>
      <c r="L521" s="1" t="s">
        <v>47</v>
      </c>
      <c r="M521" s="1">
        <f>IF(L521="win-client",K521,IF(L521="teilweise",K521/2,0))</f>
        <v>0</v>
      </c>
    </row>
    <row r="522" spans="1:13" hidden="1" x14ac:dyDescent="0.25">
      <c r="A522" s="8"/>
      <c r="B522" s="8"/>
      <c r="C522" s="8" t="s">
        <v>544</v>
      </c>
      <c r="D522" s="19" t="s">
        <v>478</v>
      </c>
      <c r="E522" s="20" t="s">
        <v>513</v>
      </c>
      <c r="F522" s="1" t="s">
        <v>31</v>
      </c>
      <c r="G522" s="21"/>
      <c r="H522" s="1"/>
      <c r="I522" s="1"/>
      <c r="J522" s="1"/>
      <c r="L522" s="1" t="s">
        <v>32</v>
      </c>
    </row>
    <row r="523" spans="1:13" hidden="1" x14ac:dyDescent="0.25">
      <c r="A523" s="8"/>
      <c r="B523" s="8"/>
      <c r="C523" s="8" t="s">
        <v>544</v>
      </c>
      <c r="D523" s="19" t="s">
        <v>478</v>
      </c>
      <c r="E523" s="20" t="s">
        <v>514</v>
      </c>
      <c r="F523" s="1" t="s">
        <v>31</v>
      </c>
      <c r="G523" s="21"/>
      <c r="H523" s="1"/>
      <c r="I523" s="1"/>
      <c r="J523" s="1"/>
      <c r="L523" s="1" t="s">
        <v>32</v>
      </c>
    </row>
    <row r="524" spans="1:13" hidden="1" x14ac:dyDescent="0.25">
      <c r="A524" s="8"/>
      <c r="B524" s="8"/>
      <c r="C524" s="8" t="s">
        <v>544</v>
      </c>
      <c r="D524" s="19" t="s">
        <v>478</v>
      </c>
      <c r="E524" s="20" t="s">
        <v>479</v>
      </c>
      <c r="F524" s="1" t="s">
        <v>31</v>
      </c>
      <c r="G524" s="21"/>
      <c r="H524" s="1"/>
      <c r="I524" s="1"/>
      <c r="J524" s="1"/>
      <c r="L524" s="1" t="s">
        <v>32</v>
      </c>
    </row>
    <row r="525" spans="1:13" hidden="1" x14ac:dyDescent="0.25">
      <c r="A525" s="8"/>
      <c r="B525" s="8"/>
      <c r="C525" s="8" t="s">
        <v>544</v>
      </c>
      <c r="D525" s="19" t="s">
        <v>478</v>
      </c>
      <c r="E525" s="20" t="s">
        <v>482</v>
      </c>
      <c r="F525" s="1" t="s">
        <v>31</v>
      </c>
      <c r="G525" s="21"/>
      <c r="H525" s="1"/>
      <c r="I525" s="1"/>
      <c r="J525" s="1"/>
      <c r="L525" s="1" t="s">
        <v>32</v>
      </c>
    </row>
    <row r="526" spans="1:13" hidden="1" x14ac:dyDescent="0.25">
      <c r="A526" s="8"/>
      <c r="B526" s="8"/>
      <c r="C526" s="8" t="s">
        <v>544</v>
      </c>
      <c r="D526" s="19" t="s">
        <v>478</v>
      </c>
      <c r="E526" s="20" t="s">
        <v>515</v>
      </c>
      <c r="F526" s="1" t="s">
        <v>31</v>
      </c>
      <c r="G526" s="21"/>
      <c r="H526" s="1"/>
      <c r="I526" s="1"/>
      <c r="J526" s="1"/>
      <c r="L526" s="1" t="s">
        <v>32</v>
      </c>
    </row>
    <row r="527" spans="1:13" hidden="1" x14ac:dyDescent="0.25">
      <c r="A527" s="8"/>
      <c r="B527" s="8"/>
      <c r="C527" s="8" t="s">
        <v>544</v>
      </c>
      <c r="D527" s="19" t="s">
        <v>478</v>
      </c>
      <c r="E527" s="20" t="s">
        <v>516</v>
      </c>
      <c r="F527" s="1" t="s">
        <v>31</v>
      </c>
      <c r="G527" s="21"/>
      <c r="H527" s="1"/>
      <c r="I527" s="1"/>
      <c r="J527" s="1"/>
      <c r="L527" s="1" t="s">
        <v>32</v>
      </c>
    </row>
    <row r="528" spans="1:13" hidden="1" x14ac:dyDescent="0.25">
      <c r="A528" s="8"/>
      <c r="B528" s="8"/>
      <c r="C528" s="8" t="s">
        <v>544</v>
      </c>
      <c r="D528" s="19" t="s">
        <v>478</v>
      </c>
      <c r="E528" s="20" t="s">
        <v>517</v>
      </c>
      <c r="F528" s="1" t="s">
        <v>31</v>
      </c>
      <c r="G528" s="21"/>
      <c r="H528" s="1"/>
      <c r="I528" s="1"/>
      <c r="J528" s="1"/>
      <c r="L528" s="1" t="s">
        <v>32</v>
      </c>
    </row>
    <row r="529" spans="1:12" hidden="1" x14ac:dyDescent="0.25">
      <c r="A529" s="8"/>
      <c r="B529" s="8"/>
      <c r="C529" s="8" t="s">
        <v>544</v>
      </c>
      <c r="D529" s="19" t="s">
        <v>478</v>
      </c>
      <c r="E529" s="20" t="s">
        <v>518</v>
      </c>
      <c r="F529" s="1" t="s">
        <v>31</v>
      </c>
      <c r="G529" s="21"/>
      <c r="H529" s="1"/>
      <c r="I529" s="1"/>
      <c r="J529" s="1"/>
      <c r="L529" s="1" t="s">
        <v>32</v>
      </c>
    </row>
    <row r="530" spans="1:12" hidden="1" x14ac:dyDescent="0.25">
      <c r="A530" s="8"/>
      <c r="B530" s="8"/>
      <c r="C530" s="8" t="s">
        <v>544</v>
      </c>
      <c r="D530" s="19" t="s">
        <v>478</v>
      </c>
      <c r="E530" s="20" t="s">
        <v>480</v>
      </c>
      <c r="F530" s="1" t="s">
        <v>31</v>
      </c>
      <c r="G530" s="21"/>
      <c r="H530" s="1"/>
      <c r="I530" s="1"/>
      <c r="J530" s="1"/>
      <c r="L530" s="1" t="s">
        <v>32</v>
      </c>
    </row>
    <row r="531" spans="1:12" hidden="1" x14ac:dyDescent="0.25">
      <c r="A531" s="8"/>
      <c r="B531" s="8"/>
      <c r="C531" s="8" t="s">
        <v>544</v>
      </c>
      <c r="D531" s="19" t="s">
        <v>478</v>
      </c>
      <c r="E531" s="20" t="s">
        <v>519</v>
      </c>
      <c r="F531" s="1" t="s">
        <v>31</v>
      </c>
      <c r="G531" s="21"/>
      <c r="H531" s="1"/>
      <c r="I531" s="1"/>
      <c r="J531" s="1"/>
      <c r="L531" s="1" t="s">
        <v>32</v>
      </c>
    </row>
    <row r="532" spans="1:12" hidden="1" x14ac:dyDescent="0.25">
      <c r="A532" s="8"/>
      <c r="B532" s="8"/>
      <c r="C532" s="8" t="s">
        <v>544</v>
      </c>
      <c r="D532" s="19" t="s">
        <v>478</v>
      </c>
      <c r="E532" s="20" t="s">
        <v>520</v>
      </c>
      <c r="F532" s="1" t="s">
        <v>31</v>
      </c>
      <c r="G532" s="21"/>
      <c r="H532" s="1"/>
      <c r="I532" s="1"/>
      <c r="J532" s="1"/>
      <c r="L532" s="1" t="s">
        <v>32</v>
      </c>
    </row>
    <row r="533" spans="1:12" hidden="1" x14ac:dyDescent="0.25">
      <c r="A533" s="8"/>
      <c r="B533" s="8"/>
      <c r="C533" s="8" t="s">
        <v>544</v>
      </c>
      <c r="D533" s="19" t="s">
        <v>478</v>
      </c>
      <c r="E533" s="20" t="s">
        <v>521</v>
      </c>
      <c r="F533" s="1" t="s">
        <v>31</v>
      </c>
      <c r="G533" s="21"/>
      <c r="H533" s="1"/>
      <c r="I533" s="1"/>
      <c r="J533" s="1"/>
      <c r="L533" s="1" t="s">
        <v>32</v>
      </c>
    </row>
    <row r="534" spans="1:12" hidden="1" x14ac:dyDescent="0.25">
      <c r="A534" s="8"/>
      <c r="B534" s="8"/>
      <c r="C534" s="8" t="s">
        <v>544</v>
      </c>
      <c r="D534" s="19" t="s">
        <v>478</v>
      </c>
      <c r="E534" s="20" t="s">
        <v>522</v>
      </c>
      <c r="F534" s="1" t="s">
        <v>31</v>
      </c>
      <c r="G534" s="21"/>
      <c r="H534" s="1"/>
      <c r="I534" s="1"/>
      <c r="J534" s="1"/>
      <c r="L534" s="1" t="s">
        <v>32</v>
      </c>
    </row>
    <row r="535" spans="1:12" hidden="1" x14ac:dyDescent="0.25">
      <c r="A535" s="8"/>
      <c r="B535" s="8"/>
      <c r="C535" s="8" t="s">
        <v>544</v>
      </c>
      <c r="D535" s="19" t="s">
        <v>478</v>
      </c>
      <c r="E535" s="20" t="s">
        <v>481</v>
      </c>
      <c r="F535" s="1" t="s">
        <v>31</v>
      </c>
      <c r="G535" s="21"/>
      <c r="H535" s="1"/>
      <c r="I535" s="1"/>
      <c r="J535" s="1"/>
      <c r="L535" s="1" t="s">
        <v>32</v>
      </c>
    </row>
    <row r="536" spans="1:12" hidden="1" x14ac:dyDescent="0.25">
      <c r="A536" s="8"/>
      <c r="B536" s="8"/>
      <c r="C536" s="8" t="s">
        <v>544</v>
      </c>
      <c r="D536" s="19" t="s">
        <v>483</v>
      </c>
      <c r="E536" s="20" t="s">
        <v>484</v>
      </c>
      <c r="F536" s="1" t="s">
        <v>31</v>
      </c>
      <c r="G536" s="21"/>
      <c r="H536" s="1"/>
      <c r="I536" s="1"/>
      <c r="J536" s="1"/>
      <c r="L536" s="1" t="s">
        <v>32</v>
      </c>
    </row>
    <row r="537" spans="1:12" hidden="1" x14ac:dyDescent="0.25">
      <c r="A537" s="8"/>
      <c r="B537" s="8"/>
      <c r="C537" s="8" t="s">
        <v>544</v>
      </c>
      <c r="D537" s="19" t="s">
        <v>483</v>
      </c>
      <c r="E537" s="20" t="s">
        <v>523</v>
      </c>
      <c r="F537" s="1" t="s">
        <v>31</v>
      </c>
      <c r="G537" s="21"/>
      <c r="H537" s="1"/>
      <c r="I537" s="1"/>
      <c r="J537" s="1"/>
      <c r="L537" s="1" t="s">
        <v>32</v>
      </c>
    </row>
    <row r="538" spans="1:12" hidden="1" x14ac:dyDescent="0.25">
      <c r="A538" s="8"/>
      <c r="B538" s="8"/>
      <c r="C538" s="8" t="s">
        <v>544</v>
      </c>
      <c r="D538" s="19" t="s">
        <v>483</v>
      </c>
      <c r="E538" s="20" t="s">
        <v>524</v>
      </c>
      <c r="F538" s="1" t="s">
        <v>31</v>
      </c>
      <c r="G538" s="21"/>
      <c r="H538" s="1"/>
      <c r="I538" s="1"/>
      <c r="J538" s="1"/>
      <c r="L538" s="1" t="s">
        <v>32</v>
      </c>
    </row>
    <row r="539" spans="1:12" hidden="1" x14ac:dyDescent="0.25">
      <c r="A539" s="8"/>
      <c r="B539" s="8"/>
      <c r="C539" s="8" t="s">
        <v>544</v>
      </c>
      <c r="D539" s="19" t="s">
        <v>483</v>
      </c>
      <c r="E539" s="20" t="s">
        <v>485</v>
      </c>
      <c r="F539" s="1" t="s">
        <v>31</v>
      </c>
      <c r="G539" s="21"/>
      <c r="H539" s="1"/>
      <c r="I539" s="1"/>
      <c r="J539" s="1"/>
      <c r="L539" s="1" t="s">
        <v>32</v>
      </c>
    </row>
    <row r="540" spans="1:12" hidden="1" x14ac:dyDescent="0.25">
      <c r="A540" s="8"/>
      <c r="B540" s="8"/>
      <c r="C540" s="8" t="s">
        <v>544</v>
      </c>
      <c r="D540" s="19" t="s">
        <v>483</v>
      </c>
      <c r="E540" s="20" t="s">
        <v>486</v>
      </c>
      <c r="F540" s="1" t="s">
        <v>31</v>
      </c>
      <c r="G540" s="21"/>
      <c r="H540" s="1"/>
      <c r="I540" s="1"/>
      <c r="J540" s="1"/>
      <c r="L540" s="1" t="s">
        <v>32</v>
      </c>
    </row>
    <row r="541" spans="1:12" hidden="1" x14ac:dyDescent="0.25">
      <c r="A541" s="8"/>
      <c r="B541" s="8"/>
      <c r="C541" s="8" t="s">
        <v>544</v>
      </c>
      <c r="D541" s="19" t="s">
        <v>488</v>
      </c>
      <c r="E541" s="20" t="s">
        <v>489</v>
      </c>
      <c r="F541" s="1" t="s">
        <v>31</v>
      </c>
      <c r="G541" s="21"/>
      <c r="H541" s="1"/>
      <c r="I541" s="1"/>
      <c r="J541" s="1"/>
      <c r="L541" s="1" t="s">
        <v>32</v>
      </c>
    </row>
    <row r="542" spans="1:12" hidden="1" x14ac:dyDescent="0.25">
      <c r="A542" s="8"/>
      <c r="B542" s="8"/>
      <c r="C542" s="8" t="s">
        <v>544</v>
      </c>
      <c r="D542" s="19" t="s">
        <v>488</v>
      </c>
      <c r="E542" s="20" t="s">
        <v>491</v>
      </c>
      <c r="F542" s="1" t="s">
        <v>31</v>
      </c>
      <c r="G542" s="21"/>
      <c r="H542" s="1"/>
      <c r="I542" s="1"/>
      <c r="J542" s="1"/>
      <c r="L542" s="1" t="s">
        <v>32</v>
      </c>
    </row>
    <row r="543" spans="1:12" hidden="1" x14ac:dyDescent="0.25">
      <c r="A543" s="8"/>
      <c r="B543" s="8"/>
      <c r="C543" s="8" t="s">
        <v>544</v>
      </c>
      <c r="D543" s="19" t="s">
        <v>488</v>
      </c>
      <c r="E543" s="20" t="s">
        <v>490</v>
      </c>
      <c r="F543" s="1" t="s">
        <v>31</v>
      </c>
      <c r="G543" s="21"/>
      <c r="H543" s="1"/>
      <c r="I543" s="1"/>
      <c r="J543" s="1"/>
      <c r="L543" s="1" t="s">
        <v>32</v>
      </c>
    </row>
    <row r="544" spans="1:12" hidden="1" x14ac:dyDescent="0.25">
      <c r="A544" s="8"/>
      <c r="B544" s="8"/>
      <c r="C544" s="8" t="s">
        <v>544</v>
      </c>
      <c r="D544" s="19" t="s">
        <v>488</v>
      </c>
      <c r="E544" s="20" t="s">
        <v>528</v>
      </c>
      <c r="F544" s="1" t="s">
        <v>31</v>
      </c>
      <c r="G544" s="21"/>
      <c r="H544" s="1"/>
      <c r="I544" s="1"/>
      <c r="J544" s="1"/>
      <c r="L544" s="1" t="s">
        <v>32</v>
      </c>
    </row>
    <row r="545" spans="1:13" hidden="1" x14ac:dyDescent="0.25">
      <c r="A545" s="8"/>
      <c r="B545" s="8"/>
      <c r="C545" s="8" t="s">
        <v>544</v>
      </c>
      <c r="D545" s="4" t="s">
        <v>173</v>
      </c>
      <c r="E545" s="2" t="s">
        <v>175</v>
      </c>
      <c r="F545" s="1" t="s">
        <v>660</v>
      </c>
      <c r="G545" s="21"/>
      <c r="H545" s="1"/>
      <c r="I545" s="1"/>
      <c r="J545" s="1"/>
      <c r="L545" s="1" t="s">
        <v>32</v>
      </c>
    </row>
    <row r="546" spans="1:13" x14ac:dyDescent="0.25">
      <c r="A546" s="8"/>
      <c r="B546" s="8" t="str">
        <f>HYPERLINK("https://attack.mitre.org/techniques/T1484/001","MITRE")</f>
        <v>MITRE</v>
      </c>
      <c r="C546" s="8" t="s">
        <v>544</v>
      </c>
      <c r="D546" s="4" t="s">
        <v>173</v>
      </c>
      <c r="E546" s="2" t="s">
        <v>174</v>
      </c>
      <c r="F546" s="1" t="s">
        <v>661</v>
      </c>
      <c r="G546" s="21">
        <v>2</v>
      </c>
      <c r="I546" s="21" t="s">
        <v>46</v>
      </c>
      <c r="J546" s="21" t="s">
        <v>46</v>
      </c>
      <c r="K546" s="1">
        <f>(COUNTIF(H546:J546,"x")+G546)</f>
        <v>4</v>
      </c>
      <c r="L546" s="1" t="s">
        <v>47</v>
      </c>
      <c r="M546" s="1">
        <f>IF(L546="win-client",K546,IF(L546="teilweise",K546/2,0))</f>
        <v>0</v>
      </c>
    </row>
    <row r="547" spans="1:13" hidden="1" x14ac:dyDescent="0.25">
      <c r="A547" s="8"/>
      <c r="B547" s="8"/>
      <c r="C547" s="8" t="s">
        <v>544</v>
      </c>
      <c r="D547" s="4" t="s">
        <v>545</v>
      </c>
      <c r="E547" s="2" t="s">
        <v>40</v>
      </c>
      <c r="F547" s="1" t="s">
        <v>660</v>
      </c>
      <c r="G547" s="21"/>
      <c r="H547" s="1"/>
      <c r="I547" s="1"/>
      <c r="J547" s="1"/>
      <c r="L547" s="1" t="s">
        <v>32</v>
      </c>
    </row>
    <row r="548" spans="1:13" hidden="1" x14ac:dyDescent="0.25">
      <c r="A548" s="8"/>
      <c r="B548" s="8"/>
      <c r="C548" s="8" t="s">
        <v>544</v>
      </c>
      <c r="D548" s="19" t="s">
        <v>492</v>
      </c>
      <c r="E548" s="20" t="s">
        <v>529</v>
      </c>
      <c r="F548" s="1" t="s">
        <v>31</v>
      </c>
      <c r="G548" s="21"/>
      <c r="H548" s="1"/>
      <c r="I548" s="1"/>
      <c r="J548" s="1"/>
      <c r="L548" s="1" t="s">
        <v>32</v>
      </c>
    </row>
    <row r="549" spans="1:13" hidden="1" x14ac:dyDescent="0.25">
      <c r="A549" s="8"/>
      <c r="B549" s="8"/>
      <c r="C549" s="8" t="s">
        <v>544</v>
      </c>
      <c r="D549" s="19" t="s">
        <v>492</v>
      </c>
      <c r="E549" s="19" t="s">
        <v>530</v>
      </c>
      <c r="F549" s="1" t="s">
        <v>31</v>
      </c>
      <c r="G549" s="21"/>
      <c r="H549" s="1"/>
      <c r="I549" s="1"/>
      <c r="J549" s="1"/>
      <c r="L549" s="1" t="s">
        <v>32</v>
      </c>
    </row>
    <row r="550" spans="1:13" hidden="1" x14ac:dyDescent="0.25">
      <c r="A550" s="8"/>
      <c r="B550" s="8"/>
      <c r="C550" s="8" t="s">
        <v>544</v>
      </c>
      <c r="D550" s="19" t="s">
        <v>492</v>
      </c>
      <c r="E550" s="20" t="s">
        <v>531</v>
      </c>
      <c r="F550" s="1" t="s">
        <v>31</v>
      </c>
      <c r="G550" s="21"/>
      <c r="H550" s="1"/>
      <c r="I550" s="1"/>
      <c r="J550" s="1"/>
      <c r="L550" s="1" t="s">
        <v>32</v>
      </c>
    </row>
    <row r="551" spans="1:13" hidden="1" x14ac:dyDescent="0.25">
      <c r="A551" s="8"/>
      <c r="B551" s="8"/>
      <c r="C551" s="8" t="s">
        <v>544</v>
      </c>
      <c r="D551" s="19" t="s">
        <v>492</v>
      </c>
      <c r="E551" s="20" t="s">
        <v>532</v>
      </c>
      <c r="F551" s="1" t="s">
        <v>31</v>
      </c>
      <c r="G551" s="21"/>
      <c r="H551" s="1"/>
      <c r="I551" s="1"/>
      <c r="J551" s="1"/>
      <c r="L551" s="1" t="s">
        <v>32</v>
      </c>
    </row>
    <row r="552" spans="1:13" hidden="1" x14ac:dyDescent="0.25">
      <c r="A552" s="8"/>
      <c r="B552" s="8"/>
      <c r="C552" s="8" t="s">
        <v>544</v>
      </c>
      <c r="D552" s="19" t="s">
        <v>492</v>
      </c>
      <c r="E552" s="20" t="s">
        <v>533</v>
      </c>
      <c r="F552" s="1" t="s">
        <v>31</v>
      </c>
      <c r="G552" s="21"/>
      <c r="H552" s="1"/>
      <c r="I552" s="1"/>
      <c r="J552" s="1"/>
      <c r="L552" s="1" t="s">
        <v>32</v>
      </c>
    </row>
    <row r="553" spans="1:13" hidden="1" x14ac:dyDescent="0.25">
      <c r="A553" s="8"/>
      <c r="B553" s="8"/>
      <c r="C553" s="8" t="s">
        <v>544</v>
      </c>
      <c r="D553" s="19" t="s">
        <v>492</v>
      </c>
      <c r="E553" s="20" t="s">
        <v>534</v>
      </c>
      <c r="F553" s="1" t="s">
        <v>31</v>
      </c>
      <c r="G553" s="21"/>
      <c r="H553" s="1"/>
      <c r="I553" s="1"/>
      <c r="J553" s="1"/>
      <c r="L553" s="1" t="s">
        <v>32</v>
      </c>
    </row>
    <row r="554" spans="1:13" hidden="1" x14ac:dyDescent="0.25">
      <c r="A554" s="8"/>
      <c r="B554" s="8"/>
      <c r="C554" s="8" t="s">
        <v>544</v>
      </c>
      <c r="D554" s="19" t="s">
        <v>492</v>
      </c>
      <c r="E554" s="20" t="s">
        <v>496</v>
      </c>
      <c r="F554" s="1" t="s">
        <v>31</v>
      </c>
      <c r="G554" s="21"/>
      <c r="H554" s="1"/>
      <c r="I554" s="1"/>
      <c r="J554" s="1"/>
      <c r="L554" s="1" t="s">
        <v>32</v>
      </c>
    </row>
    <row r="555" spans="1:13" hidden="1" x14ac:dyDescent="0.25">
      <c r="A555" s="8"/>
      <c r="B555" s="8"/>
      <c r="C555" s="8" t="s">
        <v>544</v>
      </c>
      <c r="D555" s="19" t="s">
        <v>492</v>
      </c>
      <c r="E555" s="20" t="s">
        <v>535</v>
      </c>
      <c r="F555" s="1" t="s">
        <v>31</v>
      </c>
      <c r="G555" s="21"/>
      <c r="H555" s="1"/>
      <c r="I555" s="1"/>
      <c r="J555" s="1"/>
      <c r="L555" s="1" t="s">
        <v>32</v>
      </c>
    </row>
    <row r="556" spans="1:13" hidden="1" x14ac:dyDescent="0.25">
      <c r="A556" s="8"/>
      <c r="B556" s="8"/>
      <c r="C556" s="8" t="s">
        <v>544</v>
      </c>
      <c r="D556" s="19" t="s">
        <v>492</v>
      </c>
      <c r="E556" s="20" t="s">
        <v>495</v>
      </c>
      <c r="F556" s="1" t="s">
        <v>31</v>
      </c>
      <c r="G556" s="21"/>
      <c r="H556" s="1"/>
      <c r="I556" s="1"/>
      <c r="J556" s="1"/>
      <c r="L556" s="1" t="s">
        <v>32</v>
      </c>
    </row>
    <row r="557" spans="1:13" hidden="1" x14ac:dyDescent="0.25">
      <c r="A557" s="8"/>
      <c r="B557" s="8"/>
      <c r="C557" s="8" t="s">
        <v>544</v>
      </c>
      <c r="D557" s="19" t="s">
        <v>492</v>
      </c>
      <c r="E557" s="20" t="s">
        <v>536</v>
      </c>
      <c r="F557" s="1" t="s">
        <v>31</v>
      </c>
      <c r="G557" s="21"/>
      <c r="H557" s="1"/>
      <c r="I557" s="1"/>
      <c r="J557" s="1"/>
      <c r="L557" s="1" t="s">
        <v>32</v>
      </c>
    </row>
    <row r="558" spans="1:13" hidden="1" x14ac:dyDescent="0.25">
      <c r="A558" s="8"/>
      <c r="B558" s="8"/>
      <c r="C558" s="8" t="s">
        <v>544</v>
      </c>
      <c r="D558" s="19" t="s">
        <v>492</v>
      </c>
      <c r="E558" s="20" t="s">
        <v>537</v>
      </c>
      <c r="F558" s="1" t="s">
        <v>31</v>
      </c>
      <c r="G558" s="21"/>
      <c r="H558" s="1"/>
      <c r="I558" s="1"/>
      <c r="J558" s="1"/>
      <c r="L558" s="1" t="s">
        <v>32</v>
      </c>
    </row>
    <row r="559" spans="1:13" hidden="1" x14ac:dyDescent="0.25">
      <c r="A559" s="8"/>
      <c r="B559" s="8"/>
      <c r="C559" s="8" t="s">
        <v>544</v>
      </c>
      <c r="D559" s="19" t="s">
        <v>492</v>
      </c>
      <c r="E559" s="20" t="s">
        <v>538</v>
      </c>
      <c r="F559" s="1" t="s">
        <v>31</v>
      </c>
      <c r="G559" s="21"/>
      <c r="H559" s="1"/>
      <c r="I559" s="1"/>
      <c r="J559" s="1"/>
      <c r="L559" s="1" t="s">
        <v>32</v>
      </c>
    </row>
    <row r="560" spans="1:13" hidden="1" x14ac:dyDescent="0.25">
      <c r="A560" s="8"/>
      <c r="B560" s="8"/>
      <c r="C560" s="8" t="s">
        <v>544</v>
      </c>
      <c r="D560" s="19" t="s">
        <v>492</v>
      </c>
      <c r="E560" s="20" t="s">
        <v>494</v>
      </c>
      <c r="F560" s="1" t="s">
        <v>31</v>
      </c>
      <c r="G560" s="21"/>
      <c r="H560" s="1"/>
      <c r="I560" s="1"/>
      <c r="J560" s="1"/>
      <c r="L560" s="1" t="s">
        <v>32</v>
      </c>
    </row>
    <row r="561" spans="1:13" hidden="1" x14ac:dyDescent="0.25">
      <c r="A561" s="8"/>
      <c r="B561" s="8"/>
      <c r="C561" s="8" t="s">
        <v>544</v>
      </c>
      <c r="D561" s="19" t="s">
        <v>492</v>
      </c>
      <c r="E561" s="20" t="s">
        <v>493</v>
      </c>
      <c r="F561" s="1" t="s">
        <v>31</v>
      </c>
      <c r="G561" s="21"/>
      <c r="H561" s="1"/>
      <c r="I561" s="1"/>
      <c r="J561" s="1"/>
      <c r="L561" s="1" t="s">
        <v>32</v>
      </c>
    </row>
    <row r="562" spans="1:13" hidden="1" x14ac:dyDescent="0.25">
      <c r="A562" s="8"/>
      <c r="B562" s="8"/>
      <c r="C562" s="8" t="s">
        <v>544</v>
      </c>
      <c r="D562" s="19" t="s">
        <v>492</v>
      </c>
      <c r="E562" s="20" t="s">
        <v>539</v>
      </c>
      <c r="F562" s="1" t="s">
        <v>31</v>
      </c>
      <c r="G562" s="21"/>
      <c r="H562" s="1"/>
      <c r="I562" s="1"/>
      <c r="J562" s="1"/>
      <c r="L562" s="1" t="s">
        <v>32</v>
      </c>
    </row>
    <row r="563" spans="1:13" x14ac:dyDescent="0.25">
      <c r="A563" s="8"/>
      <c r="B563" s="8" t="str">
        <f>HYPERLINK("https://attack.mitre.org/techniques/T1068","MITRE")</f>
        <v>MITRE</v>
      </c>
      <c r="C563" s="8" t="s">
        <v>544</v>
      </c>
      <c r="D563" s="4" t="s">
        <v>547</v>
      </c>
      <c r="E563" s="2" t="s">
        <v>40</v>
      </c>
      <c r="F563" s="1" t="s">
        <v>661</v>
      </c>
      <c r="G563" s="21">
        <v>3</v>
      </c>
      <c r="H563" s="21" t="s">
        <v>46</v>
      </c>
      <c r="I563" s="21" t="s">
        <v>46</v>
      </c>
      <c r="J563" s="21" t="s">
        <v>46</v>
      </c>
      <c r="K563" s="1">
        <f>(COUNTIF(H563:J563,"x")+G563)</f>
        <v>6</v>
      </c>
      <c r="L563" s="1" t="s">
        <v>47</v>
      </c>
      <c r="M563" s="1">
        <f>IF(L563="win-client",K563,IF(L563="teilweise",K563/2,0))</f>
        <v>0</v>
      </c>
    </row>
    <row r="564" spans="1:13" hidden="1" x14ac:dyDescent="0.25">
      <c r="A564" s="8"/>
      <c r="B564" s="8"/>
      <c r="C564" s="8" t="s">
        <v>544</v>
      </c>
      <c r="D564" s="19" t="s">
        <v>176</v>
      </c>
      <c r="E564" s="20" t="s">
        <v>187</v>
      </c>
      <c r="F564" s="1" t="s">
        <v>31</v>
      </c>
      <c r="G564" s="21"/>
      <c r="H564" s="1"/>
      <c r="I564" s="1"/>
      <c r="J564" s="1"/>
      <c r="L564" s="1" t="s">
        <v>32</v>
      </c>
    </row>
    <row r="565" spans="1:13" hidden="1" x14ac:dyDescent="0.25">
      <c r="A565" s="8"/>
      <c r="B565" s="8"/>
      <c r="C565" s="8" t="s">
        <v>544</v>
      </c>
      <c r="D565" s="19" t="s">
        <v>176</v>
      </c>
      <c r="E565" s="20" t="s">
        <v>183</v>
      </c>
      <c r="F565" s="1" t="s">
        <v>31</v>
      </c>
      <c r="G565" s="21"/>
      <c r="H565" s="1"/>
      <c r="I565" s="1"/>
      <c r="J565" s="1"/>
      <c r="L565" s="1" t="s">
        <v>32</v>
      </c>
    </row>
    <row r="566" spans="1:13" hidden="1" x14ac:dyDescent="0.25">
      <c r="A566" s="8"/>
      <c r="B566" s="8"/>
      <c r="C566" s="8" t="s">
        <v>544</v>
      </c>
      <c r="D566" s="19" t="s">
        <v>176</v>
      </c>
      <c r="E566" s="20" t="s">
        <v>184</v>
      </c>
      <c r="F566" s="1" t="s">
        <v>31</v>
      </c>
      <c r="G566" s="21"/>
      <c r="H566" s="1"/>
      <c r="I566" s="1"/>
      <c r="J566" s="1"/>
      <c r="L566" s="1" t="s">
        <v>32</v>
      </c>
    </row>
    <row r="567" spans="1:13" hidden="1" x14ac:dyDescent="0.25">
      <c r="A567" s="8"/>
      <c r="B567" s="8"/>
      <c r="C567" s="8" t="s">
        <v>544</v>
      </c>
      <c r="D567" s="19" t="s">
        <v>176</v>
      </c>
      <c r="E567" s="20" t="s">
        <v>186</v>
      </c>
      <c r="F567" s="1" t="s">
        <v>31</v>
      </c>
      <c r="G567" s="21"/>
      <c r="H567" s="1"/>
      <c r="I567" s="1"/>
      <c r="J567" s="1"/>
      <c r="L567" s="1" t="s">
        <v>32</v>
      </c>
    </row>
    <row r="568" spans="1:13" hidden="1" x14ac:dyDescent="0.25">
      <c r="A568" s="8"/>
      <c r="B568" s="8"/>
      <c r="C568" s="8" t="s">
        <v>544</v>
      </c>
      <c r="D568" s="19" t="s">
        <v>176</v>
      </c>
      <c r="E568" s="20" t="s">
        <v>185</v>
      </c>
      <c r="F568" s="1" t="s">
        <v>31</v>
      </c>
      <c r="G568" s="21"/>
      <c r="H568" s="1"/>
      <c r="I568" s="1"/>
      <c r="J568" s="1"/>
      <c r="L568" s="1" t="s">
        <v>32</v>
      </c>
    </row>
    <row r="569" spans="1:13" hidden="1" x14ac:dyDescent="0.25">
      <c r="A569" s="8"/>
      <c r="B569" s="8"/>
      <c r="C569" s="8" t="s">
        <v>544</v>
      </c>
      <c r="D569" s="19" t="s">
        <v>176</v>
      </c>
      <c r="E569" s="20" t="s">
        <v>178</v>
      </c>
      <c r="F569" s="1" t="s">
        <v>31</v>
      </c>
      <c r="G569" s="21"/>
      <c r="H569" s="1"/>
      <c r="I569" s="1"/>
      <c r="J569" s="1"/>
      <c r="L569" s="1" t="s">
        <v>32</v>
      </c>
    </row>
    <row r="570" spans="1:13" hidden="1" x14ac:dyDescent="0.25">
      <c r="A570" s="8"/>
      <c r="B570" s="8"/>
      <c r="C570" s="8" t="s">
        <v>544</v>
      </c>
      <c r="D570" s="19" t="s">
        <v>176</v>
      </c>
      <c r="E570" s="20" t="s">
        <v>181</v>
      </c>
      <c r="F570" s="1" t="s">
        <v>31</v>
      </c>
      <c r="G570" s="21"/>
      <c r="H570" s="1"/>
      <c r="I570" s="1"/>
      <c r="J570" s="1"/>
      <c r="L570" s="1" t="s">
        <v>32</v>
      </c>
    </row>
    <row r="571" spans="1:13" hidden="1" x14ac:dyDescent="0.25">
      <c r="A571" s="8"/>
      <c r="B571" s="8"/>
      <c r="C571" s="8" t="s">
        <v>544</v>
      </c>
      <c r="D571" s="19" t="s">
        <v>176</v>
      </c>
      <c r="E571" s="20" t="s">
        <v>182</v>
      </c>
      <c r="F571" s="1" t="s">
        <v>31</v>
      </c>
      <c r="G571" s="21"/>
      <c r="H571" s="1"/>
      <c r="I571" s="1"/>
      <c r="J571" s="1"/>
      <c r="L571" s="1" t="s">
        <v>32</v>
      </c>
    </row>
    <row r="572" spans="1:13" hidden="1" x14ac:dyDescent="0.25">
      <c r="A572" s="8"/>
      <c r="B572" s="8"/>
      <c r="C572" s="8" t="s">
        <v>544</v>
      </c>
      <c r="D572" s="19" t="s">
        <v>176</v>
      </c>
      <c r="E572" s="20" t="s">
        <v>180</v>
      </c>
      <c r="F572" s="1" t="s">
        <v>31</v>
      </c>
      <c r="G572" s="21"/>
      <c r="H572" s="1"/>
      <c r="I572" s="1"/>
      <c r="J572" s="1"/>
      <c r="L572" s="1" t="s">
        <v>32</v>
      </c>
    </row>
    <row r="573" spans="1:13" hidden="1" x14ac:dyDescent="0.25">
      <c r="A573" s="8"/>
      <c r="B573" s="8"/>
      <c r="C573" s="8" t="s">
        <v>544</v>
      </c>
      <c r="D573" s="19" t="s">
        <v>176</v>
      </c>
      <c r="E573" s="20" t="s">
        <v>177</v>
      </c>
      <c r="F573" s="1" t="s">
        <v>31</v>
      </c>
      <c r="G573" s="21"/>
      <c r="H573" s="1"/>
      <c r="I573" s="1"/>
      <c r="J573" s="1"/>
      <c r="L573" s="1" t="s">
        <v>32</v>
      </c>
    </row>
    <row r="574" spans="1:13" hidden="1" x14ac:dyDescent="0.25">
      <c r="A574" s="8"/>
      <c r="B574" s="8"/>
      <c r="C574" s="8" t="s">
        <v>544</v>
      </c>
      <c r="D574" s="19" t="s">
        <v>176</v>
      </c>
      <c r="E574" s="20" t="s">
        <v>179</v>
      </c>
      <c r="F574" s="1" t="s">
        <v>31</v>
      </c>
      <c r="G574" s="21"/>
      <c r="H574" s="1"/>
      <c r="I574" s="1"/>
      <c r="J574" s="1"/>
      <c r="L574" s="1" t="s">
        <v>32</v>
      </c>
    </row>
    <row r="575" spans="1:13" x14ac:dyDescent="0.25">
      <c r="A575" s="8"/>
      <c r="B575" s="8" t="str">
        <f>HYPERLINK("https://attack.mitre.org/techniques/T1055/004","MITRE")</f>
        <v>MITRE</v>
      </c>
      <c r="C575" s="8" t="s">
        <v>544</v>
      </c>
      <c r="D575" s="4" t="s">
        <v>194</v>
      </c>
      <c r="E575" s="2" t="s">
        <v>198</v>
      </c>
      <c r="F575" s="1" t="s">
        <v>661</v>
      </c>
      <c r="G575" s="21">
        <v>2</v>
      </c>
      <c r="I575" s="21" t="s">
        <v>46</v>
      </c>
      <c r="J575" s="21" t="s">
        <v>46</v>
      </c>
      <c r="K575" s="1">
        <f>(COUNTIF(H575:J575,"x")+G575)</f>
        <v>4</v>
      </c>
      <c r="L575" s="1" t="s">
        <v>47</v>
      </c>
      <c r="M575" s="1">
        <f>IF(L575="win-client",K575,IF(L575="teilweise",K575/2,0))</f>
        <v>0</v>
      </c>
    </row>
    <row r="576" spans="1:13" x14ac:dyDescent="0.25">
      <c r="A576" s="8"/>
      <c r="B576" s="8" t="str">
        <f>HYPERLINK("https://attack.mitre.org/techniques/T1055/001","MITRE")</f>
        <v>MITRE</v>
      </c>
      <c r="C576" s="8" t="s">
        <v>544</v>
      </c>
      <c r="D576" s="4" t="s">
        <v>194</v>
      </c>
      <c r="E576" s="2" t="s">
        <v>195</v>
      </c>
      <c r="F576" s="1" t="s">
        <v>661</v>
      </c>
      <c r="G576" s="21">
        <v>2</v>
      </c>
      <c r="I576" s="21" t="s">
        <v>46</v>
      </c>
      <c r="J576" s="21" t="s">
        <v>46</v>
      </c>
      <c r="K576" s="1">
        <f>(COUNTIF(H576:J576,"x")+G576)</f>
        <v>4</v>
      </c>
      <c r="L576" s="1" t="s">
        <v>47</v>
      </c>
      <c r="M576" s="1">
        <f>IF(L576="win-client",K576,IF(L576="teilweise",K576/2,0))</f>
        <v>0</v>
      </c>
    </row>
    <row r="577" spans="1:13" x14ac:dyDescent="0.25">
      <c r="A577" s="8"/>
      <c r="B577" s="8" t="str">
        <f>HYPERLINK("https://attack.mitre.org/techniques/T1055/011","MITRE")</f>
        <v>MITRE</v>
      </c>
      <c r="C577" s="8" t="s">
        <v>544</v>
      </c>
      <c r="D577" s="4" t="s">
        <v>194</v>
      </c>
      <c r="E577" s="2" t="s">
        <v>202</v>
      </c>
      <c r="F577" s="1" t="s">
        <v>661</v>
      </c>
      <c r="G577" s="21">
        <v>2</v>
      </c>
      <c r="I577" s="21" t="s">
        <v>46</v>
      </c>
      <c r="J577" s="21" t="s">
        <v>46</v>
      </c>
      <c r="K577" s="1">
        <f>(COUNTIF(H577:J577,"x")+G577)</f>
        <v>4</v>
      </c>
      <c r="L577" s="1" t="s">
        <v>47</v>
      </c>
      <c r="M577" s="1">
        <f>IF(L577="win-client",K577,IF(L577="teilweise",K577/2,0))</f>
        <v>0</v>
      </c>
    </row>
    <row r="578" spans="1:13" x14ac:dyDescent="0.25">
      <c r="A578" s="8"/>
      <c r="B578" s="8" t="str">
        <f>HYPERLINK("https://attack.mitre.org/techniques/T1055/015","MITRE")</f>
        <v>MITRE</v>
      </c>
      <c r="C578" s="8" t="s">
        <v>544</v>
      </c>
      <c r="D578" s="4" t="s">
        <v>194</v>
      </c>
      <c r="E578" s="2" t="s">
        <v>546</v>
      </c>
      <c r="F578" s="1" t="s">
        <v>661</v>
      </c>
      <c r="G578" s="21">
        <v>2</v>
      </c>
      <c r="H578" s="1"/>
      <c r="I578" s="1" t="s">
        <v>46</v>
      </c>
      <c r="J578" s="1"/>
      <c r="K578" s="1">
        <f>(COUNTIF(H578:J578,"x")+G578)</f>
        <v>3</v>
      </c>
      <c r="L578" s="1" t="s">
        <v>47</v>
      </c>
      <c r="M578" s="1">
        <f>IF(L578="win-client",K578,IF(L578="teilweise",K578/2,0))</f>
        <v>0</v>
      </c>
    </row>
    <row r="579" spans="1:13" x14ac:dyDescent="0.25">
      <c r="A579" s="8"/>
      <c r="B579" s="8" t="str">
        <f>HYPERLINK("https://attack.mitre.org/techniques/T1055/002","MITRE")</f>
        <v>MITRE</v>
      </c>
      <c r="C579" s="8" t="s">
        <v>544</v>
      </c>
      <c r="D579" s="4" t="s">
        <v>194</v>
      </c>
      <c r="E579" s="2" t="s">
        <v>196</v>
      </c>
      <c r="F579" s="1" t="s">
        <v>661</v>
      </c>
      <c r="G579" s="21">
        <v>2</v>
      </c>
      <c r="I579" s="21" t="s">
        <v>46</v>
      </c>
      <c r="J579" s="21" t="s">
        <v>46</v>
      </c>
      <c r="K579" s="1">
        <f>(COUNTIF(H579:J579,"x")+G579)</f>
        <v>4</v>
      </c>
      <c r="L579" s="1" t="s">
        <v>47</v>
      </c>
      <c r="M579" s="1">
        <f>IF(L579="win-client",K579,IF(L579="teilweise",K579/2,0))</f>
        <v>0</v>
      </c>
    </row>
    <row r="580" spans="1:13" hidden="1" x14ac:dyDescent="0.25">
      <c r="A580" s="8"/>
      <c r="B580" s="8"/>
      <c r="C580" s="8" t="s">
        <v>544</v>
      </c>
      <c r="D580" s="4" t="s">
        <v>194</v>
      </c>
      <c r="E580" s="2" t="s">
        <v>201</v>
      </c>
      <c r="F580" s="1" t="s">
        <v>660</v>
      </c>
      <c r="G580" s="21"/>
      <c r="H580" s="1"/>
      <c r="I580" s="1"/>
      <c r="J580" s="1"/>
      <c r="L580" s="1" t="s">
        <v>32</v>
      </c>
    </row>
    <row r="581" spans="1:13" x14ac:dyDescent="0.25">
      <c r="A581" s="8"/>
      <c r="B581" s="8" t="str">
        <f>HYPERLINK("https://attack.mitre.org/techniques/T1055/013","MITRE")</f>
        <v>MITRE</v>
      </c>
      <c r="C581" s="8" t="s">
        <v>544</v>
      </c>
      <c r="D581" s="4" t="s">
        <v>194</v>
      </c>
      <c r="E581" s="2" t="s">
        <v>203</v>
      </c>
      <c r="F581" s="1" t="s">
        <v>661</v>
      </c>
      <c r="G581" s="21">
        <v>2</v>
      </c>
      <c r="I581" s="21" t="s">
        <v>46</v>
      </c>
      <c r="J581" s="21" t="s">
        <v>46</v>
      </c>
      <c r="K581" s="1">
        <f>(COUNTIF(H581:J581,"x")+G581)</f>
        <v>4</v>
      </c>
      <c r="L581" s="1" t="s">
        <v>47</v>
      </c>
      <c r="M581" s="1">
        <f>IF(L581="win-client",K581,IF(L581="teilweise",K581/2,0))</f>
        <v>0</v>
      </c>
    </row>
    <row r="582" spans="1:13" x14ac:dyDescent="0.25">
      <c r="A582" s="8"/>
      <c r="B582" s="8" t="str">
        <f>HYPERLINK("https://attack.mitre.org/techniques/T1055/012","MITRE")</f>
        <v>MITRE</v>
      </c>
      <c r="C582" s="8" t="s">
        <v>544</v>
      </c>
      <c r="D582" s="4" t="s">
        <v>194</v>
      </c>
      <c r="E582" s="2" t="s">
        <v>204</v>
      </c>
      <c r="F582" s="1" t="s">
        <v>661</v>
      </c>
      <c r="G582" s="21">
        <v>2</v>
      </c>
      <c r="I582" s="21" t="s">
        <v>46</v>
      </c>
      <c r="J582" s="21" t="s">
        <v>46</v>
      </c>
      <c r="K582" s="1">
        <f>(COUNTIF(H582:J582,"x")+G582)</f>
        <v>4</v>
      </c>
      <c r="L582" s="1" t="s">
        <v>47</v>
      </c>
      <c r="M582" s="1">
        <f>IF(L582="win-client",K582,IF(L582="teilweise",K582/2,0))</f>
        <v>0</v>
      </c>
    </row>
    <row r="583" spans="1:13" hidden="1" x14ac:dyDescent="0.25">
      <c r="A583" s="8"/>
      <c r="B583" s="8"/>
      <c r="C583" s="8" t="s">
        <v>544</v>
      </c>
      <c r="D583" s="4" t="s">
        <v>194</v>
      </c>
      <c r="E583" s="2" t="s">
        <v>200</v>
      </c>
      <c r="F583" s="1" t="s">
        <v>660</v>
      </c>
      <c r="G583" s="21"/>
      <c r="H583" s="1"/>
      <c r="I583" s="1"/>
      <c r="J583" s="1"/>
      <c r="L583" s="1" t="s">
        <v>32</v>
      </c>
    </row>
    <row r="584" spans="1:13" x14ac:dyDescent="0.25">
      <c r="A584" s="8"/>
      <c r="B584" s="8" t="str">
        <f>HYPERLINK("https://attack.mitre.org/techniques/T1055/003","MITRE")</f>
        <v>MITRE</v>
      </c>
      <c r="C584" s="8" t="s">
        <v>544</v>
      </c>
      <c r="D584" s="4" t="s">
        <v>194</v>
      </c>
      <c r="E584" s="2" t="s">
        <v>197</v>
      </c>
      <c r="F584" s="1" t="s">
        <v>661</v>
      </c>
      <c r="G584" s="21">
        <v>2</v>
      </c>
      <c r="I584" s="21" t="s">
        <v>46</v>
      </c>
      <c r="J584" s="21" t="s">
        <v>46</v>
      </c>
      <c r="K584" s="1">
        <f>(COUNTIF(H584:J584,"x")+G584)</f>
        <v>4</v>
      </c>
      <c r="L584" s="1" t="s">
        <v>47</v>
      </c>
      <c r="M584" s="1">
        <f>IF(L584="win-client",K584,IF(L584="teilweise",K584/2,0))</f>
        <v>0</v>
      </c>
    </row>
    <row r="585" spans="1:13" x14ac:dyDescent="0.25">
      <c r="A585" s="8"/>
      <c r="B585" s="8" t="str">
        <f>HYPERLINK("https://attack.mitre.org/techniques/T1055/005","MITRE")</f>
        <v>MITRE</v>
      </c>
      <c r="C585" s="8" t="s">
        <v>544</v>
      </c>
      <c r="D585" s="4" t="s">
        <v>194</v>
      </c>
      <c r="E585" s="2" t="s">
        <v>199</v>
      </c>
      <c r="F585" s="1" t="s">
        <v>661</v>
      </c>
      <c r="G585" s="21">
        <v>2</v>
      </c>
      <c r="I585" s="21" t="s">
        <v>46</v>
      </c>
      <c r="J585" s="21" t="s">
        <v>46</v>
      </c>
      <c r="K585" s="1">
        <f>(COUNTIF(H585:J585,"x")+G585)</f>
        <v>4</v>
      </c>
      <c r="L585" s="1" t="s">
        <v>47</v>
      </c>
      <c r="M585" s="1">
        <f>IF(L585="win-client",K585,IF(L585="teilweise",K585/2,0))</f>
        <v>0</v>
      </c>
    </row>
    <row r="586" spans="1:13" hidden="1" x14ac:dyDescent="0.25">
      <c r="A586" s="8"/>
      <c r="B586" s="8"/>
      <c r="C586" s="8" t="s">
        <v>544</v>
      </c>
      <c r="D586" s="4" t="s">
        <v>194</v>
      </c>
      <c r="E586" s="2" t="s">
        <v>205</v>
      </c>
      <c r="F586" s="1" t="s">
        <v>660</v>
      </c>
      <c r="G586" s="21"/>
      <c r="H586" s="1"/>
      <c r="I586" s="1"/>
      <c r="J586" s="1"/>
      <c r="L586" s="1" t="s">
        <v>32</v>
      </c>
    </row>
    <row r="587" spans="1:13" hidden="1" x14ac:dyDescent="0.25">
      <c r="A587" s="8"/>
      <c r="B587" s="8"/>
      <c r="C587" s="8" t="s">
        <v>544</v>
      </c>
      <c r="D587" s="19" t="s">
        <v>366</v>
      </c>
      <c r="E587" s="20" t="s">
        <v>383</v>
      </c>
      <c r="F587" s="1" t="s">
        <v>31</v>
      </c>
      <c r="G587" s="21"/>
      <c r="H587" s="1"/>
      <c r="I587" s="1"/>
      <c r="J587" s="1"/>
      <c r="L587" s="1" t="s">
        <v>32</v>
      </c>
    </row>
    <row r="588" spans="1:13" hidden="1" x14ac:dyDescent="0.25">
      <c r="A588" s="8"/>
      <c r="B588" s="8"/>
      <c r="C588" s="8" t="s">
        <v>544</v>
      </c>
      <c r="D588" s="19" t="s">
        <v>366</v>
      </c>
      <c r="E588" s="20" t="s">
        <v>392</v>
      </c>
      <c r="F588" s="1" t="s">
        <v>31</v>
      </c>
      <c r="G588" s="21"/>
      <c r="H588" s="1"/>
      <c r="I588" s="1"/>
      <c r="J588" s="1"/>
      <c r="L588" s="1" t="s">
        <v>32</v>
      </c>
    </row>
    <row r="589" spans="1:13" hidden="1" x14ac:dyDescent="0.25">
      <c r="A589" s="8"/>
      <c r="B589" s="8"/>
      <c r="C589" s="8" t="s">
        <v>544</v>
      </c>
      <c r="D589" s="19" t="s">
        <v>366</v>
      </c>
      <c r="E589" s="20" t="s">
        <v>367</v>
      </c>
      <c r="F589" s="1" t="s">
        <v>31</v>
      </c>
      <c r="G589" s="21"/>
      <c r="H589" s="1"/>
      <c r="I589" s="1"/>
      <c r="J589" s="1"/>
      <c r="L589" s="1" t="s">
        <v>32</v>
      </c>
    </row>
    <row r="590" spans="1:13" hidden="1" x14ac:dyDescent="0.25">
      <c r="A590" s="8"/>
      <c r="B590" s="8"/>
      <c r="C590" s="8" t="s">
        <v>544</v>
      </c>
      <c r="D590" s="19" t="s">
        <v>366</v>
      </c>
      <c r="E590" s="20" t="s">
        <v>384</v>
      </c>
      <c r="F590" s="1" t="s">
        <v>31</v>
      </c>
      <c r="G590" s="21"/>
      <c r="H590" s="1"/>
      <c r="I590" s="1"/>
      <c r="J590" s="1"/>
      <c r="L590" s="1" t="s">
        <v>32</v>
      </c>
    </row>
    <row r="591" spans="1:13" hidden="1" x14ac:dyDescent="0.25">
      <c r="A591" s="8"/>
      <c r="B591" s="8"/>
      <c r="C591" s="8" t="s">
        <v>544</v>
      </c>
      <c r="D591" s="19" t="s">
        <v>366</v>
      </c>
      <c r="E591" s="20" t="s">
        <v>368</v>
      </c>
      <c r="F591" s="1" t="s">
        <v>31</v>
      </c>
      <c r="G591" s="21"/>
      <c r="H591" s="1"/>
      <c r="I591" s="1"/>
      <c r="J591" s="1"/>
      <c r="L591" s="1" t="s">
        <v>32</v>
      </c>
    </row>
    <row r="592" spans="1:13" hidden="1" x14ac:dyDescent="0.25">
      <c r="A592" s="8"/>
      <c r="B592" s="8"/>
      <c r="C592" s="8" t="s">
        <v>544</v>
      </c>
      <c r="D592" s="19" t="s">
        <v>206</v>
      </c>
      <c r="E592" s="20" t="s">
        <v>210</v>
      </c>
      <c r="F592" s="1" t="s">
        <v>31</v>
      </c>
      <c r="G592" s="21"/>
      <c r="H592" s="1"/>
      <c r="I592" s="1"/>
      <c r="J592" s="1"/>
      <c r="L592" s="1" t="s">
        <v>32</v>
      </c>
    </row>
    <row r="593" spans="1:13" hidden="1" x14ac:dyDescent="0.25">
      <c r="A593" s="8"/>
      <c r="B593" s="8"/>
      <c r="C593" s="8" t="s">
        <v>544</v>
      </c>
      <c r="D593" s="19" t="s">
        <v>206</v>
      </c>
      <c r="E593" s="20" t="s">
        <v>207</v>
      </c>
      <c r="F593" s="1" t="s">
        <v>31</v>
      </c>
      <c r="G593" s="21"/>
      <c r="H593" s="1"/>
      <c r="I593" s="1"/>
      <c r="J593" s="1"/>
      <c r="L593" s="1" t="s">
        <v>32</v>
      </c>
    </row>
    <row r="594" spans="1:13" hidden="1" x14ac:dyDescent="0.25">
      <c r="A594" s="8"/>
      <c r="B594" s="8"/>
      <c r="C594" s="8" t="s">
        <v>544</v>
      </c>
      <c r="D594" s="19" t="s">
        <v>206</v>
      </c>
      <c r="E594" s="20" t="s">
        <v>208</v>
      </c>
      <c r="F594" s="1" t="s">
        <v>31</v>
      </c>
      <c r="G594" s="21"/>
      <c r="H594" s="1"/>
      <c r="I594" s="1"/>
      <c r="J594" s="1"/>
      <c r="L594" s="1" t="s">
        <v>32</v>
      </c>
    </row>
    <row r="595" spans="1:13" hidden="1" x14ac:dyDescent="0.25">
      <c r="A595" s="8"/>
      <c r="B595" s="8"/>
      <c r="C595" s="8" t="s">
        <v>544</v>
      </c>
      <c r="D595" s="19" t="s">
        <v>206</v>
      </c>
      <c r="E595" s="20" t="s">
        <v>209</v>
      </c>
      <c r="F595" s="1" t="s">
        <v>31</v>
      </c>
      <c r="G595" s="21"/>
      <c r="H595" s="1"/>
      <c r="I595" s="1"/>
      <c r="J595" s="1"/>
      <c r="L595" s="1" t="s">
        <v>32</v>
      </c>
    </row>
    <row r="596" spans="1:13" x14ac:dyDescent="0.25">
      <c r="A596" s="5"/>
      <c r="B596" s="5" t="str">
        <f>HYPERLINK("https://attack.mitre.org/techniques/T1595/001","MITRE")</f>
        <v>MITRE</v>
      </c>
      <c r="C596" s="5" t="s">
        <v>548</v>
      </c>
      <c r="D596" s="4" t="s">
        <v>579</v>
      </c>
      <c r="E596" s="2" t="s">
        <v>581</v>
      </c>
      <c r="F596" s="1" t="s">
        <v>661</v>
      </c>
      <c r="G596" s="21">
        <v>3</v>
      </c>
      <c r="K596" s="1">
        <f>(COUNTIF(H596:J596,"x")+G596)</f>
        <v>3</v>
      </c>
      <c r="L596" s="1" t="s">
        <v>47</v>
      </c>
      <c r="M596" s="1">
        <f>IF(L596="win-client",K596,IF(L596="teilweise",K596/2,0))</f>
        <v>0</v>
      </c>
    </row>
    <row r="597" spans="1:13" x14ac:dyDescent="0.25">
      <c r="A597" s="5"/>
      <c r="B597" s="5" t="str">
        <f>HYPERLINK("https://attack.mitre.org/techniques/T1595/002","MITRE")</f>
        <v>MITRE</v>
      </c>
      <c r="C597" s="5" t="s">
        <v>548</v>
      </c>
      <c r="D597" s="4" t="s">
        <v>579</v>
      </c>
      <c r="E597" s="2" t="s">
        <v>582</v>
      </c>
      <c r="F597" s="1" t="s">
        <v>661</v>
      </c>
      <c r="G597" s="21">
        <v>1</v>
      </c>
      <c r="K597" s="1">
        <f>(COUNTIF(H597:J597,"x")+G597)</f>
        <v>1</v>
      </c>
      <c r="L597" s="1" t="s">
        <v>47</v>
      </c>
      <c r="M597" s="1">
        <f>IF(L597="win-client",K597,IF(L597="teilweise",K597/2,0))</f>
        <v>0</v>
      </c>
    </row>
    <row r="598" spans="1:13" hidden="1" x14ac:dyDescent="0.25">
      <c r="A598" s="5"/>
      <c r="B598" s="5"/>
      <c r="C598" s="5" t="s">
        <v>548</v>
      </c>
      <c r="D598" s="4" t="s">
        <v>579</v>
      </c>
      <c r="E598" s="2" t="s">
        <v>580</v>
      </c>
      <c r="F598" s="1" t="s">
        <v>660</v>
      </c>
      <c r="G598" s="21"/>
      <c r="K598" s="1"/>
      <c r="L598" s="1" t="s">
        <v>32</v>
      </c>
      <c r="M598" s="1"/>
    </row>
    <row r="599" spans="1:13" hidden="1" x14ac:dyDescent="0.25">
      <c r="A599" s="5"/>
      <c r="B599" s="5"/>
      <c r="C599" s="5" t="s">
        <v>548</v>
      </c>
      <c r="D599" s="4" t="s">
        <v>549</v>
      </c>
      <c r="E599" s="2" t="s">
        <v>551</v>
      </c>
      <c r="F599" s="1" t="s">
        <v>660</v>
      </c>
      <c r="G599" s="21"/>
      <c r="H599" s="1"/>
      <c r="I599" s="1"/>
      <c r="J599" s="1"/>
      <c r="L599" s="1" t="s">
        <v>32</v>
      </c>
    </row>
    <row r="600" spans="1:13" hidden="1" x14ac:dyDescent="0.25">
      <c r="A600" s="5"/>
      <c r="B600" s="5"/>
      <c r="C600" s="5" t="s">
        <v>548</v>
      </c>
      <c r="D600" s="4" t="s">
        <v>549</v>
      </c>
      <c r="E600" s="2" t="s">
        <v>550</v>
      </c>
      <c r="F600" s="1" t="s">
        <v>660</v>
      </c>
      <c r="G600" s="21"/>
      <c r="H600" s="1"/>
      <c r="I600" s="1"/>
      <c r="J600" s="1"/>
      <c r="L600" s="1" t="s">
        <v>32</v>
      </c>
    </row>
    <row r="601" spans="1:13" x14ac:dyDescent="0.25">
      <c r="A601" s="5"/>
      <c r="B601" s="5" t="str">
        <f>HYPERLINK("https://attack.mitre.org/techniques/T1592/001","MITRE")</f>
        <v>MITRE</v>
      </c>
      <c r="C601" s="5" t="s">
        <v>548</v>
      </c>
      <c r="D601" s="4" t="s">
        <v>549</v>
      </c>
      <c r="E601" s="2" t="s">
        <v>583</v>
      </c>
      <c r="F601" s="1" t="s">
        <v>661</v>
      </c>
      <c r="G601" s="21">
        <v>1</v>
      </c>
      <c r="K601" s="1">
        <f>(COUNTIF(H601:J601,"x")+G601)</f>
        <v>1</v>
      </c>
      <c r="L601" s="1" t="s">
        <v>47</v>
      </c>
      <c r="M601" s="1">
        <f>IF(L601="win-client",K601,IF(L601="teilweise",K601/2,0))</f>
        <v>0</v>
      </c>
    </row>
    <row r="602" spans="1:13" x14ac:dyDescent="0.25">
      <c r="A602" s="5"/>
      <c r="B602" s="5" t="str">
        <f>HYPERLINK("https://attack.mitre.org/techniques/T1592/002","MITRE")</f>
        <v>MITRE</v>
      </c>
      <c r="C602" s="5" t="s">
        <v>548</v>
      </c>
      <c r="D602" s="4" t="s">
        <v>549</v>
      </c>
      <c r="E602" s="2" t="s">
        <v>584</v>
      </c>
      <c r="F602" s="1" t="s">
        <v>661</v>
      </c>
      <c r="G602" s="21">
        <v>1</v>
      </c>
      <c r="K602" s="1">
        <f>(COUNTIF(H602:J602,"x")+G602)</f>
        <v>1</v>
      </c>
      <c r="L602" s="1" t="s">
        <v>47</v>
      </c>
      <c r="M602" s="1">
        <f>IF(L602="win-client",K602,IF(L602="teilweise",K602/2,0))</f>
        <v>0</v>
      </c>
    </row>
    <row r="603" spans="1:13" hidden="1" x14ac:dyDescent="0.25">
      <c r="A603" s="5"/>
      <c r="B603" s="5"/>
      <c r="C603" s="5" t="s">
        <v>548</v>
      </c>
      <c r="D603" s="4" t="s">
        <v>552</v>
      </c>
      <c r="E603" s="2" t="s">
        <v>553</v>
      </c>
      <c r="F603" s="1" t="s">
        <v>660</v>
      </c>
      <c r="G603" s="21"/>
      <c r="H603" s="1"/>
      <c r="I603" s="1"/>
      <c r="J603" s="1"/>
      <c r="L603" s="1" t="s">
        <v>32</v>
      </c>
    </row>
    <row r="604" spans="1:13" hidden="1" x14ac:dyDescent="0.25">
      <c r="A604" s="5"/>
      <c r="B604" s="5"/>
      <c r="C604" s="5" t="s">
        <v>548</v>
      </c>
      <c r="D604" s="4" t="s">
        <v>552</v>
      </c>
      <c r="E604" s="2" t="s">
        <v>554</v>
      </c>
      <c r="F604" s="1" t="s">
        <v>660</v>
      </c>
      <c r="G604" s="21"/>
      <c r="H604" s="1"/>
      <c r="I604" s="1"/>
      <c r="J604" s="1"/>
      <c r="L604" s="1" t="s">
        <v>32</v>
      </c>
    </row>
    <row r="605" spans="1:13" hidden="1" x14ac:dyDescent="0.25">
      <c r="A605" s="5"/>
      <c r="B605" s="5"/>
      <c r="C605" s="5" t="s">
        <v>548</v>
      </c>
      <c r="D605" s="4" t="s">
        <v>552</v>
      </c>
      <c r="E605" s="2" t="s">
        <v>555</v>
      </c>
      <c r="F605" s="1" t="s">
        <v>660</v>
      </c>
      <c r="G605" s="21"/>
      <c r="H605" s="1"/>
      <c r="I605" s="1"/>
      <c r="J605" s="1"/>
      <c r="L605" s="1" t="s">
        <v>32</v>
      </c>
    </row>
    <row r="606" spans="1:13" hidden="1" x14ac:dyDescent="0.25">
      <c r="A606" s="5"/>
      <c r="B606" s="5"/>
      <c r="C606" s="5" t="s">
        <v>548</v>
      </c>
      <c r="D606" s="4" t="s">
        <v>556</v>
      </c>
      <c r="E606" s="2" t="s">
        <v>75</v>
      </c>
      <c r="F606" s="1" t="s">
        <v>660</v>
      </c>
      <c r="G606" s="21"/>
      <c r="H606" s="1"/>
      <c r="I606" s="1"/>
      <c r="J606" s="1"/>
      <c r="L606" s="1" t="s">
        <v>32</v>
      </c>
    </row>
    <row r="607" spans="1:13" hidden="1" x14ac:dyDescent="0.25">
      <c r="A607" s="5"/>
      <c r="B607" s="5"/>
      <c r="C607" s="5" t="s">
        <v>548</v>
      </c>
      <c r="D607" s="4" t="s">
        <v>556</v>
      </c>
      <c r="E607" s="2" t="s">
        <v>557</v>
      </c>
      <c r="F607" s="1" t="s">
        <v>660</v>
      </c>
      <c r="G607" s="21"/>
      <c r="H607" s="1"/>
      <c r="I607" s="1"/>
      <c r="J607" s="1"/>
      <c r="L607" s="1" t="s">
        <v>32</v>
      </c>
    </row>
    <row r="608" spans="1:13" hidden="1" x14ac:dyDescent="0.25">
      <c r="A608" s="5"/>
      <c r="B608" s="5"/>
      <c r="C608" s="5" t="s">
        <v>548</v>
      </c>
      <c r="D608" s="4" t="s">
        <v>556</v>
      </c>
      <c r="E608" s="2" t="s">
        <v>560</v>
      </c>
      <c r="F608" s="1" t="s">
        <v>660</v>
      </c>
      <c r="G608" s="21"/>
      <c r="H608" s="1"/>
      <c r="I608" s="1"/>
      <c r="J608" s="1"/>
      <c r="L608" s="1" t="s">
        <v>32</v>
      </c>
    </row>
    <row r="609" spans="1:13" hidden="1" x14ac:dyDescent="0.25">
      <c r="A609" s="5"/>
      <c r="B609" s="5"/>
      <c r="C609" s="5" t="s">
        <v>548</v>
      </c>
      <c r="D609" s="4" t="s">
        <v>556</v>
      </c>
      <c r="E609" s="2" t="s">
        <v>561</v>
      </c>
      <c r="F609" s="1" t="s">
        <v>660</v>
      </c>
      <c r="G609" s="21"/>
      <c r="H609" s="1"/>
      <c r="I609" s="1"/>
      <c r="J609" s="1"/>
      <c r="L609" s="1" t="s">
        <v>32</v>
      </c>
    </row>
    <row r="610" spans="1:13" hidden="1" x14ac:dyDescent="0.25">
      <c r="A610" s="5"/>
      <c r="B610" s="5"/>
      <c r="C610" s="5" t="s">
        <v>548</v>
      </c>
      <c r="D610" s="4" t="s">
        <v>556</v>
      </c>
      <c r="E610" s="2" t="s">
        <v>559</v>
      </c>
      <c r="F610" s="1" t="s">
        <v>660</v>
      </c>
      <c r="G610" s="21"/>
      <c r="H610" s="1"/>
      <c r="I610" s="1"/>
      <c r="J610" s="1"/>
      <c r="L610" s="1" t="s">
        <v>32</v>
      </c>
    </row>
    <row r="611" spans="1:13" hidden="1" x14ac:dyDescent="0.25">
      <c r="A611" s="5"/>
      <c r="B611" s="5"/>
      <c r="C611" s="5" t="s">
        <v>548</v>
      </c>
      <c r="D611" s="4" t="s">
        <v>556</v>
      </c>
      <c r="E611" s="2" t="s">
        <v>558</v>
      </c>
      <c r="F611" s="1" t="s">
        <v>660</v>
      </c>
      <c r="G611" s="21"/>
      <c r="H611" s="1"/>
      <c r="I611" s="1"/>
      <c r="J611" s="1"/>
      <c r="L611" s="1" t="s">
        <v>32</v>
      </c>
    </row>
    <row r="612" spans="1:13" hidden="1" x14ac:dyDescent="0.25">
      <c r="A612" s="5"/>
      <c r="B612" s="5"/>
      <c r="C612" s="5" t="s">
        <v>548</v>
      </c>
      <c r="D612" s="4" t="s">
        <v>562</v>
      </c>
      <c r="E612" s="2" t="s">
        <v>563</v>
      </c>
      <c r="F612" s="1" t="s">
        <v>660</v>
      </c>
      <c r="G612" s="21"/>
      <c r="H612" s="1"/>
      <c r="I612" s="1"/>
      <c r="J612" s="1"/>
      <c r="L612" s="1" t="s">
        <v>32</v>
      </c>
    </row>
    <row r="613" spans="1:13" hidden="1" x14ac:dyDescent="0.25">
      <c r="A613" s="5"/>
      <c r="B613" s="5"/>
      <c r="C613" s="5" t="s">
        <v>548</v>
      </c>
      <c r="D613" s="4" t="s">
        <v>562</v>
      </c>
      <c r="E613" s="2" t="s">
        <v>564</v>
      </c>
      <c r="F613" s="1" t="s">
        <v>660</v>
      </c>
      <c r="G613" s="21"/>
      <c r="H613" s="1"/>
      <c r="I613" s="1"/>
      <c r="J613" s="1"/>
      <c r="L613" s="1" t="s">
        <v>32</v>
      </c>
    </row>
    <row r="614" spans="1:13" hidden="1" x14ac:dyDescent="0.25">
      <c r="A614" s="5"/>
      <c r="B614" s="5"/>
      <c r="C614" s="5" t="s">
        <v>548</v>
      </c>
      <c r="D614" s="4" t="s">
        <v>562</v>
      </c>
      <c r="E614" s="2" t="s">
        <v>565</v>
      </c>
      <c r="F614" s="1" t="s">
        <v>660</v>
      </c>
      <c r="G614" s="21"/>
      <c r="H614" s="1"/>
      <c r="I614" s="1"/>
      <c r="J614" s="1"/>
      <c r="L614" s="1" t="s">
        <v>32</v>
      </c>
    </row>
    <row r="615" spans="1:13" hidden="1" x14ac:dyDescent="0.25">
      <c r="A615" s="5"/>
      <c r="B615" s="5"/>
      <c r="C615" s="5" t="s">
        <v>548</v>
      </c>
      <c r="D615" s="4" t="s">
        <v>562</v>
      </c>
      <c r="E615" s="2" t="s">
        <v>566</v>
      </c>
      <c r="F615" s="1" t="s">
        <v>660</v>
      </c>
      <c r="G615" s="21"/>
      <c r="H615" s="1"/>
      <c r="I615" s="1"/>
      <c r="J615" s="1"/>
      <c r="L615" s="1" t="s">
        <v>32</v>
      </c>
    </row>
    <row r="616" spans="1:13" x14ac:dyDescent="0.25">
      <c r="A616" s="5"/>
      <c r="B616" s="5" t="str">
        <f>HYPERLINK("https://attack.mitre.org/techniques/T1598/002","MITRE")</f>
        <v>MITRE</v>
      </c>
      <c r="C616" s="5" t="s">
        <v>548</v>
      </c>
      <c r="D616" s="4" t="s">
        <v>585</v>
      </c>
      <c r="E616" s="2" t="s">
        <v>445</v>
      </c>
      <c r="F616" s="1" t="s">
        <v>661</v>
      </c>
      <c r="G616" s="21">
        <v>3</v>
      </c>
      <c r="H616" s="21" t="s">
        <v>46</v>
      </c>
      <c r="K616" s="1">
        <f>(COUNTIF(H616:J616,"x")+G616)</f>
        <v>4</v>
      </c>
      <c r="L616" s="1" t="s">
        <v>47</v>
      </c>
      <c r="M616" s="1">
        <f>IF(L616="win-client",K616,IF(L616="teilweise",K616/2,0))</f>
        <v>0</v>
      </c>
    </row>
    <row r="617" spans="1:13" x14ac:dyDescent="0.25">
      <c r="A617" s="5"/>
      <c r="B617" s="5" t="str">
        <f>HYPERLINK("https://attack.mitre.org/techniques/T1598/003","MITRE")</f>
        <v>MITRE</v>
      </c>
      <c r="C617" s="5" t="s">
        <v>548</v>
      </c>
      <c r="D617" s="4" t="s">
        <v>585</v>
      </c>
      <c r="E617" s="2" t="s">
        <v>446</v>
      </c>
      <c r="F617" s="1" t="s">
        <v>661</v>
      </c>
      <c r="G617" s="21">
        <v>3</v>
      </c>
      <c r="H617" s="21" t="s">
        <v>46</v>
      </c>
      <c r="K617" s="1">
        <f>(COUNTIF(H617:J617,"x")+G617)</f>
        <v>4</v>
      </c>
      <c r="L617" s="1" t="s">
        <v>47</v>
      </c>
      <c r="M617" s="1">
        <f>IF(L617="win-client",K617,IF(L617="teilweise",K617/2,0))</f>
        <v>0</v>
      </c>
    </row>
    <row r="618" spans="1:13" x14ac:dyDescent="0.25">
      <c r="A618" s="5"/>
      <c r="B618" s="5" t="str">
        <f>HYPERLINK("https://attack.mitre.org/techniques/T1598/001","MITRE")</f>
        <v>MITRE</v>
      </c>
      <c r="C618" s="5" t="s">
        <v>548</v>
      </c>
      <c r="D618" s="4" t="s">
        <v>585</v>
      </c>
      <c r="E618" s="2" t="s">
        <v>586</v>
      </c>
      <c r="F618" s="1" t="s">
        <v>661</v>
      </c>
      <c r="G618" s="21">
        <v>1</v>
      </c>
      <c r="H618" s="21" t="s">
        <v>46</v>
      </c>
      <c r="K618" s="1">
        <f>(COUNTIF(H618:J618,"x")+G618)</f>
        <v>2</v>
      </c>
      <c r="L618" s="1" t="s">
        <v>47</v>
      </c>
      <c r="M618" s="1">
        <f>IF(L618="win-client",K618,IF(L618="teilweise",K618/2,0))</f>
        <v>0</v>
      </c>
    </row>
    <row r="619" spans="1:13" x14ac:dyDescent="0.25">
      <c r="A619" s="5"/>
      <c r="B619" s="5" t="str">
        <f>HYPERLINK("https://attack.mitre.org/techniques/T1598/004","MITRE")</f>
        <v>MITRE</v>
      </c>
      <c r="C619" s="5" t="s">
        <v>548</v>
      </c>
      <c r="D619" s="4" t="s">
        <v>585</v>
      </c>
      <c r="E619" s="2" t="s">
        <v>674</v>
      </c>
      <c r="F619" s="1" t="s">
        <v>661</v>
      </c>
      <c r="G619" s="21">
        <v>3</v>
      </c>
      <c r="H619" s="1" t="s">
        <v>46</v>
      </c>
      <c r="I619" s="1"/>
      <c r="J619" s="1"/>
      <c r="K619" s="1">
        <f>(COUNTIF(H619:J619,"x")+G619)</f>
        <v>4</v>
      </c>
      <c r="L619" s="1" t="s">
        <v>47</v>
      </c>
      <c r="M619" s="1">
        <f>IF(L619="win-client",K619,IF(L619="teilweise",K619/2,0))</f>
        <v>0</v>
      </c>
    </row>
    <row r="620" spans="1:13" hidden="1" x14ac:dyDescent="0.25">
      <c r="A620" s="5"/>
      <c r="B620" s="5"/>
      <c r="C620" s="5" t="s">
        <v>548</v>
      </c>
      <c r="D620" s="4" t="s">
        <v>567</v>
      </c>
      <c r="E620" s="2" t="s">
        <v>569</v>
      </c>
      <c r="F620" s="1" t="s">
        <v>660</v>
      </c>
      <c r="G620" s="21"/>
      <c r="H620" s="1"/>
      <c r="I620" s="1"/>
      <c r="J620" s="1"/>
      <c r="L620" s="1" t="s">
        <v>32</v>
      </c>
    </row>
    <row r="621" spans="1:13" hidden="1" x14ac:dyDescent="0.25">
      <c r="A621" s="5"/>
      <c r="B621" s="5"/>
      <c r="C621" s="5" t="s">
        <v>548</v>
      </c>
      <c r="D621" s="4" t="s">
        <v>567</v>
      </c>
      <c r="E621" s="2" t="s">
        <v>568</v>
      </c>
      <c r="F621" s="1" t="s">
        <v>660</v>
      </c>
      <c r="G621" s="21"/>
      <c r="H621" s="1"/>
      <c r="I621" s="1"/>
      <c r="J621" s="1"/>
      <c r="L621" s="1" t="s">
        <v>32</v>
      </c>
    </row>
    <row r="622" spans="1:13" hidden="1" x14ac:dyDescent="0.25">
      <c r="A622" s="5"/>
      <c r="B622" s="5"/>
      <c r="C622" s="5" t="s">
        <v>548</v>
      </c>
      <c r="D622" s="4" t="s">
        <v>570</v>
      </c>
      <c r="E622" s="2" t="s">
        <v>574</v>
      </c>
      <c r="F622" s="1" t="s">
        <v>660</v>
      </c>
      <c r="G622" s="21"/>
      <c r="H622" s="1"/>
      <c r="I622" s="1"/>
      <c r="J622" s="1"/>
      <c r="L622" s="1" t="s">
        <v>32</v>
      </c>
    </row>
    <row r="623" spans="1:13" hidden="1" x14ac:dyDescent="0.25">
      <c r="A623" s="5"/>
      <c r="B623" s="5"/>
      <c r="C623" s="5" t="s">
        <v>548</v>
      </c>
      <c r="D623" s="4" t="s">
        <v>570</v>
      </c>
      <c r="E623" s="2" t="s">
        <v>573</v>
      </c>
      <c r="F623" s="1" t="s">
        <v>660</v>
      </c>
      <c r="G623" s="21"/>
      <c r="H623" s="1"/>
      <c r="I623" s="1"/>
      <c r="J623" s="1"/>
      <c r="L623" s="1" t="s">
        <v>32</v>
      </c>
    </row>
    <row r="624" spans="1:13" hidden="1" x14ac:dyDescent="0.25">
      <c r="A624" s="5"/>
      <c r="B624" s="5"/>
      <c r="C624" s="5" t="s">
        <v>548</v>
      </c>
      <c r="D624" s="4" t="s">
        <v>570</v>
      </c>
      <c r="E624" s="2" t="s">
        <v>572</v>
      </c>
      <c r="F624" s="1" t="s">
        <v>660</v>
      </c>
      <c r="G624" s="21"/>
      <c r="H624" s="1"/>
      <c r="I624" s="1"/>
      <c r="J624" s="1"/>
      <c r="L624" s="1" t="s">
        <v>32</v>
      </c>
    </row>
    <row r="625" spans="1:13" hidden="1" x14ac:dyDescent="0.25">
      <c r="A625" s="5"/>
      <c r="B625" s="5"/>
      <c r="C625" s="5" t="s">
        <v>548</v>
      </c>
      <c r="D625" s="4" t="s">
        <v>570</v>
      </c>
      <c r="E625" s="2" t="s">
        <v>575</v>
      </c>
      <c r="F625" s="1" t="s">
        <v>660</v>
      </c>
      <c r="G625" s="21"/>
      <c r="H625" s="1"/>
      <c r="I625" s="1"/>
      <c r="J625" s="1"/>
      <c r="L625" s="1" t="s">
        <v>32</v>
      </c>
    </row>
    <row r="626" spans="1:13" hidden="1" x14ac:dyDescent="0.25">
      <c r="A626" s="5"/>
      <c r="B626" s="5"/>
      <c r="C626" s="5" t="s">
        <v>548</v>
      </c>
      <c r="D626" s="4" t="s">
        <v>570</v>
      </c>
      <c r="E626" s="2" t="s">
        <v>571</v>
      </c>
      <c r="F626" s="1" t="s">
        <v>660</v>
      </c>
      <c r="G626" s="21"/>
      <c r="H626" s="1"/>
      <c r="I626" s="1"/>
      <c r="J626" s="1"/>
      <c r="L626" s="1" t="s">
        <v>32</v>
      </c>
    </row>
    <row r="627" spans="1:13" hidden="1" x14ac:dyDescent="0.25">
      <c r="A627" s="5"/>
      <c r="B627" s="5"/>
      <c r="C627" s="5" t="s">
        <v>548</v>
      </c>
      <c r="D627" s="4" t="s">
        <v>576</v>
      </c>
      <c r="E627" s="2" t="s">
        <v>55</v>
      </c>
      <c r="F627" s="1" t="s">
        <v>660</v>
      </c>
      <c r="G627" s="21"/>
      <c r="K627" s="1"/>
      <c r="L627" s="1" t="s">
        <v>32</v>
      </c>
      <c r="M627" s="1"/>
    </row>
    <row r="628" spans="1:13" hidden="1" x14ac:dyDescent="0.25">
      <c r="A628" s="5"/>
      <c r="B628" s="5"/>
      <c r="C628" s="5" t="s">
        <v>548</v>
      </c>
      <c r="D628" s="4" t="s">
        <v>576</v>
      </c>
      <c r="E628" s="2" t="s">
        <v>577</v>
      </c>
      <c r="F628" s="1" t="s">
        <v>660</v>
      </c>
      <c r="G628" s="21"/>
      <c r="H628" s="1"/>
      <c r="I628" s="1"/>
      <c r="J628" s="1"/>
      <c r="L628" s="1" t="s">
        <v>32</v>
      </c>
    </row>
    <row r="629" spans="1:13" x14ac:dyDescent="0.25">
      <c r="A629" s="5"/>
      <c r="B629" s="5" t="str">
        <f>HYPERLINK("https://attack.mitre.org/techniques/T1593/001","MITRE")</f>
        <v>MITRE</v>
      </c>
      <c r="C629" s="5" t="s">
        <v>548</v>
      </c>
      <c r="D629" s="4" t="s">
        <v>576</v>
      </c>
      <c r="E629" s="2" t="s">
        <v>587</v>
      </c>
      <c r="F629" s="1" t="s">
        <v>661</v>
      </c>
      <c r="G629" s="21">
        <v>3</v>
      </c>
      <c r="H629" s="21" t="s">
        <v>46</v>
      </c>
      <c r="K629" s="1">
        <f>(COUNTIF(H629:J629,"x")+G629)</f>
        <v>4</v>
      </c>
      <c r="L629" s="1" t="s">
        <v>47</v>
      </c>
      <c r="M629" s="1">
        <f>IF(L629="win-client",K629,IF(L629="teilweise",K629/2,0))</f>
        <v>0</v>
      </c>
    </row>
    <row r="630" spans="1:13" hidden="1" x14ac:dyDescent="0.25">
      <c r="A630" s="5"/>
      <c r="B630" s="5"/>
      <c r="C630" s="5" t="s">
        <v>548</v>
      </c>
      <c r="D630" s="4" t="s">
        <v>578</v>
      </c>
      <c r="E630" s="2" t="s">
        <v>40</v>
      </c>
      <c r="F630" s="1" t="s">
        <v>660</v>
      </c>
      <c r="G630" s="21"/>
      <c r="H630" s="1"/>
      <c r="I630" s="1"/>
      <c r="J630" s="1"/>
      <c r="L630" s="1" t="s">
        <v>32</v>
      </c>
    </row>
    <row r="631" spans="1:13" hidden="1" x14ac:dyDescent="0.25">
      <c r="A631" s="6"/>
      <c r="B631" s="6"/>
      <c r="C631" s="6" t="s">
        <v>588</v>
      </c>
      <c r="D631" s="4" t="s">
        <v>636</v>
      </c>
      <c r="E631" s="2" t="s">
        <v>40</v>
      </c>
      <c r="F631" s="1" t="s">
        <v>660</v>
      </c>
      <c r="G631" s="21"/>
      <c r="K631" s="1"/>
      <c r="L631" s="1" t="s">
        <v>32</v>
      </c>
      <c r="M631" s="1"/>
    </row>
    <row r="632" spans="1:13" hidden="1" x14ac:dyDescent="0.25">
      <c r="A632" s="6"/>
      <c r="B632" s="6"/>
      <c r="C632" s="6" t="s">
        <v>588</v>
      </c>
      <c r="D632" s="4" t="s">
        <v>589</v>
      </c>
      <c r="E632" s="2" t="s">
        <v>594</v>
      </c>
      <c r="F632" s="1" t="s">
        <v>660</v>
      </c>
      <c r="G632" s="21"/>
      <c r="H632" s="1"/>
      <c r="I632" s="1"/>
      <c r="J632" s="1"/>
      <c r="L632" s="1" t="s">
        <v>32</v>
      </c>
    </row>
    <row r="633" spans="1:13" hidden="1" x14ac:dyDescent="0.25">
      <c r="A633" s="6"/>
      <c r="B633" s="6"/>
      <c r="C633" s="6" t="s">
        <v>588</v>
      </c>
      <c r="D633" s="4" t="s">
        <v>589</v>
      </c>
      <c r="E633" s="2" t="s">
        <v>591</v>
      </c>
      <c r="F633" s="1" t="s">
        <v>660</v>
      </c>
      <c r="G633" s="21"/>
      <c r="H633" s="1"/>
      <c r="I633" s="1"/>
      <c r="J633" s="1"/>
      <c r="L633" s="1" t="s">
        <v>32</v>
      </c>
    </row>
    <row r="634" spans="1:13" hidden="1" x14ac:dyDescent="0.25">
      <c r="A634" s="6"/>
      <c r="B634" s="6"/>
      <c r="C634" s="6" t="s">
        <v>588</v>
      </c>
      <c r="D634" s="4" t="s">
        <v>589</v>
      </c>
      <c r="E634" s="2" t="s">
        <v>590</v>
      </c>
      <c r="F634" s="1" t="s">
        <v>660</v>
      </c>
      <c r="G634" s="21"/>
      <c r="H634" s="1"/>
      <c r="I634" s="1"/>
      <c r="J634" s="1"/>
      <c r="L634" s="1" t="s">
        <v>32</v>
      </c>
    </row>
    <row r="635" spans="1:13" hidden="1" x14ac:dyDescent="0.25">
      <c r="A635" s="6"/>
      <c r="B635" s="6"/>
      <c r="C635" s="6" t="s">
        <v>588</v>
      </c>
      <c r="D635" s="4" t="s">
        <v>589</v>
      </c>
      <c r="E635" s="2" t="s">
        <v>637</v>
      </c>
      <c r="F635" s="1" t="s">
        <v>660</v>
      </c>
      <c r="G635" s="21"/>
      <c r="H635" s="1"/>
      <c r="I635" s="1"/>
      <c r="J635" s="1"/>
      <c r="L635" s="1" t="s">
        <v>32</v>
      </c>
    </row>
    <row r="636" spans="1:13" hidden="1" x14ac:dyDescent="0.25">
      <c r="A636" s="6"/>
      <c r="B636" s="6"/>
      <c r="C636" s="6" t="s">
        <v>588</v>
      </c>
      <c r="D636" s="4" t="s">
        <v>589</v>
      </c>
      <c r="E636" s="2" t="s">
        <v>593</v>
      </c>
      <c r="F636" s="1" t="s">
        <v>660</v>
      </c>
      <c r="G636" s="21"/>
      <c r="H636" s="1"/>
      <c r="I636" s="1"/>
      <c r="J636" s="1"/>
      <c r="L636" s="1" t="s">
        <v>32</v>
      </c>
    </row>
    <row r="637" spans="1:13" hidden="1" x14ac:dyDescent="0.25">
      <c r="A637" s="6"/>
      <c r="B637" s="6"/>
      <c r="C637" s="6" t="s">
        <v>588</v>
      </c>
      <c r="D637" s="4" t="s">
        <v>589</v>
      </c>
      <c r="E637" s="2" t="s">
        <v>596</v>
      </c>
      <c r="F637" s="1" t="s">
        <v>660</v>
      </c>
      <c r="G637" s="21"/>
      <c r="H637" s="1"/>
      <c r="I637" s="1"/>
      <c r="J637" s="1"/>
      <c r="L637" s="1" t="s">
        <v>32</v>
      </c>
    </row>
    <row r="638" spans="1:13" hidden="1" x14ac:dyDescent="0.25">
      <c r="A638" s="6"/>
      <c r="B638" s="6"/>
      <c r="C638" s="6" t="s">
        <v>588</v>
      </c>
      <c r="D638" s="4" t="s">
        <v>589</v>
      </c>
      <c r="E638" s="2" t="s">
        <v>592</v>
      </c>
      <c r="F638" s="1" t="s">
        <v>660</v>
      </c>
      <c r="G638" s="21"/>
      <c r="H638" s="1"/>
      <c r="I638" s="1"/>
      <c r="J638" s="1"/>
      <c r="L638" s="1" t="s">
        <v>32</v>
      </c>
    </row>
    <row r="639" spans="1:13" hidden="1" x14ac:dyDescent="0.25">
      <c r="A639" s="6"/>
      <c r="B639" s="6"/>
      <c r="C639" s="6" t="s">
        <v>588</v>
      </c>
      <c r="D639" s="4" t="s">
        <v>589</v>
      </c>
      <c r="E639" s="2" t="s">
        <v>595</v>
      </c>
      <c r="F639" s="1" t="s">
        <v>660</v>
      </c>
      <c r="G639" s="21"/>
      <c r="H639" s="1"/>
      <c r="I639" s="1"/>
      <c r="J639" s="1"/>
      <c r="L639" s="1" t="s">
        <v>32</v>
      </c>
    </row>
    <row r="640" spans="1:13" hidden="1" x14ac:dyDescent="0.25">
      <c r="A640" s="6"/>
      <c r="B640" s="6"/>
      <c r="C640" s="6" t="s">
        <v>588</v>
      </c>
      <c r="D640" s="4" t="s">
        <v>612</v>
      </c>
      <c r="E640" s="2" t="s">
        <v>210</v>
      </c>
      <c r="F640" s="1" t="s">
        <v>660</v>
      </c>
      <c r="G640" s="21"/>
      <c r="L640" s="1" t="s">
        <v>32</v>
      </c>
    </row>
    <row r="641" spans="1:13" x14ac:dyDescent="0.25">
      <c r="A641" s="6"/>
      <c r="B641" s="6" t="str">
        <f>HYPERLINK("https://attack.mitre.org/techniques/T1586/002","MITRE")</f>
        <v>MITRE</v>
      </c>
      <c r="C641" s="6" t="s">
        <v>588</v>
      </c>
      <c r="D641" s="4" t="s">
        <v>612</v>
      </c>
      <c r="E641" s="2" t="s">
        <v>604</v>
      </c>
      <c r="F641" s="1" t="s">
        <v>661</v>
      </c>
      <c r="G641" s="21">
        <v>3</v>
      </c>
      <c r="H641" s="21" t="s">
        <v>46</v>
      </c>
      <c r="K641" s="1">
        <f>(COUNTIF(H641:J641,"x")+G641)</f>
        <v>4</v>
      </c>
      <c r="L641" s="1" t="s">
        <v>47</v>
      </c>
      <c r="M641" s="1">
        <f>IF(L641="win-client",K641,IF(L641="teilweise",K641/2,0))</f>
        <v>0</v>
      </c>
    </row>
    <row r="642" spans="1:13" x14ac:dyDescent="0.25">
      <c r="A642" s="6"/>
      <c r="B642" s="6" t="str">
        <f>HYPERLINK("https://attack.mitre.org/techniques/T1586/001","MITRE")</f>
        <v>MITRE</v>
      </c>
      <c r="C642" s="6" t="s">
        <v>588</v>
      </c>
      <c r="D642" s="4" t="s">
        <v>612</v>
      </c>
      <c r="E642" s="2" t="s">
        <v>603</v>
      </c>
      <c r="F642" s="1" t="s">
        <v>661</v>
      </c>
      <c r="G642" s="21">
        <v>2</v>
      </c>
      <c r="H642" s="21" t="s">
        <v>46</v>
      </c>
      <c r="K642" s="1">
        <f>(COUNTIF(H642:J642,"x")+G642)</f>
        <v>3</v>
      </c>
      <c r="L642" s="1" t="s">
        <v>47</v>
      </c>
      <c r="M642" s="1">
        <f>IF(L642="win-client",K642,IF(L642="teilweise",K642/2,0))</f>
        <v>0</v>
      </c>
    </row>
    <row r="643" spans="1:13" hidden="1" x14ac:dyDescent="0.25">
      <c r="A643" s="6"/>
      <c r="B643" s="6"/>
      <c r="C643" s="6" t="s">
        <v>588</v>
      </c>
      <c r="D643" s="4" t="s">
        <v>597</v>
      </c>
      <c r="E643" s="2" t="s">
        <v>594</v>
      </c>
      <c r="F643" s="1" t="s">
        <v>660</v>
      </c>
      <c r="G643" s="21"/>
      <c r="H643" s="1"/>
      <c r="I643" s="1"/>
      <c r="J643" s="1"/>
      <c r="L643" s="1" t="s">
        <v>32</v>
      </c>
    </row>
    <row r="644" spans="1:13" hidden="1" x14ac:dyDescent="0.25">
      <c r="A644" s="6"/>
      <c r="B644" s="6"/>
      <c r="C644" s="6" t="s">
        <v>588</v>
      </c>
      <c r="D644" s="4" t="s">
        <v>597</v>
      </c>
      <c r="E644" s="2" t="s">
        <v>591</v>
      </c>
      <c r="F644" s="1" t="s">
        <v>660</v>
      </c>
      <c r="G644" s="21"/>
      <c r="K644" s="1"/>
      <c r="L644" s="1" t="s">
        <v>32</v>
      </c>
      <c r="M644" s="1"/>
    </row>
    <row r="645" spans="1:13" hidden="1" x14ac:dyDescent="0.25">
      <c r="A645" s="6"/>
      <c r="B645" s="6"/>
      <c r="C645" s="6" t="s">
        <v>588</v>
      </c>
      <c r="D645" s="4" t="s">
        <v>597</v>
      </c>
      <c r="E645" s="2" t="s">
        <v>590</v>
      </c>
      <c r="F645" s="1" t="s">
        <v>660</v>
      </c>
      <c r="G645" s="21"/>
      <c r="H645" s="1"/>
      <c r="I645" s="1"/>
      <c r="J645" s="1"/>
      <c r="L645" s="1" t="s">
        <v>32</v>
      </c>
    </row>
    <row r="646" spans="1:13" hidden="1" x14ac:dyDescent="0.25">
      <c r="A646" s="6"/>
      <c r="B646" s="6"/>
      <c r="C646" s="6" t="s">
        <v>588</v>
      </c>
      <c r="D646" s="4" t="s">
        <v>597</v>
      </c>
      <c r="E646" s="2" t="s">
        <v>593</v>
      </c>
      <c r="F646" s="1" t="s">
        <v>660</v>
      </c>
      <c r="G646" s="21"/>
      <c r="H646" s="1"/>
      <c r="I646" s="1"/>
      <c r="J646" s="1"/>
      <c r="L646" s="1" t="s">
        <v>32</v>
      </c>
    </row>
    <row r="647" spans="1:13" hidden="1" x14ac:dyDescent="0.25">
      <c r="A647" s="6"/>
      <c r="B647" s="6"/>
      <c r="C647" s="6" t="s">
        <v>588</v>
      </c>
      <c r="D647" s="4" t="s">
        <v>597</v>
      </c>
      <c r="E647" s="2" t="s">
        <v>596</v>
      </c>
      <c r="F647" s="1" t="s">
        <v>660</v>
      </c>
      <c r="G647" s="21"/>
      <c r="H647" s="1"/>
      <c r="I647" s="1"/>
      <c r="J647" s="1"/>
      <c r="L647" s="1" t="s">
        <v>32</v>
      </c>
    </row>
    <row r="648" spans="1:13" hidden="1" x14ac:dyDescent="0.25">
      <c r="A648" s="6"/>
      <c r="B648" s="6"/>
      <c r="C648" s="6" t="s">
        <v>588</v>
      </c>
      <c r="D648" s="4" t="s">
        <v>597</v>
      </c>
      <c r="E648" s="2" t="s">
        <v>592</v>
      </c>
      <c r="F648" s="1" t="s">
        <v>660</v>
      </c>
      <c r="G648" s="21"/>
      <c r="H648" s="1"/>
      <c r="I648" s="1"/>
      <c r="J648" s="1"/>
      <c r="L648" s="1" t="s">
        <v>32</v>
      </c>
    </row>
    <row r="649" spans="1:13" hidden="1" x14ac:dyDescent="0.25">
      <c r="A649" s="6"/>
      <c r="B649" s="6"/>
      <c r="C649" s="6" t="s">
        <v>588</v>
      </c>
      <c r="D649" s="4" t="s">
        <v>597</v>
      </c>
      <c r="E649" s="2" t="s">
        <v>595</v>
      </c>
      <c r="F649" s="1" t="s">
        <v>660</v>
      </c>
      <c r="G649" s="21"/>
      <c r="K649" s="1"/>
      <c r="L649" s="1" t="s">
        <v>32</v>
      </c>
      <c r="M649" s="1"/>
    </row>
    <row r="650" spans="1:13" hidden="1" x14ac:dyDescent="0.25">
      <c r="A650" s="6"/>
      <c r="B650" s="6"/>
      <c r="C650" s="6" t="s">
        <v>588</v>
      </c>
      <c r="D650" s="4" t="s">
        <v>598</v>
      </c>
      <c r="E650" s="2" t="s">
        <v>600</v>
      </c>
      <c r="F650" s="1" t="s">
        <v>660</v>
      </c>
      <c r="G650" s="21"/>
      <c r="H650" s="1"/>
      <c r="I650" s="1"/>
      <c r="J650" s="1"/>
      <c r="L650" s="1" t="s">
        <v>32</v>
      </c>
    </row>
    <row r="651" spans="1:13" hidden="1" x14ac:dyDescent="0.25">
      <c r="A651" s="6"/>
      <c r="B651" s="6"/>
      <c r="C651" s="6" t="s">
        <v>588</v>
      </c>
      <c r="D651" s="4" t="s">
        <v>598</v>
      </c>
      <c r="E651" s="2" t="s">
        <v>573</v>
      </c>
      <c r="F651" s="1" t="s">
        <v>660</v>
      </c>
      <c r="G651" s="21"/>
      <c r="H651" s="1"/>
      <c r="I651" s="1"/>
      <c r="J651" s="1"/>
      <c r="L651" s="1" t="s">
        <v>32</v>
      </c>
    </row>
    <row r="652" spans="1:13" hidden="1" x14ac:dyDescent="0.25">
      <c r="A652" s="6"/>
      <c r="B652" s="6"/>
      <c r="C652" s="6" t="s">
        <v>588</v>
      </c>
      <c r="D652" s="4" t="s">
        <v>598</v>
      </c>
      <c r="E652" s="2" t="s">
        <v>601</v>
      </c>
      <c r="F652" s="1" t="s">
        <v>660</v>
      </c>
      <c r="G652" s="21"/>
      <c r="H652" s="1"/>
      <c r="I652" s="1"/>
      <c r="J652" s="1"/>
      <c r="L652" s="1" t="s">
        <v>32</v>
      </c>
    </row>
    <row r="653" spans="1:13" hidden="1" x14ac:dyDescent="0.25">
      <c r="A653" s="6"/>
      <c r="B653" s="6"/>
      <c r="C653" s="6" t="s">
        <v>588</v>
      </c>
      <c r="D653" s="4" t="s">
        <v>598</v>
      </c>
      <c r="E653" s="2" t="s">
        <v>599</v>
      </c>
      <c r="F653" s="1" t="s">
        <v>660</v>
      </c>
      <c r="G653" s="21"/>
      <c r="H653" s="1"/>
      <c r="I653" s="1"/>
      <c r="J653" s="1"/>
      <c r="L653" s="1" t="s">
        <v>32</v>
      </c>
    </row>
    <row r="654" spans="1:13" hidden="1" x14ac:dyDescent="0.25">
      <c r="A654" s="6"/>
      <c r="B654" s="6"/>
      <c r="C654" s="6" t="s">
        <v>588</v>
      </c>
      <c r="D654" s="4" t="s">
        <v>602</v>
      </c>
      <c r="E654" s="2" t="s">
        <v>210</v>
      </c>
      <c r="F654" s="1" t="s">
        <v>660</v>
      </c>
      <c r="G654" s="21"/>
      <c r="H654" s="1"/>
      <c r="I654" s="1"/>
      <c r="J654" s="1"/>
      <c r="L654" s="1" t="s">
        <v>32</v>
      </c>
    </row>
    <row r="655" spans="1:13" hidden="1" x14ac:dyDescent="0.25">
      <c r="A655" s="6"/>
      <c r="B655" s="6"/>
      <c r="C655" s="6" t="s">
        <v>588</v>
      </c>
      <c r="D655" s="4" t="s">
        <v>602</v>
      </c>
      <c r="E655" s="2" t="s">
        <v>604</v>
      </c>
      <c r="F655" s="1" t="s">
        <v>660</v>
      </c>
      <c r="G655" s="21"/>
      <c r="H655" s="1"/>
      <c r="I655" s="1"/>
      <c r="J655" s="1"/>
      <c r="L655" s="1" t="s">
        <v>32</v>
      </c>
    </row>
    <row r="656" spans="1:13" hidden="1" x14ac:dyDescent="0.25">
      <c r="A656" s="6"/>
      <c r="B656" s="6"/>
      <c r="C656" s="6" t="s">
        <v>588</v>
      </c>
      <c r="D656" s="4" t="s">
        <v>602</v>
      </c>
      <c r="E656" s="2" t="s">
        <v>603</v>
      </c>
      <c r="F656" s="1" t="s">
        <v>660</v>
      </c>
      <c r="G656" s="21"/>
      <c r="H656" s="1"/>
      <c r="I656" s="1"/>
      <c r="J656" s="1"/>
      <c r="L656" s="1" t="s">
        <v>32</v>
      </c>
    </row>
    <row r="657" spans="1:13" hidden="1" x14ac:dyDescent="0.25">
      <c r="A657" s="6"/>
      <c r="B657" s="6"/>
      <c r="C657" s="6" t="s">
        <v>588</v>
      </c>
      <c r="D657" s="4" t="s">
        <v>605</v>
      </c>
      <c r="E657" s="2" t="s">
        <v>600</v>
      </c>
      <c r="F657" s="1" t="s">
        <v>660</v>
      </c>
      <c r="G657" s="21"/>
      <c r="H657" s="1"/>
      <c r="I657" s="1"/>
      <c r="J657" s="1"/>
      <c r="L657" s="1" t="s">
        <v>32</v>
      </c>
    </row>
    <row r="658" spans="1:13" hidden="1" x14ac:dyDescent="0.25">
      <c r="A658" s="6"/>
      <c r="B658" s="6"/>
      <c r="C658" s="6" t="s">
        <v>588</v>
      </c>
      <c r="D658" s="4" t="s">
        <v>605</v>
      </c>
      <c r="E658" s="2" t="s">
        <v>573</v>
      </c>
      <c r="F658" s="1" t="s">
        <v>660</v>
      </c>
      <c r="G658" s="21"/>
      <c r="H658" s="1"/>
      <c r="I658" s="1"/>
      <c r="J658" s="1"/>
      <c r="L658" s="1" t="s">
        <v>32</v>
      </c>
    </row>
    <row r="659" spans="1:13" hidden="1" x14ac:dyDescent="0.25">
      <c r="A659" s="6"/>
      <c r="B659" s="6"/>
      <c r="C659" s="6" t="s">
        <v>588</v>
      </c>
      <c r="D659" s="4" t="s">
        <v>605</v>
      </c>
      <c r="E659" s="2" t="s">
        <v>601</v>
      </c>
      <c r="F659" s="1" t="s">
        <v>660</v>
      </c>
      <c r="G659" s="21"/>
      <c r="H659" s="1"/>
      <c r="I659" s="1"/>
      <c r="J659" s="1"/>
      <c r="L659" s="1" t="s">
        <v>32</v>
      </c>
    </row>
    <row r="660" spans="1:13" hidden="1" x14ac:dyDescent="0.25">
      <c r="A660" s="6"/>
      <c r="B660" s="6"/>
      <c r="C660" s="6" t="s">
        <v>588</v>
      </c>
      <c r="D660" s="4" t="s">
        <v>605</v>
      </c>
      <c r="E660" s="2" t="s">
        <v>599</v>
      </c>
      <c r="F660" s="1" t="s">
        <v>660</v>
      </c>
      <c r="G660" s="21"/>
      <c r="H660" s="1"/>
      <c r="I660" s="1"/>
      <c r="J660" s="1"/>
      <c r="L660" s="1" t="s">
        <v>32</v>
      </c>
    </row>
    <row r="661" spans="1:13" hidden="1" x14ac:dyDescent="0.25">
      <c r="A661" s="6"/>
      <c r="B661" s="6"/>
      <c r="C661" s="6" t="s">
        <v>588</v>
      </c>
      <c r="D661" s="4" t="s">
        <v>605</v>
      </c>
      <c r="E661" s="2" t="s">
        <v>606</v>
      </c>
      <c r="F661" s="1" t="s">
        <v>660</v>
      </c>
      <c r="G661" s="21"/>
      <c r="H661" s="1"/>
      <c r="I661" s="1"/>
      <c r="J661" s="1"/>
      <c r="L661" s="1" t="s">
        <v>32</v>
      </c>
    </row>
    <row r="662" spans="1:13" hidden="1" x14ac:dyDescent="0.25">
      <c r="A662" s="6"/>
      <c r="B662" s="6"/>
      <c r="C662" s="6" t="s">
        <v>588</v>
      </c>
      <c r="D662" s="4" t="s">
        <v>605</v>
      </c>
      <c r="E662" s="2" t="s">
        <v>607</v>
      </c>
      <c r="F662" s="1" t="s">
        <v>660</v>
      </c>
      <c r="G662" s="21"/>
      <c r="H662" s="1"/>
      <c r="I662" s="1"/>
      <c r="J662" s="1"/>
      <c r="L662" s="1" t="s">
        <v>32</v>
      </c>
    </row>
    <row r="663" spans="1:13" x14ac:dyDescent="0.25">
      <c r="A663" s="6"/>
      <c r="B663" s="6" t="str">
        <f>HYPERLINK("https://attack.mitre.org/techniques/T1608/004","MITRE")</f>
        <v>MITRE</v>
      </c>
      <c r="C663" s="6" t="s">
        <v>588</v>
      </c>
      <c r="D663" s="4" t="s">
        <v>608</v>
      </c>
      <c r="E663" s="2" t="s">
        <v>613</v>
      </c>
      <c r="F663" s="1" t="s">
        <v>661</v>
      </c>
      <c r="G663" s="21">
        <v>1</v>
      </c>
      <c r="H663" s="21" t="s">
        <v>46</v>
      </c>
      <c r="I663" s="21" t="s">
        <v>46</v>
      </c>
      <c r="J663" s="21" t="s">
        <v>46</v>
      </c>
      <c r="K663" s="1">
        <f>(COUNTIF(H663:J663,"x")+G663)</f>
        <v>4</v>
      </c>
      <c r="L663" s="1" t="s">
        <v>47</v>
      </c>
      <c r="M663" s="1">
        <f>IF(L663="win-client",K663,IF(L663="teilweise",K663/2,0))</f>
        <v>0</v>
      </c>
    </row>
    <row r="664" spans="1:13" hidden="1" x14ac:dyDescent="0.25">
      <c r="A664" s="6"/>
      <c r="B664" s="6"/>
      <c r="C664" s="6" t="s">
        <v>588</v>
      </c>
      <c r="D664" s="4" t="s">
        <v>608</v>
      </c>
      <c r="E664" s="2" t="s">
        <v>609</v>
      </c>
      <c r="F664" s="1" t="s">
        <v>660</v>
      </c>
      <c r="G664" s="21"/>
      <c r="H664" s="1"/>
      <c r="I664" s="1"/>
      <c r="J664" s="1"/>
      <c r="L664" s="1" t="s">
        <v>32</v>
      </c>
    </row>
    <row r="665" spans="1:13" hidden="1" x14ac:dyDescent="0.25">
      <c r="A665" s="6"/>
      <c r="B665" s="6"/>
      <c r="C665" s="6" t="s">
        <v>588</v>
      </c>
      <c r="D665" s="4" t="s">
        <v>608</v>
      </c>
      <c r="E665" s="2" t="s">
        <v>610</v>
      </c>
      <c r="F665" s="1" t="s">
        <v>660</v>
      </c>
      <c r="G665" s="21"/>
      <c r="H665" s="1"/>
      <c r="I665" s="1"/>
      <c r="J665" s="1"/>
      <c r="L665" s="1" t="s">
        <v>32</v>
      </c>
    </row>
    <row r="666" spans="1:13" hidden="1" x14ac:dyDescent="0.25">
      <c r="A666" s="6"/>
      <c r="B666" s="6"/>
      <c r="C666" s="6" t="s">
        <v>588</v>
      </c>
      <c r="D666" s="4" t="s">
        <v>608</v>
      </c>
      <c r="E666" s="2" t="s">
        <v>611</v>
      </c>
      <c r="F666" s="1" t="s">
        <v>660</v>
      </c>
      <c r="G666" s="21"/>
      <c r="K666" s="1"/>
      <c r="L666" s="1" t="s">
        <v>32</v>
      </c>
      <c r="M666" s="1"/>
    </row>
    <row r="667" spans="1:13" x14ac:dyDescent="0.25">
      <c r="A667" s="6"/>
      <c r="B667" s="6" t="str">
        <f>HYPERLINK("https://attack.mitre.org/techniques/T1608/001","MITRE")</f>
        <v>MITRE</v>
      </c>
      <c r="C667" s="6" t="s">
        <v>588</v>
      </c>
      <c r="D667" s="4" t="s">
        <v>608</v>
      </c>
      <c r="E667" s="2" t="s">
        <v>614</v>
      </c>
      <c r="F667" s="1" t="s">
        <v>661</v>
      </c>
      <c r="G667" s="21">
        <v>3</v>
      </c>
      <c r="H667" s="21" t="s">
        <v>46</v>
      </c>
      <c r="I667" s="21" t="s">
        <v>46</v>
      </c>
      <c r="J667" s="21" t="s">
        <v>46</v>
      </c>
      <c r="K667" s="1">
        <f>(COUNTIF(H667:J667,"x")+G667)</f>
        <v>6</v>
      </c>
      <c r="L667" s="1" t="s">
        <v>47</v>
      </c>
      <c r="M667" s="1">
        <f>IF(L667="win-client",K667,IF(L667="teilweise",K667/2,0))</f>
        <v>0</v>
      </c>
    </row>
    <row r="668" spans="1:13" x14ac:dyDescent="0.25">
      <c r="A668" s="6"/>
      <c r="B668" s="6" t="str">
        <f>HYPERLINK("https://attack.mitre.org/techniques/T1608/002","MITRE")</f>
        <v>MITRE</v>
      </c>
      <c r="C668" s="6" t="s">
        <v>588</v>
      </c>
      <c r="D668" s="4" t="s">
        <v>608</v>
      </c>
      <c r="E668" s="2" t="s">
        <v>615</v>
      </c>
      <c r="F668" s="1" t="s">
        <v>661</v>
      </c>
      <c r="G668" s="21">
        <v>2</v>
      </c>
      <c r="H668" s="21" t="s">
        <v>46</v>
      </c>
      <c r="I668" s="21" t="s">
        <v>46</v>
      </c>
      <c r="J668" s="21" t="s">
        <v>46</v>
      </c>
      <c r="K668" s="1">
        <f>(COUNTIF(H668:J668,"x")+G668)</f>
        <v>5</v>
      </c>
      <c r="L668" s="1" t="s">
        <v>47</v>
      </c>
      <c r="M668" s="1">
        <f>IF(L668="win-client",K668,IF(L668="teilweise",K668/2,0))</f>
        <v>0</v>
      </c>
    </row>
  </sheetData>
  <autoFilter ref="A1:O668" xr:uid="{00000000-0001-0000-0100-000000000000}">
    <filterColumn colId="5">
      <filters>
        <filter val="win-client"/>
      </filters>
    </filterColumn>
    <sortState xmlns:xlrd2="http://schemas.microsoft.com/office/spreadsheetml/2017/richdata2" ref="A3:O668">
      <sortCondition ref="C1:C668"/>
    </sortState>
  </autoFilter>
  <conditionalFormatting sqref="H1:J1048576">
    <cfRule type="cellIs" dxfId="21" priority="6" operator="equal">
      <formula>"x"</formula>
    </cfRule>
  </conditionalFormatting>
  <conditionalFormatting sqref="K2:M1048576">
    <cfRule type="colorScale" priority="10">
      <colorScale>
        <cfvo type="num" val="1"/>
        <cfvo type="num" val="6"/>
        <color theme="4" tint="0.59999389629810485"/>
        <color rgb="FFFF0000"/>
      </colorScale>
    </cfRule>
  </conditionalFormatting>
  <conditionalFormatting sqref="L2:L1048576">
    <cfRule type="cellIs" dxfId="20" priority="1" operator="equal">
      <formula>"nicht bewertet"</formula>
    </cfRule>
    <cfRule type="cellIs" dxfId="19" priority="2" operator="equal">
      <formula>""</formula>
    </cfRule>
    <cfRule type="cellIs" dxfId="18" priority="3" operator="notEqual">
      <formula>"n.a."</formula>
    </cfRule>
  </conditionalFormatting>
  <dataValidations count="5">
    <dataValidation type="list" allowBlank="1" showInputMessage="1" showErrorMessage="1" sqref="K661:K665 K77:K103 K546:K551 K543 K541 K534 K500:K517 K491:K493 K425:K427 K478 K467 K160:K163 K462:K463 K440:K445 K430 K423 K392 K388 K379:K382 K369 K364:K365 K359:K362 K355:K356 K224:K228 K350:K351 K233:K235 K343 K341 K283:K286 K260:K266 K270:K271 K280 K105:K123 K276:K277 K174 K258 K249:K254 K240:K242 K230 K564 K213 K211 K201:K203 K196 K193:K194 K185:K186 K183 K181 K179 K177 K170:K171 K11:K15 K147:K158 K142:K143 K125:K136 K4 K576:K578 K70:K71 K447:K455 K56:K63 K38:K52 K33 K31 K17:K28 K65:K68 K480:K489 K650:K651 K646 K634:K635 K629 K599 K597 K595 K591 K586:K587 K406:K412 K414:K421" xr:uid="{059CA498-6D5D-4CE1-BF84-C791312E2ADB}">
      <formula1>"LL1: Verhältnismäßigkeit,LL2: IKT+$8:$8innerhalb des Governance-Systems,LL3: IKT-Strategie"</formula1>
    </dataValidation>
    <dataValidation type="list" allowBlank="1" showInputMessage="1" showErrorMessage="1" sqref="L1" xr:uid="{00000000-0002-0000-0100-000003000000}">
      <formula1>"y,teilweise,n,n.a."</formula1>
    </dataValidation>
    <dataValidation type="list" allowBlank="1" showInputMessage="1" showErrorMessage="1" sqref="G2:G1048576" xr:uid="{00000000-0002-0000-0100-000001000000}">
      <formula1>"1,2,3"</formula1>
    </dataValidation>
    <dataValidation type="list" allowBlank="1" showInputMessage="1" showErrorMessage="1" sqref="H1:J1048576" xr:uid="{00000000-0002-0000-0100-000002000000}">
      <formula1>"x"</formula1>
    </dataValidation>
    <dataValidation type="list" showInputMessage="1" showErrorMessage="1" sqref="L2:L1048576" xr:uid="{6731C93E-4A40-4F44-80B8-D642A4A6CFBE}">
      <formula1>"y,teilweise,n,nicht bewertet,n.a."</formula1>
    </dataValidation>
  </dataValidations>
  <hyperlinks>
    <hyperlink ref="B315" r:id="rId1" display="https://attack.mitre.org/techniques/T1609/" xr:uid="{DFAE60C2-F636-4F40-83DA-9B437D363602}"/>
    <hyperlink ref="B411" r:id="rId2" display="https://attack.mitre.org/techniques/T1098/006" xr:uid="{7401F51A-27BD-4E53-9E8A-BE965CC5A6F5}"/>
    <hyperlink ref="B487" r:id="rId3" display="https://attack.mitre.org/techniques/T1098/006" xr:uid="{D1ABEF07-56AF-4381-A8B8-003623C1D975}"/>
  </hyperlinks>
  <pageMargins left="0.7" right="0.7" top="0.78740157499999996" bottom="0.78740157499999996" header="0.3" footer="0.3"/>
  <pageSetup paperSize="9" orientation="portrait"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1F40-C820-461B-8D77-D0991A83B983}">
  <dimension ref="B1:J24"/>
  <sheetViews>
    <sheetView workbookViewId="0">
      <selection activeCell="C23" sqref="C23"/>
    </sheetView>
  </sheetViews>
  <sheetFormatPr defaultColWidth="9.140625" defaultRowHeight="15" x14ac:dyDescent="0.25"/>
  <cols>
    <col min="1" max="1" width="2.85546875" style="33" customWidth="1"/>
    <col min="2" max="2" width="5.28515625" style="33" bestFit="1" customWidth="1"/>
    <col min="3" max="3" width="38" style="33" customWidth="1"/>
    <col min="4" max="9" width="9.140625" style="33"/>
    <col min="10" max="10" width="14.5703125" style="33" bestFit="1" customWidth="1"/>
    <col min="11" max="16384" width="9.140625" style="33"/>
  </cols>
  <sheetData>
    <row r="1" spans="2:10" ht="15.75" thickBot="1" x14ac:dyDescent="0.3"/>
    <row r="2" spans="2:10" x14ac:dyDescent="0.25">
      <c r="B2" s="96" t="s">
        <v>616</v>
      </c>
      <c r="C2" s="97"/>
      <c r="D2" s="97"/>
      <c r="E2" s="97"/>
      <c r="F2" s="97"/>
      <c r="G2" s="97"/>
      <c r="H2" s="97"/>
      <c r="I2" s="97"/>
      <c r="J2" s="98"/>
    </row>
    <row r="3" spans="2:10" ht="21" x14ac:dyDescent="0.25">
      <c r="B3" s="52"/>
      <c r="C3" s="71" t="str">
        <f>Übersicht!B2</f>
        <v>UNGESCHÜTZT</v>
      </c>
      <c r="D3" s="65" t="s">
        <v>6</v>
      </c>
      <c r="E3" s="65" t="s">
        <v>7</v>
      </c>
      <c r="F3" s="65" t="s">
        <v>8</v>
      </c>
      <c r="G3" s="65" t="s">
        <v>9</v>
      </c>
      <c r="H3" s="65" t="s">
        <v>10</v>
      </c>
      <c r="I3" s="65" t="s">
        <v>11</v>
      </c>
      <c r="J3" s="66" t="s">
        <v>651</v>
      </c>
    </row>
    <row r="4" spans="2:10" x14ac:dyDescent="0.25">
      <c r="B4" s="54" t="s">
        <v>617</v>
      </c>
      <c r="C4" s="46" t="s">
        <v>618</v>
      </c>
      <c r="D4" s="95" t="s">
        <v>619</v>
      </c>
      <c r="E4" s="95"/>
      <c r="F4" s="95"/>
      <c r="G4" s="95"/>
      <c r="H4" s="95"/>
      <c r="I4" s="95"/>
      <c r="J4" s="72">
        <f>J5</f>
        <v>4.5</v>
      </c>
    </row>
    <row r="5" spans="2:10" x14ac:dyDescent="0.25">
      <c r="B5" s="54" t="s">
        <v>620</v>
      </c>
      <c r="C5" s="46" t="s">
        <v>621</v>
      </c>
      <c r="D5" s="50">
        <v>0.5</v>
      </c>
      <c r="E5" s="50">
        <v>0.6</v>
      </c>
      <c r="F5" s="50">
        <v>0.6</v>
      </c>
      <c r="G5" s="50">
        <v>0.8</v>
      </c>
      <c r="H5" s="50">
        <v>1</v>
      </c>
      <c r="I5" s="50">
        <v>1</v>
      </c>
      <c r="J5" s="73">
        <f t="shared" ref="J5:J11" si="0">SUM(D5:I5)</f>
        <v>4.5</v>
      </c>
    </row>
    <row r="6" spans="2:10" x14ac:dyDescent="0.25">
      <c r="B6" s="54" t="s">
        <v>622</v>
      </c>
      <c r="C6" s="46" t="s">
        <v>623</v>
      </c>
      <c r="D6" s="50">
        <v>0.3</v>
      </c>
      <c r="E6" s="50">
        <v>0.4</v>
      </c>
      <c r="F6" s="50">
        <v>0.5</v>
      </c>
      <c r="G6" s="50">
        <v>0.6</v>
      </c>
      <c r="H6" s="50">
        <v>1</v>
      </c>
      <c r="I6" s="50">
        <v>1</v>
      </c>
      <c r="J6" s="73">
        <f t="shared" si="0"/>
        <v>3.8</v>
      </c>
    </row>
    <row r="7" spans="2:10" x14ac:dyDescent="0.25">
      <c r="B7" s="54" t="s">
        <v>624</v>
      </c>
      <c r="C7" s="46" t="s">
        <v>625</v>
      </c>
      <c r="D7" s="50">
        <v>0.3</v>
      </c>
      <c r="E7" s="50">
        <v>0.3</v>
      </c>
      <c r="F7" s="50">
        <v>0.4</v>
      </c>
      <c r="G7" s="50">
        <v>0.5</v>
      </c>
      <c r="H7" s="50">
        <v>0.8</v>
      </c>
      <c r="I7" s="50">
        <v>0.8</v>
      </c>
      <c r="J7" s="73">
        <f t="shared" si="0"/>
        <v>3.0999999999999996</v>
      </c>
    </row>
    <row r="8" spans="2:10" x14ac:dyDescent="0.25">
      <c r="B8" s="54" t="s">
        <v>626</v>
      </c>
      <c r="C8" s="46" t="s">
        <v>627</v>
      </c>
      <c r="D8" s="50">
        <v>0.1</v>
      </c>
      <c r="E8" s="50">
        <v>0.2</v>
      </c>
      <c r="F8" s="50">
        <v>0.3</v>
      </c>
      <c r="G8" s="50">
        <v>0.4</v>
      </c>
      <c r="H8" s="50">
        <v>0.6</v>
      </c>
      <c r="I8" s="50">
        <v>0.8</v>
      </c>
      <c r="J8" s="73">
        <f t="shared" si="0"/>
        <v>2.4000000000000004</v>
      </c>
    </row>
    <row r="9" spans="2:10" x14ac:dyDescent="0.25">
      <c r="B9" s="54" t="s">
        <v>628</v>
      </c>
      <c r="C9" s="46" t="s">
        <v>650</v>
      </c>
      <c r="D9" s="50">
        <v>0.1</v>
      </c>
      <c r="E9" s="50">
        <v>0.1</v>
      </c>
      <c r="F9" s="50">
        <v>0.2</v>
      </c>
      <c r="G9" s="50">
        <v>0.3</v>
      </c>
      <c r="H9" s="50">
        <v>0.5</v>
      </c>
      <c r="I9" s="50">
        <v>0.5</v>
      </c>
      <c r="J9" s="73">
        <f t="shared" si="0"/>
        <v>1.7</v>
      </c>
    </row>
    <row r="10" spans="2:10" x14ac:dyDescent="0.25">
      <c r="B10" s="54" t="s">
        <v>630</v>
      </c>
      <c r="C10" s="46" t="s">
        <v>629</v>
      </c>
      <c r="D10" s="50">
        <v>0</v>
      </c>
      <c r="E10" s="50">
        <v>0.1</v>
      </c>
      <c r="F10" s="50">
        <v>0.2</v>
      </c>
      <c r="G10" s="50">
        <v>0.2</v>
      </c>
      <c r="H10" s="50">
        <v>0.25</v>
      </c>
      <c r="I10" s="50">
        <v>0.25</v>
      </c>
      <c r="J10" s="73">
        <f t="shared" si="0"/>
        <v>1</v>
      </c>
    </row>
    <row r="11" spans="2:10" ht="15.75" thickBot="1" x14ac:dyDescent="0.3">
      <c r="B11" s="57" t="s">
        <v>632</v>
      </c>
      <c r="C11" s="58" t="s">
        <v>649</v>
      </c>
      <c r="D11" s="59">
        <v>0</v>
      </c>
      <c r="E11" s="59">
        <v>0</v>
      </c>
      <c r="F11" s="59">
        <v>0</v>
      </c>
      <c r="G11" s="59">
        <v>0</v>
      </c>
      <c r="H11" s="59">
        <v>0</v>
      </c>
      <c r="I11" s="59">
        <v>0</v>
      </c>
      <c r="J11" s="74">
        <f t="shared" si="0"/>
        <v>0</v>
      </c>
    </row>
    <row r="12" spans="2:10" ht="15.75" thickBot="1" x14ac:dyDescent="0.3"/>
    <row r="13" spans="2:10" x14ac:dyDescent="0.25">
      <c r="C13" s="60"/>
      <c r="D13" s="64">
        <v>1</v>
      </c>
      <c r="E13" s="64">
        <v>2</v>
      </c>
      <c r="F13" s="64">
        <v>3</v>
      </c>
      <c r="G13" s="64">
        <v>4</v>
      </c>
      <c r="H13" s="64">
        <v>5</v>
      </c>
      <c r="I13" s="64">
        <v>6</v>
      </c>
      <c r="J13" s="84" t="s">
        <v>651</v>
      </c>
    </row>
    <row r="14" spans="2:10" x14ac:dyDescent="0.25">
      <c r="C14" s="51" t="s">
        <v>652</v>
      </c>
      <c r="D14" s="76">
        <f>IFERROR(SUMIF('MITRE ATTCK v14.1'!K:K, D13,'MITRE ATTCK v14.1'!M:M)/(D13*D18),"-")</f>
        <v>0</v>
      </c>
      <c r="E14" s="76">
        <f>IFERROR(SUMIF('MITRE ATTCK v14.1'!K:K, E13,'MITRE ATTCK v14.1'!M:M)/(E13*E18),"-")</f>
        <v>0</v>
      </c>
      <c r="F14" s="76">
        <f>IFERROR(SUMIF('MITRE ATTCK v14.1'!K:K, F13,'MITRE ATTCK v14.1'!M:M)/(F13*F18),"-")</f>
        <v>0</v>
      </c>
      <c r="G14" s="76">
        <f>IFERROR(SUMIF('MITRE ATTCK v14.1'!K:K, G13,'MITRE ATTCK v14.1'!M:M)/(G13*G18),"-")</f>
        <v>0</v>
      </c>
      <c r="H14" s="76">
        <f>IFERROR(SUMIF('MITRE ATTCK v14.1'!K:K, H13,'MITRE ATTCK v14.1'!M:M)/(H13*H18),"-")</f>
        <v>0</v>
      </c>
      <c r="I14" s="76">
        <f>IFERROR(SUMIF('MITRE ATTCK v14.1'!K:K, I13,'MITRE ATTCK v14.1'!M:M)/(I13*I18),"-")</f>
        <v>0</v>
      </c>
      <c r="J14" s="85">
        <f>F24</f>
        <v>0</v>
      </c>
    </row>
    <row r="15" spans="2:10" x14ac:dyDescent="0.25">
      <c r="C15" s="51" t="s">
        <v>653</v>
      </c>
      <c r="D15" s="77">
        <f>SUMIF('MITRE ATTCK v14.1'!$K:$K,Berechnungen!D13,'MITRE ATTCK v14.1'!$M:$M)</f>
        <v>0</v>
      </c>
      <c r="E15" s="77">
        <f>SUMIF('MITRE ATTCK v14.1'!$K:$K,Berechnungen!E13,'MITRE ATTCK v14.1'!$M:$M)</f>
        <v>0</v>
      </c>
      <c r="F15" s="77">
        <f>SUMIF('MITRE ATTCK v14.1'!$K:$K,Berechnungen!F13,'MITRE ATTCK v14.1'!$M:$M)</f>
        <v>0</v>
      </c>
      <c r="G15" s="77">
        <f>SUMIF('MITRE ATTCK v14.1'!$K:$K,Berechnungen!G13,'MITRE ATTCK v14.1'!$M:$M)</f>
        <v>0</v>
      </c>
      <c r="H15" s="77">
        <f>SUMIF('MITRE ATTCK v14.1'!$K:$K,Berechnungen!H13,'MITRE ATTCK v14.1'!$M:$M)</f>
        <v>0</v>
      </c>
      <c r="I15" s="77">
        <f>SUMIF('MITRE ATTCK v14.1'!$K:$K,Berechnungen!I13,'MITRE ATTCK v14.1'!$M:$M)</f>
        <v>0</v>
      </c>
      <c r="J15" s="79"/>
    </row>
    <row r="16" spans="2:10" x14ac:dyDescent="0.25">
      <c r="C16" s="51" t="s">
        <v>654</v>
      </c>
      <c r="D16" s="78">
        <f>SUMIF('MITRE ATTCK v14.1'!$M:$M,Berechnungen!D13,'MITRE ATTCK v14.1'!$M:$M)</f>
        <v>0</v>
      </c>
      <c r="E16" s="78">
        <f>SUMIF('MITRE ATTCK v14.1'!$M:$M,Berechnungen!E13,'MITRE ATTCK v14.1'!$M:$M)</f>
        <v>0</v>
      </c>
      <c r="F16" s="78">
        <f>SUMIF('MITRE ATTCK v14.1'!$M:$M,Berechnungen!F13,'MITRE ATTCK v14.1'!$M:$M)</f>
        <v>0</v>
      </c>
      <c r="G16" s="78">
        <f>SUMIF('MITRE ATTCK v14.1'!$M:$M,Berechnungen!G13,'MITRE ATTCK v14.1'!$M:$M)</f>
        <v>0</v>
      </c>
      <c r="H16" s="78">
        <f>SUMIF('MITRE ATTCK v14.1'!$M:$M,Berechnungen!H13,'MITRE ATTCK v14.1'!$M:$M)</f>
        <v>0</v>
      </c>
      <c r="I16" s="78">
        <f>SUMIF('MITRE ATTCK v14.1'!$M:$M,Berechnungen!I13,'MITRE ATTCK v14.1'!$M:$M)</f>
        <v>0</v>
      </c>
      <c r="J16" s="80"/>
    </row>
    <row r="17" spans="3:10" x14ac:dyDescent="0.25">
      <c r="C17" s="51" t="s">
        <v>655</v>
      </c>
      <c r="D17" s="69">
        <f>($D$18*1)/$D$21</f>
        <v>1.1144130757800892E-2</v>
      </c>
      <c r="E17" s="69">
        <f>($E$18*2)/$D$21</f>
        <v>8.6181277860326894E-2</v>
      </c>
      <c r="F17" s="69">
        <f>($F$18*3)/$D$21</f>
        <v>0.17161961367013373</v>
      </c>
      <c r="G17" s="69">
        <f>($G$18*4)/$D$21</f>
        <v>0.28231797919762258</v>
      </c>
      <c r="H17" s="69">
        <f>($H$18*5)/$D$21</f>
        <v>0.27488855869242201</v>
      </c>
      <c r="I17" s="69">
        <f>($I$18*6)/$D$21</f>
        <v>0.1738484398216939</v>
      </c>
      <c r="J17" s="70"/>
    </row>
    <row r="18" spans="3:10" x14ac:dyDescent="0.25">
      <c r="C18" s="51" t="s">
        <v>656</v>
      </c>
      <c r="D18" s="33">
        <f>COUNTIF('MITRE ATTCK v14.1'!$K$2:$K$1528,D$13)</f>
        <v>15</v>
      </c>
      <c r="E18" s="33">
        <f>COUNTIF('MITRE ATTCK v14.1'!$K$2:$K$1528,E$13)</f>
        <v>58</v>
      </c>
      <c r="F18" s="33">
        <f>COUNTIF('MITRE ATTCK v14.1'!$K$2:$K$1528,F$13)</f>
        <v>77</v>
      </c>
      <c r="G18" s="33">
        <f>COUNTIF('MITRE ATTCK v14.1'!$K$2:$K$1528,G$13)</f>
        <v>95</v>
      </c>
      <c r="H18" s="33">
        <f>COUNTIF('MITRE ATTCK v14.1'!$K$2:$K$1528,H$13)</f>
        <v>74</v>
      </c>
      <c r="I18" s="33">
        <f>COUNTIF('MITRE ATTCK v14.1'!$K$2:$K$1528,I$13)</f>
        <v>39</v>
      </c>
      <c r="J18" s="61"/>
    </row>
    <row r="19" spans="3:10" x14ac:dyDescent="0.25">
      <c r="C19" s="51" t="s">
        <v>657</v>
      </c>
      <c r="D19" s="33">
        <f>COUNTIF('MITRE ATTCK v14.1'!$L$2:$L$1528,"nicht bewertet")</f>
        <v>358</v>
      </c>
      <c r="E19" s="75">
        <f>$D$19/SUM(D18:I18)</f>
        <v>1</v>
      </c>
      <c r="J19" s="61"/>
    </row>
    <row r="20" spans="3:10" x14ac:dyDescent="0.25">
      <c r="C20" s="51"/>
      <c r="E20" s="53"/>
      <c r="J20" s="61"/>
    </row>
    <row r="21" spans="3:10" x14ac:dyDescent="0.25">
      <c r="C21" s="51" t="s">
        <v>658</v>
      </c>
      <c r="D21" s="33">
        <f>SUM('MITRE ATTCK v14.1'!K2:K1027)</f>
        <v>1346</v>
      </c>
      <c r="F21" s="46"/>
      <c r="G21" s="46"/>
      <c r="H21" s="46"/>
      <c r="I21" s="46"/>
      <c r="J21" s="61"/>
    </row>
    <row r="22" spans="3:10" x14ac:dyDescent="0.25">
      <c r="C22" s="51"/>
      <c r="F22" s="46"/>
      <c r="G22" s="46"/>
      <c r="H22" s="46"/>
      <c r="I22" s="46"/>
      <c r="J22" s="61"/>
    </row>
    <row r="23" spans="3:10" x14ac:dyDescent="0.25">
      <c r="C23" s="52"/>
      <c r="D23" s="68" t="s">
        <v>633</v>
      </c>
      <c r="E23" s="68" t="s">
        <v>634</v>
      </c>
      <c r="F23" s="81" t="s">
        <v>635</v>
      </c>
      <c r="J23" s="61"/>
    </row>
    <row r="24" spans="3:10" ht="15.75" thickBot="1" x14ac:dyDescent="0.3">
      <c r="C24" s="67" t="s">
        <v>631</v>
      </c>
      <c r="D24" s="55">
        <f>($I$18*6)+($H$18*5)+($G$18*4)+($F$18*3)+($E$18*2)+($D$18*1)</f>
        <v>1346</v>
      </c>
      <c r="E24" s="56">
        <f>SUM($D$17:$I$17)</f>
        <v>1</v>
      </c>
      <c r="F24" s="82">
        <f>SUM(D14:I14)</f>
        <v>0</v>
      </c>
      <c r="G24" s="83" t="s">
        <v>659</v>
      </c>
      <c r="H24" s="62"/>
      <c r="I24" s="62"/>
      <c r="J24" s="63"/>
    </row>
  </sheetData>
  <mergeCells count="2">
    <mergeCell ref="D4:I4"/>
    <mergeCell ref="B2:J2"/>
  </mergeCells>
  <conditionalFormatting sqref="C3">
    <cfRule type="cellIs" dxfId="17" priority="11" operator="equal">
      <formula>"EXZELLENT"</formula>
    </cfRule>
    <cfRule type="cellIs" dxfId="16" priority="12" operator="equal">
      <formula>"HERVORRAGEND"</formula>
    </cfRule>
    <cfRule type="cellIs" dxfId="15" priority="13" operator="equal">
      <formula>"GUT"</formula>
    </cfRule>
    <cfRule type="cellIs" dxfId="14" priority="14" operator="equal">
      <formula>"AKZEPTABEL"</formula>
    </cfRule>
    <cfRule type="cellIs" dxfId="13" priority="15" operator="equal">
      <formula>"VERBESSERUNGSWÜRDIG"</formula>
    </cfRule>
    <cfRule type="cellIs" dxfId="12" priority="16" operator="equal">
      <formula>"BASIS"</formula>
    </cfRule>
    <cfRule type="cellIs" dxfId="11" priority="17" operator="equal">
      <formula>"MANGELHAFT"</formula>
    </cfRule>
    <cfRule type="cellIs" dxfId="10" priority="18" operator="equal">
      <formula>"UNGESCHÜTZT"</formula>
    </cfRule>
  </conditionalFormatting>
  <conditionalFormatting sqref="D5:D11">
    <cfRule type="cellIs" dxfId="9" priority="8" operator="lessThanOrEqual">
      <formula>$D$14</formula>
    </cfRule>
  </conditionalFormatting>
  <conditionalFormatting sqref="D24">
    <cfRule type="cellIs" dxfId="8" priority="10" operator="notEqual">
      <formula>$D$21</formula>
    </cfRule>
  </conditionalFormatting>
  <conditionalFormatting sqref="E5:E11">
    <cfRule type="cellIs" dxfId="7" priority="7" operator="lessThanOrEqual">
      <formula>$E$14</formula>
    </cfRule>
  </conditionalFormatting>
  <conditionalFormatting sqref="E24">
    <cfRule type="cellIs" dxfId="6" priority="9" operator="notEqual">
      <formula>1</formula>
    </cfRule>
  </conditionalFormatting>
  <conditionalFormatting sqref="F5:F11">
    <cfRule type="cellIs" dxfId="5" priority="6" operator="lessThanOrEqual">
      <formula>$F$14</formula>
    </cfRule>
  </conditionalFormatting>
  <conditionalFormatting sqref="G5:G11">
    <cfRule type="cellIs" dxfId="4" priority="5" operator="lessThanOrEqual">
      <formula>$G$14</formula>
    </cfRule>
  </conditionalFormatting>
  <conditionalFormatting sqref="H5:H11">
    <cfRule type="cellIs" dxfId="3" priority="4" operator="lessThanOrEqual">
      <formula>$H$14</formula>
    </cfRule>
  </conditionalFormatting>
  <conditionalFormatting sqref="I5:I11">
    <cfRule type="cellIs" dxfId="2" priority="3" operator="lessThanOrEqual">
      <formula>$I$14</formula>
    </cfRule>
  </conditionalFormatting>
  <conditionalFormatting sqref="J4">
    <cfRule type="cellIs" dxfId="1" priority="1" operator="lessThan">
      <formula>$I$14+$F$24</formula>
    </cfRule>
  </conditionalFormatting>
  <conditionalFormatting sqref="J5:J11">
    <cfRule type="cellIs" dxfId="0" priority="2" operator="lessThanOrEqual">
      <formula>$F$24</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D93DDB52D0E1947B9284518F0C5A1C2" ma:contentTypeVersion="7" ma:contentTypeDescription="Ein neues Dokument erstellen." ma:contentTypeScope="" ma:versionID="ea6e9087044c822c6140eb46b6121f0f">
  <xsd:schema xmlns:xsd="http://www.w3.org/2001/XMLSchema" xmlns:xs="http://www.w3.org/2001/XMLSchema" xmlns:p="http://schemas.microsoft.com/office/2006/metadata/properties" xmlns:ns2="55de2572-9372-408b-a668-0c8a2227a4ef" xmlns:ns3="580380fd-a6e0-475e-aa4b-7d46526846b4" targetNamespace="http://schemas.microsoft.com/office/2006/metadata/properties" ma:root="true" ma:fieldsID="69069fbd32e9fc36794b4719e0939dc9" ns2:_="" ns3:_="">
    <xsd:import namespace="55de2572-9372-408b-a668-0c8a2227a4ef"/>
    <xsd:import namespace="580380fd-a6e0-475e-aa4b-7d46526846b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de2572-9372-408b-a668-0c8a2227a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80380fd-a6e0-475e-aa4b-7d46526846b4"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E1013E-E24A-43F0-8644-D38CF17ECF2F}">
  <ds:schemaRefs>
    <ds:schemaRef ds:uri="http://www.w3.org/XML/1998/namespace"/>
    <ds:schemaRef ds:uri="http://purl.org/dc/elements/1.1/"/>
    <ds:schemaRef ds:uri="http://purl.org/dc/dcmitype/"/>
    <ds:schemaRef ds:uri="http://schemas.microsoft.com/office/2006/documentManagement/types"/>
    <ds:schemaRef ds:uri="http://schemas.microsoft.com/office/2006/metadata/properties"/>
    <ds:schemaRef ds:uri="55de2572-9372-408b-a668-0c8a2227a4ef"/>
    <ds:schemaRef ds:uri="580380fd-a6e0-475e-aa4b-7d46526846b4"/>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B37D3872-A57B-4665-994A-23043725B6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de2572-9372-408b-a668-0c8a2227a4ef"/>
    <ds:schemaRef ds:uri="580380fd-a6e0-475e-aa4b-7d4652684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96ED49-0A40-40F2-A39C-F1AA51AF06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Übersicht</vt:lpstr>
      <vt:lpstr>MITRE ATTCK v14.1</vt:lpstr>
      <vt:lpstr>Berechnungen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K A</cp:lastModifiedBy>
  <cp:revision/>
  <dcterms:created xsi:type="dcterms:W3CDTF">2022-03-08T11:39:27Z</dcterms:created>
  <dcterms:modified xsi:type="dcterms:W3CDTF">2025-03-04T10:27:53Z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0x0101001D93DDB52D0E1947B9284518F0C5A1C2</vt:lpwstr>
  </property>
</Properties>
</file>