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MITRE ATT&amp;CK" sheetId="2" state="visible" r:id="rId4"/>
    <sheet name="Status" sheetId="3" state="visible" r:id="rId5"/>
    <sheet name="Processes" sheetId="4" state="visible" r:id="rId6"/>
  </sheets>
  <definedNames>
    <definedName function="false" hidden="true" localSheetId="1" name="_xlnm._FilterDatabase" vbProcedure="false">'MITRE ATT&amp;CK'!$A$1:$Z$751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C5" authorId="0">
      <text>
        <r>
          <rPr>
            <b val="true"/>
            <sz val="9"/>
            <color rgb="FF000000"/>
            <rFont val="Tahoma"/>
            <family val="0"/>
          </rPr>
          <t xml:space="preserve">Current Security Level by Weight-Matrix
(see Status)</t>
        </r>
      </text>
    </comment>
    <comment ref="C20" authorId="0">
      <text>
        <r>
          <rPr>
            <b val="true"/>
            <sz val="9"/>
            <color rgb="FF000000"/>
            <rFont val="Tahoma"/>
            <family val="0"/>
          </rPr>
          <t xml:space="preserve">Percent Calculation by Technique Count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</rPr>
          <t xml:space="preserve">For documentation, link your ticket in this column via: 
</t>
        </r>
        <r>
          <rPr>
            <sz val="9"/>
            <color rgb="FF000000"/>
            <rFont val="Tahoma"/>
            <family val="2"/>
          </rPr>
          <t xml:space="preserve">=HYPERLINK("https://host.local";"TICKET")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</rPr>
          <t xml:space="preserve">Links directly to the MITRE ATT&amp;CK Technique
</t>
        </r>
        <r>
          <rPr>
            <sz val="9"/>
            <color rgb="FF000000"/>
            <rFont val="Tahoma"/>
            <family val="2"/>
          </rPr>
          <t xml:space="preserve">for research and auditing purposes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</rPr>
          <t xml:space="preserve">To regain default sorting order:</t>
        </r>
        <r>
          <rPr>
            <sz val="9"/>
            <color rgb="FF000000"/>
            <rFont val="Tahoma"/>
            <family val="2"/>
          </rPr>
          <t xml:space="preserve"> Sort first by Technique, then Sub-Category, followed by Category. All three in A-Z order.</t>
        </r>
      </text>
    </comment>
    <comment ref="F1" authorId="0">
      <text>
        <r>
          <rPr>
            <b val="true"/>
            <sz val="9"/>
            <color rgb="FF000000"/>
            <rFont val="Segoe UI"/>
            <family val="2"/>
          </rPr>
          <t xml:space="preserve">Client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Client Devices - Every element stands for itself. F.e.: Hiding C2 traffic has a lower criticality than the actual placement of said C2 client. - 3: High loss on/risk of/risk on exploitation, 2: Losses on/risk on/risk of exploitation, 1: Low risk of/risk on/loss on exploitation
</t>
        </r>
      </text>
    </comment>
    <comment ref="G1" authorId="0">
      <text>
        <r>
          <rPr>
            <b val="true"/>
            <sz val="9"/>
            <color rgb="FF000000"/>
            <rFont val="Segoe UI"/>
            <family val="2"/>
          </rPr>
          <t xml:space="preserve">Infrastructure Criticality</t>
        </r>
        <r>
          <rPr>
            <sz val="9"/>
            <color rgb="FF000000"/>
            <rFont val="Segoe UI"/>
            <family val="2"/>
          </rPr>
          <t xml:space="preserve"> - Subjective Expert Evaluation &amp; Risk Readiness on Network and Server Devices (f.e. ESXi)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H1" authorId="0">
      <text>
        <r>
          <rPr>
            <b val="true"/>
            <sz val="9"/>
            <color rgb="FF000000"/>
            <rFont val="Segoe UI"/>
            <family val="2"/>
          </rPr>
          <t xml:space="preserve">Service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"as a Service" Systems like IaaS or MS365 -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I1" authorId="0">
      <text>
        <r>
          <rPr>
            <b val="true"/>
            <sz val="9"/>
            <color rgb="FF000000"/>
            <rFont val="Segoe UI"/>
            <family val="2"/>
          </rPr>
          <t xml:space="preserve">Confidentiality/Vertraulichkeit - </t>
        </r>
        <r>
          <rPr>
            <sz val="9"/>
            <color rgb="FF000000"/>
            <rFont val="Segoe UI"/>
            <family val="2"/>
          </rPr>
          <t xml:space="preserve">Data may only be used by authorized Personel. Relates to saved data and data in transit. Also includes hiding program- and system-configurations from unauthorized users.
</t>
        </r>
      </text>
    </comment>
    <comment ref="J1" authorId="0">
      <text>
        <r>
          <rPr>
            <b val="true"/>
            <sz val="9"/>
            <color rgb="FF000000"/>
            <rFont val="Segoe UI"/>
            <family val="2"/>
          </rPr>
          <t xml:space="preserve">Integrity/Integrität -</t>
        </r>
        <r>
          <rPr>
            <sz val="9"/>
            <color rgb="FF000000"/>
            <rFont val="Segoe UI"/>
            <family val="2"/>
          </rPr>
          <t xml:space="preserve"> Tracability of changes on data. Changes need to be comprehensible and complete. This includes measures like versioning and recovery.</t>
        </r>
      </text>
    </comment>
    <comment ref="K1" authorId="0">
      <text>
        <r>
          <rPr>
            <b val="true"/>
            <sz val="9"/>
            <color rgb="FF000000"/>
            <rFont val="Segoe UI"/>
            <family val="2"/>
          </rPr>
          <t xml:space="preserve">Availability/Verfügbarkeit - </t>
        </r>
        <r>
          <rPr>
            <sz val="9"/>
            <color rgb="FF000000"/>
            <rFont val="Segoe UI"/>
            <family val="2"/>
          </rPr>
          <t xml:space="preserve">Data needs to be accessible and available if needed. Functionality and authenticity of data, services and programs has to be ensured.</t>
        </r>
      </text>
    </comment>
    <comment ref="L1" authorId="0">
      <text>
        <r>
          <rPr>
            <b val="true"/>
            <sz val="9"/>
            <color rgb="FF000000"/>
            <rFont val="Segoe UI"/>
            <family val="2"/>
          </rPr>
          <t xml:space="preserve">Rating - </t>
        </r>
        <r>
          <rPr>
            <sz val="9"/>
            <color rgb="FF000000"/>
            <rFont val="Segoe UI"/>
            <family val="2"/>
          </rPr>
          <t xml:space="preserve">Every technique is relevant and depicts a weakness. This rating defines the criticality of a weakness to the specific company. A rating of 5-6 requires immediate action, on 3-4 remidiation is urgent, on a rating of 1-2 action is required.</t>
        </r>
      </text>
    </comment>
    <comment ref="M1" authorId="0">
      <text>
        <r>
          <rPr>
            <sz val="9"/>
            <color rgb="FF000000"/>
            <rFont val="Tahoma"/>
            <family val="2"/>
          </rPr>
          <t xml:space="preserve">Evaluation from IT-Security in cooperation with the system owner.</t>
        </r>
      </text>
    </comment>
    <comment ref="O1" authorId="0">
      <text>
        <r>
          <rPr>
            <sz val="9"/>
            <color rgb="FF000000"/>
            <rFont val="Tahoma"/>
            <family val="2"/>
          </rPr>
          <t xml:space="preserve">What has already been done to mitigate the threat? Why this Evaluation?</t>
        </r>
      </text>
    </comment>
    <comment ref="P1" authorId="0">
      <text>
        <r>
          <rPr>
            <sz val="9"/>
            <color rgb="FF000000"/>
            <rFont val="Tahoma"/>
            <family val="2"/>
          </rPr>
          <t xml:space="preserve">What measures can still be taken to improve the situation?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30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58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C15" authorId="0">
      <text>
        <r>
          <rPr>
            <b val="true"/>
            <sz val="9"/>
            <color rgb="FF000000"/>
            <rFont val="Segoe UI"/>
            <family val="2"/>
          </rPr>
          <t xml:space="preserve">Percent Calculation per Point
</t>
        </r>
        <r>
          <rPr>
            <sz val="9"/>
            <color rgb="FF000000"/>
            <rFont val="Segoe UI"/>
            <family val="2"/>
          </rPr>
          <t xml:space="preserve">These percent values are compared with the weight matrix.</t>
        </r>
      </text>
    </comment>
    <comment ref="G26" authorId="0">
      <text>
        <r>
          <rPr>
            <sz val="9"/>
            <color rgb="FF000000"/>
            <rFont val="Tahoma"/>
            <family val="2"/>
          </rPr>
          <t xml:space="preserve">Results from 6 levels of 100% (sum)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N11" authorId="0">
      <text>
        <r>
          <rPr>
            <b val="true"/>
            <sz val="9"/>
            <color rgb="FF000000"/>
            <rFont val="Tahoma"/>
            <family val="2"/>
          </rPr>
          <t xml:space="preserve">Klick to open MITRE ATT&amp;CK Version History</t>
        </r>
      </text>
    </comment>
  </commentList>
</comments>
</file>

<file path=xl/sharedStrings.xml><?xml version="1.0" encoding="utf-8"?>
<sst xmlns="http://schemas.openxmlformats.org/spreadsheetml/2006/main" count="7196" uniqueCount="785">
  <si>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5B9BD5"/>
        <rFont val="Calibri"/>
        <family val="2"/>
      </rPr>
      <t xml:space="preserve">CLIENTS</t>
    </r>
  </si>
  <si>
    <t xml:space="preserve">Risks</t>
  </si>
  <si>
    <t xml:space="preserve">Mitigated Security Risks</t>
  </si>
  <si>
    <t xml:space="preserve">Partially Solved Security Risks</t>
  </si>
  <si>
    <t xml:space="preserve">Unresolved Security Risks</t>
  </si>
  <si>
    <t xml:space="preserve">Unassessed Security Risks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</si>
  <si>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</si>
  <si>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</si>
  <si>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</si>
  <si>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</si>
  <si>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</si>
  <si>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Level 6</t>
  </si>
  <si>
    <t xml:space="preserve">Overall</t>
  </si>
  <si>
    <t xml:space="preserve">Collection</t>
  </si>
  <si>
    <t xml:space="preserve">of</t>
  </si>
  <si>
    <t xml:space="preserve">Command and Control</t>
  </si>
  <si>
    <t xml:space="preserve">Credential Access</t>
  </si>
  <si>
    <t xml:space="preserve">Defense Evasion</t>
  </si>
  <si>
    <t xml:space="preserve">Discovery</t>
  </si>
  <si>
    <t xml:space="preserve">Execution</t>
  </si>
  <si>
    <t xml:space="preserve">Exfiltration</t>
  </si>
  <si>
    <t xml:space="preserve">Impact</t>
  </si>
  <si>
    <t xml:space="preserve">Initial Access</t>
  </si>
  <si>
    <t xml:space="preserve">Lateral Movement</t>
  </si>
  <si>
    <t xml:space="preserve">Persistence</t>
  </si>
  <si>
    <t xml:space="preserve">Privilege Escalation</t>
  </si>
  <si>
    <t xml:space="preserve">Reconnaissance</t>
  </si>
  <si>
    <t xml:space="preserve">Resource Development</t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</si>
  <si>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FFC000"/>
        <rFont val="Calibri"/>
        <family val="2"/>
      </rPr>
      <t xml:space="preserve">INFRASTRUCTURE</t>
    </r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</si>
  <si>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70AD47"/>
        <rFont val="Calibri"/>
        <family val="2"/>
      </rPr>
      <t xml:space="preserve">SERVICE</t>
    </r>
  </si>
  <si>
    <t xml:space="preserve">Technique</t>
  </si>
  <si>
    <t xml:space="preserve">Client Criticality</t>
  </si>
  <si>
    <t xml:space="preserve">Infrastructure Criticality</t>
  </si>
  <si>
    <t xml:space="preserve">Service Criticality</t>
  </si>
  <si>
    <t xml:space="preserve">Confidentiality</t>
  </si>
  <si>
    <t xml:space="preserve">Integrity</t>
  </si>
  <si>
    <t xml:space="preserve">Availability</t>
  </si>
  <si>
    <t xml:space="preserve">Sum Criticality (Client)</t>
  </si>
  <si>
    <t xml:space="preserve">Evaluation Status (Client)</t>
  </si>
  <si>
    <t xml:space="preserve">Earned Points (Client)</t>
  </si>
  <si>
    <t xml:space="preserve">Client Reasoning</t>
  </si>
  <si>
    <t xml:space="preserve">Client Measures</t>
  </si>
  <si>
    <t xml:space="preserve">Sum Criticality (Infra)</t>
  </si>
  <si>
    <t xml:space="preserve">Evaluation Status (Infra)</t>
  </si>
  <si>
    <t xml:space="preserve">Earned Points (Infra)</t>
  </si>
  <si>
    <t xml:space="preserve">Infra Reasoning</t>
  </si>
  <si>
    <t xml:space="preserve">Infra Measures</t>
  </si>
  <si>
    <t xml:space="preserve">Sum Criticality (Service)</t>
  </si>
  <si>
    <t xml:space="preserve">Evaluation Status (Service)</t>
  </si>
  <si>
    <t xml:space="preserve">Earned Points (Service)</t>
  </si>
  <si>
    <t xml:space="preserve">Service Reasoning</t>
  </si>
  <si>
    <t xml:space="preserve">Service Measures</t>
  </si>
  <si>
    <t xml:space="preserve">Adversary-in-the-Middle</t>
  </si>
  <si>
    <t xml:space="preserve">ARP Cache Poisoning</t>
  </si>
  <si>
    <t xml:space="preserve">n.a.</t>
  </si>
  <si>
    <t xml:space="preserve">x</t>
  </si>
  <si>
    <t xml:space="preserve">not evaluated</t>
  </si>
  <si>
    <t xml:space="preserve">DHCP Spoofing</t>
  </si>
  <si>
    <t xml:space="preserve">Evil Twin</t>
  </si>
  <si>
    <t xml:space="preserve">LLMNR/NBT-NS Poisoning and SMB Relay</t>
  </si>
  <si>
    <t xml:space="preserve">Archive Collected Data</t>
  </si>
  <si>
    <t xml:space="preserve">Archive via Custom Method</t>
  </si>
  <si>
    <t xml:space="preserve">Archive via Library</t>
  </si>
  <si>
    <t xml:space="preserve">Archive via Utility</t>
  </si>
  <si>
    <t xml:space="preserve">Audio Capture</t>
  </si>
  <si>
    <t xml:space="preserve">-</t>
  </si>
  <si>
    <t xml:space="preserve">Automated Collection</t>
  </si>
  <si>
    <t xml:space="preserve">Browser Session Hijacking</t>
  </si>
  <si>
    <t xml:space="preserve">Clipboard Data</t>
  </si>
  <si>
    <t xml:space="preserve">Data from Cloud Storage</t>
  </si>
  <si>
    <t xml:space="preserve">Data from Configuration Repository</t>
  </si>
  <si>
    <t xml:space="preserve">Network Device Configuration Dump</t>
  </si>
  <si>
    <t xml:space="preserve">SNMP (MIB Dump)</t>
  </si>
  <si>
    <t xml:space="preserve">Data from Information Repositories</t>
  </si>
  <si>
    <t xml:space="preserve">Code Repositories</t>
  </si>
  <si>
    <t xml:space="preserve">Confluence</t>
  </si>
  <si>
    <t xml:space="preserve">Customer Relationship Management Software</t>
  </si>
  <si>
    <t xml:space="preserve">Messaging Applications</t>
  </si>
  <si>
    <t xml:space="preserve">Sharepoint</t>
  </si>
  <si>
    <t xml:space="preserve">Data from Local System</t>
  </si>
  <si>
    <t xml:space="preserve">Data from Network Shared Drive</t>
  </si>
  <si>
    <t xml:space="preserve">Data from Removable Media</t>
  </si>
  <si>
    <t xml:space="preserve">Data Staged</t>
  </si>
  <si>
    <t xml:space="preserve">Local Data Staging</t>
  </si>
  <si>
    <t xml:space="preserve">Remote Data Staging</t>
  </si>
  <si>
    <t xml:space="preserve">Email Collection</t>
  </si>
  <si>
    <t xml:space="preserve">Email Forwarding Rule</t>
  </si>
  <si>
    <t xml:space="preserve">Local Email Collection</t>
  </si>
  <si>
    <t xml:space="preserve">Remote Email Collection</t>
  </si>
  <si>
    <t xml:space="preserve">Input Capture</t>
  </si>
  <si>
    <t xml:space="preserve">Credential API Hooking</t>
  </si>
  <si>
    <t xml:space="preserve">GUI Input Capture</t>
  </si>
  <si>
    <t xml:space="preserve">Keylogging</t>
  </si>
  <si>
    <t xml:space="preserve">Web Portal Capture</t>
  </si>
  <si>
    <t xml:space="preserve">Screen Capture</t>
  </si>
  <si>
    <t xml:space="preserve">Video Capture</t>
  </si>
  <si>
    <t xml:space="preserve">Application Layer Protocol</t>
  </si>
  <si>
    <t xml:space="preserve">DNS</t>
  </si>
  <si>
    <t xml:space="preserve">File Transfer Protocols</t>
  </si>
  <si>
    <t xml:space="preserve">Mail Protocols</t>
  </si>
  <si>
    <t xml:space="preserve">Publish/Subscribe Protocols</t>
  </si>
  <si>
    <t xml:space="preserve">Web Protocols</t>
  </si>
  <si>
    <t xml:space="preserve">Communication Through Removable Media</t>
  </si>
  <si>
    <t xml:space="preserve">Content Injection</t>
  </si>
  <si>
    <t xml:space="preserve">Data Encoding</t>
  </si>
  <si>
    <t xml:space="preserve">Non-Standard Encoding</t>
  </si>
  <si>
    <t xml:space="preserve">Standard Endcoding</t>
  </si>
  <si>
    <t xml:space="preserve">Data Obfuscation</t>
  </si>
  <si>
    <t xml:space="preserve">Junk Data</t>
  </si>
  <si>
    <t xml:space="preserve">Protocol or Service Impersonation</t>
  </si>
  <si>
    <t xml:space="preserve">Steganography</t>
  </si>
  <si>
    <t xml:space="preserve">Dynamic Resolution</t>
  </si>
  <si>
    <t xml:space="preserve">DNS Calculation</t>
  </si>
  <si>
    <t xml:space="preserve">Domain Generation Algorithms</t>
  </si>
  <si>
    <t xml:space="preserve">Fast Flux DNS</t>
  </si>
  <si>
    <t xml:space="preserve">Encrypted Channel</t>
  </si>
  <si>
    <t xml:space="preserve">Asymmetric Cryptography</t>
  </si>
  <si>
    <t xml:space="preserve">Symmetric Cryptography</t>
  </si>
  <si>
    <t xml:space="preserve">Fallback Channels</t>
  </si>
  <si>
    <t xml:space="preserve">Hide Infrastructure </t>
  </si>
  <si>
    <t xml:space="preserve">Ingress Tool Transfer</t>
  </si>
  <si>
    <t xml:space="preserve">Multi-Stage Channels</t>
  </si>
  <si>
    <t xml:space="preserve">Non-Application Layer Protocol</t>
  </si>
  <si>
    <t xml:space="preserve">Non-Standard Port</t>
  </si>
  <si>
    <t xml:space="preserve">Protocol Tunneling</t>
  </si>
  <si>
    <t xml:space="preserve">Proxy</t>
  </si>
  <si>
    <t xml:space="preserve">Domain Fronting</t>
  </si>
  <si>
    <t xml:space="preserve">External Proxy</t>
  </si>
  <si>
    <t xml:space="preserve">Internal Proxy</t>
  </si>
  <si>
    <t xml:space="preserve">Multi-Hop Proxy</t>
  </si>
  <si>
    <t xml:space="preserve">Remote Access Software</t>
  </si>
  <si>
    <t xml:space="preserve">IDE Tunneling</t>
  </si>
  <si>
    <t xml:space="preserve">Remote Access Hardware</t>
  </si>
  <si>
    <t xml:space="preserve">Remote Desktop Software</t>
  </si>
  <si>
    <t xml:space="preserve">Traffic Signaling</t>
  </si>
  <si>
    <t xml:space="preserve">Port Knocking</t>
  </si>
  <si>
    <t xml:space="preserve">Socket Filters</t>
  </si>
  <si>
    <t xml:space="preserve">Web Service</t>
  </si>
  <si>
    <t xml:space="preserve">Bidirectional Communication</t>
  </si>
  <si>
    <t xml:space="preserve">Dread Drop Resolver</t>
  </si>
  <si>
    <t xml:space="preserve">One-Way Communication</t>
  </si>
  <si>
    <t xml:space="preserve">DHCP Spoofing </t>
  </si>
  <si>
    <t xml:space="preserve">Brute Force</t>
  </si>
  <si>
    <t xml:space="preserve">Creadential Stuffing</t>
  </si>
  <si>
    <t xml:space="preserve">Password Guessing</t>
  </si>
  <si>
    <t xml:space="preserve">Passwort Cracking</t>
  </si>
  <si>
    <t xml:space="preserve">Passwort Spraying</t>
  </si>
  <si>
    <t xml:space="preserve">Credentials from Password Stores</t>
  </si>
  <si>
    <t xml:space="preserve">Cloud Secrets Management Stores</t>
  </si>
  <si>
    <t xml:space="preserve">Credentials from Web Browsers</t>
  </si>
  <si>
    <t xml:space="preserve">Keychain</t>
  </si>
  <si>
    <t xml:space="preserve">Password Managers</t>
  </si>
  <si>
    <t xml:space="preserve">Securityd Memory</t>
  </si>
  <si>
    <t xml:space="preserve">Windows Credential Manager</t>
  </si>
  <si>
    <t xml:space="preserve">Exploitation for Credential Access</t>
  </si>
  <si>
    <t xml:space="preserve">Forced Authentication</t>
  </si>
  <si>
    <t xml:space="preserve">Forge Web Credentials</t>
  </si>
  <si>
    <t xml:space="preserve">SAML Tokens</t>
  </si>
  <si>
    <t xml:space="preserve">Web Cookies</t>
  </si>
  <si>
    <t xml:space="preserve">Modify Authentication Process</t>
  </si>
  <si>
    <t xml:space="preserve">Conditional Access Policies </t>
  </si>
  <si>
    <t xml:space="preserve">Domain Controller Authentication</t>
  </si>
  <si>
    <t xml:space="preserve">Hybrid Identity</t>
  </si>
  <si>
    <t xml:space="preserve">Multi-Factor Authentication </t>
  </si>
  <si>
    <t xml:space="preserve">Network Device Authentication</t>
  </si>
  <si>
    <t xml:space="preserve">Network Provider DLL </t>
  </si>
  <si>
    <t xml:space="preserve">Password Filter DLL</t>
  </si>
  <si>
    <t xml:space="preserve">Pluggable Authentication Modules</t>
  </si>
  <si>
    <t xml:space="preserve">Reversible Encryption</t>
  </si>
  <si>
    <t xml:space="preserve">Multi-Factor Authentication Interception</t>
  </si>
  <si>
    <t xml:space="preserve">Multi-Factor Authentication Request Generation</t>
  </si>
  <si>
    <t xml:space="preserve">Network Sniffing</t>
  </si>
  <si>
    <t xml:space="preserve">OS Credential Dumping</t>
  </si>
  <si>
    <t xml:space="preserve">/etc/passwd and /etc/shadow</t>
  </si>
  <si>
    <t xml:space="preserve">Cached Domain Credentials</t>
  </si>
  <si>
    <t xml:space="preserve">DCSync</t>
  </si>
  <si>
    <t xml:space="preserve">LSA Secrets</t>
  </si>
  <si>
    <t xml:space="preserve">LSASS Memory</t>
  </si>
  <si>
    <t xml:space="preserve">NTDS</t>
  </si>
  <si>
    <t xml:space="preserve">Proc Filesystem</t>
  </si>
  <si>
    <t xml:space="preserve">Security Account Manager</t>
  </si>
  <si>
    <t xml:space="preserve">Steal Application Access Token</t>
  </si>
  <si>
    <t xml:space="preserve">Steal or Forge Authentication Certificates</t>
  </si>
  <si>
    <t xml:space="preserve">Steal or Forge Kerberos Tickets</t>
  </si>
  <si>
    <t xml:space="preserve">AS-REP Roasting</t>
  </si>
  <si>
    <t xml:space="preserve">Ccache Files</t>
  </si>
  <si>
    <t xml:space="preserve">Golden Ticket</t>
  </si>
  <si>
    <t xml:space="preserve">Kerberoasting</t>
  </si>
  <si>
    <t xml:space="preserve">Silver Ticket</t>
  </si>
  <si>
    <t xml:space="preserve">Steal Web Session Cookie</t>
  </si>
  <si>
    <t xml:space="preserve">Unsecured Credentials</t>
  </si>
  <si>
    <t xml:space="preserve">Bash History</t>
  </si>
  <si>
    <t xml:space="preserve">Chat Messages </t>
  </si>
  <si>
    <t xml:space="preserve">Cloud Instance Metadata API</t>
  </si>
  <si>
    <t xml:space="preserve">Container API</t>
  </si>
  <si>
    <t xml:space="preserve">Credentials In Files</t>
  </si>
  <si>
    <t xml:space="preserve">Credentials in Registry</t>
  </si>
  <si>
    <t xml:space="preserve">Group Policy Preferences</t>
  </si>
  <si>
    <t xml:space="preserve">Private Keys</t>
  </si>
  <si>
    <t xml:space="preserve">Abuse Elevation Control Mechanism</t>
  </si>
  <si>
    <t xml:space="preserve">Bypass User Account Control</t>
  </si>
  <si>
    <t xml:space="preserve">Elevated Execution with Prompt</t>
  </si>
  <si>
    <t xml:space="preserve">Setuid and Setgid</t>
  </si>
  <si>
    <t xml:space="preserve">Sudo and Sudo Caching</t>
  </si>
  <si>
    <t xml:space="preserve">TCC Manipulation</t>
  </si>
  <si>
    <t xml:space="preserve">Temporary Elevated Cloud Access</t>
  </si>
  <si>
    <t xml:space="preserve">Access Token Manipulation</t>
  </si>
  <si>
    <t xml:space="preserve">Create Process with Token</t>
  </si>
  <si>
    <t xml:space="preserve">Make and Impersonate Token</t>
  </si>
  <si>
    <t xml:space="preserve">Parent PID Spoofing</t>
  </si>
  <si>
    <t xml:space="preserve">SID-History Injection</t>
  </si>
  <si>
    <t xml:space="preserve">Token Impersonation/Theft</t>
  </si>
  <si>
    <t xml:space="preserve">BITS Jobs</t>
  </si>
  <si>
    <t xml:space="preserve">Build Image on Host</t>
  </si>
  <si>
    <t xml:space="preserve">Debugger Evasion</t>
  </si>
  <si>
    <t xml:space="preserve">Deobfuscate/Decode Files or Information</t>
  </si>
  <si>
    <t xml:space="preserve">Deploy Container</t>
  </si>
  <si>
    <t xml:space="preserve">Direct Volume Access</t>
  </si>
  <si>
    <t xml:space="preserve">Domain or Tenant Policy Modification</t>
  </si>
  <si>
    <t xml:space="preserve">Group Policy Modification</t>
  </si>
  <si>
    <t xml:space="preserve">Trust Modification</t>
  </si>
  <si>
    <t xml:space="preserve">Email Spoofing</t>
  </si>
  <si>
    <t xml:space="preserve">Execution Guardrails</t>
  </si>
  <si>
    <t xml:space="preserve">Enviromental Keyring</t>
  </si>
  <si>
    <t xml:space="preserve">Mutual Exclusion</t>
  </si>
  <si>
    <t xml:space="preserve">Exploitation for Defense Evasion</t>
  </si>
  <si>
    <t xml:space="preserve">File and Directory Permissions Modification</t>
  </si>
  <si>
    <t xml:space="preserve">Linux and Mac File and Directory Permissions Modification</t>
  </si>
  <si>
    <t xml:space="preserve">Windows File and Directory Permissions Modification</t>
  </si>
  <si>
    <t xml:space="preserve">Hide Artifacts</t>
  </si>
  <si>
    <t xml:space="preserve">Bind Mounts</t>
  </si>
  <si>
    <t xml:space="preserve">Email Hiding Rules</t>
  </si>
  <si>
    <t xml:space="preserve">Extended Attributes</t>
  </si>
  <si>
    <t xml:space="preserve">File/Path Exclusions</t>
  </si>
  <si>
    <t xml:space="preserve">Hidden File System</t>
  </si>
  <si>
    <t xml:space="preserve">Hidden Files and Directories</t>
  </si>
  <si>
    <t xml:space="preserve">Hidden Users</t>
  </si>
  <si>
    <t xml:space="preserve">Hidden Window</t>
  </si>
  <si>
    <t xml:space="preserve">Ignore Process Interrupts</t>
  </si>
  <si>
    <t xml:space="preserve">NTFS File Attributes</t>
  </si>
  <si>
    <t xml:space="preserve">Process Argument Spoofing</t>
  </si>
  <si>
    <t xml:space="preserve">Resource Forking</t>
  </si>
  <si>
    <t xml:space="preserve">Run Virtual Instance</t>
  </si>
  <si>
    <t xml:space="preserve">VBA Stomping</t>
  </si>
  <si>
    <t xml:space="preserve">Hijack Execution Flow</t>
  </si>
  <si>
    <t xml:space="preserve">AppDomainManager</t>
  </si>
  <si>
    <t xml:space="preserve">COR_PROFILER</t>
  </si>
  <si>
    <t xml:space="preserve">DLL</t>
  </si>
  <si>
    <t xml:space="preserve">Dylib Hijacking</t>
  </si>
  <si>
    <t xml:space="preserve">Dynamic Linker Hijacking</t>
  </si>
  <si>
    <t xml:space="preserve">Executable Installer File Permissions Weakness</t>
  </si>
  <si>
    <t xml:space="preserve">KernelCallbackTable</t>
  </si>
  <si>
    <t xml:space="preserve">Path Interception by PATH Enviroment Variable</t>
  </si>
  <si>
    <t xml:space="preserve">Path Interception by Search Order Hijacking</t>
  </si>
  <si>
    <t xml:space="preserve">Path Interception by Unquoted Path</t>
  </si>
  <si>
    <t xml:space="preserve">Services File Permissions Weakness</t>
  </si>
  <si>
    <t xml:space="preserve">Services Registry Permissions Weakness</t>
  </si>
  <si>
    <t xml:space="preserve">Impair Defenses</t>
  </si>
  <si>
    <t xml:space="preserve">Disable or Modify Cloud Firewall</t>
  </si>
  <si>
    <t xml:space="preserve">Disable or Modify Cloud Logs </t>
  </si>
  <si>
    <t xml:space="preserve">Disable or Modify Linux Audit System </t>
  </si>
  <si>
    <t xml:space="preserve">Disable or Modify System Firewall</t>
  </si>
  <si>
    <t xml:space="preserve">Disable or Modify Tools</t>
  </si>
  <si>
    <t xml:space="preserve">Disable Windows Event Logging</t>
  </si>
  <si>
    <t xml:space="preserve">Downgrade Attack</t>
  </si>
  <si>
    <t xml:space="preserve">Impair Command History Logging</t>
  </si>
  <si>
    <t xml:space="preserve">Indicator Blocking</t>
  </si>
  <si>
    <t xml:space="preserve">Safe Mode Boot</t>
  </si>
  <si>
    <t xml:space="preserve">Spoof Security Alerting </t>
  </si>
  <si>
    <t xml:space="preserve">Impersonation</t>
  </si>
  <si>
    <t xml:space="preserve">Indicator Removal</t>
  </si>
  <si>
    <t xml:space="preserve">Clear Command History</t>
  </si>
  <si>
    <t xml:space="preserve">Clear Linux or Mac System Logs</t>
  </si>
  <si>
    <t xml:space="preserve">Clear Mailbox Data </t>
  </si>
  <si>
    <t xml:space="preserve">Clear Network Connection History and Configurations </t>
  </si>
  <si>
    <t xml:space="preserve">Clear Persistence</t>
  </si>
  <si>
    <t xml:space="preserve">Clear Windows Event Logs</t>
  </si>
  <si>
    <t xml:space="preserve">File Deletion</t>
  </si>
  <si>
    <t xml:space="preserve">Network Share Connection Removal</t>
  </si>
  <si>
    <t xml:space="preserve">Relocate Malware</t>
  </si>
  <si>
    <t xml:space="preserve">Timestomp</t>
  </si>
  <si>
    <t xml:space="preserve">Indirect Command Execution</t>
  </si>
  <si>
    <t xml:space="preserve">Masquerading</t>
  </si>
  <si>
    <t xml:space="preserve">Break Process Trees </t>
  </si>
  <si>
    <t xml:space="preserve">Double File Extension</t>
  </si>
  <si>
    <t xml:space="preserve">Invalid Code Signature</t>
  </si>
  <si>
    <t xml:space="preserve">Masquerade Account Name</t>
  </si>
  <si>
    <t xml:space="preserve">Masquerade File Type </t>
  </si>
  <si>
    <t xml:space="preserve">Masquerade Task or Service</t>
  </si>
  <si>
    <t xml:space="preserve">Match Legitimate Resource Name or Location</t>
  </si>
  <si>
    <t xml:space="preserve">Overwrite Process Arguments</t>
  </si>
  <si>
    <t xml:space="preserve">Rename Legitimate Utilities</t>
  </si>
  <si>
    <t xml:space="preserve">Right-to-Left Override</t>
  </si>
  <si>
    <t xml:space="preserve">Space after Filename</t>
  </si>
  <si>
    <t xml:space="preserve">Conditional Access Policies</t>
  </si>
  <si>
    <t xml:space="preserve">Multi-Factor Authentication</t>
  </si>
  <si>
    <t xml:space="preserve">Network Provider DLL</t>
  </si>
  <si>
    <t xml:space="preserve">Modify Cloud Compute Infrastructure</t>
  </si>
  <si>
    <t xml:space="preserve">Create Cloud Instance</t>
  </si>
  <si>
    <t xml:space="preserve">Create Snapshot</t>
  </si>
  <si>
    <t xml:space="preserve">Delete Cloud Instance</t>
  </si>
  <si>
    <t xml:space="preserve">Modify Cloud Compute Configurations</t>
  </si>
  <si>
    <t xml:space="preserve">Revert Cloud Instance</t>
  </si>
  <si>
    <t xml:space="preserve">Modify Cloud Resource Hierarchy</t>
  </si>
  <si>
    <t xml:space="preserve">Modify Registry</t>
  </si>
  <si>
    <t xml:space="preserve">Modify System Image</t>
  </si>
  <si>
    <t xml:space="preserve">Downgrade System Image</t>
  </si>
  <si>
    <t xml:space="preserve">Patch System Image</t>
  </si>
  <si>
    <t xml:space="preserve">Network Boundary Bridging</t>
  </si>
  <si>
    <t xml:space="preserve">Network Address Translation Traversal</t>
  </si>
  <si>
    <t xml:space="preserve">Obfuscated Files or Information</t>
  </si>
  <si>
    <t xml:space="preserve">Binary Padding</t>
  </si>
  <si>
    <t xml:space="preserve">Command Obfuscation</t>
  </si>
  <si>
    <t xml:space="preserve">Compile After Delivery</t>
  </si>
  <si>
    <t xml:space="preserve">Compression</t>
  </si>
  <si>
    <t xml:space="preserve">Dynamic API Resolution </t>
  </si>
  <si>
    <t xml:space="preserve">Embedded Payloads</t>
  </si>
  <si>
    <t xml:space="preserve">Encrypted/Encoded File</t>
  </si>
  <si>
    <t xml:space="preserve">Fileless Storage </t>
  </si>
  <si>
    <t xml:space="preserve">HTML Smuggling</t>
  </si>
  <si>
    <t xml:space="preserve">Indicator Removal from Tools</t>
  </si>
  <si>
    <t xml:space="preserve">Junk Code Insertion</t>
  </si>
  <si>
    <t xml:space="preserve">LNK Icon Smuggling</t>
  </si>
  <si>
    <t xml:space="preserve">Polymorphic Code</t>
  </si>
  <si>
    <t xml:space="preserve">Software Packing</t>
  </si>
  <si>
    <t xml:space="preserve">Stripped Payloads</t>
  </si>
  <si>
    <t xml:space="preserve">SVG Smuggling</t>
  </si>
  <si>
    <t xml:space="preserve">Plist File Modification</t>
  </si>
  <si>
    <t xml:space="preserve">Pre-OS Boot</t>
  </si>
  <si>
    <t xml:space="preserve">Bootkit</t>
  </si>
  <si>
    <t xml:space="preserve">Component Firmware</t>
  </si>
  <si>
    <t xml:space="preserve">ROMMONkit</t>
  </si>
  <si>
    <t xml:space="preserve">System Firmware</t>
  </si>
  <si>
    <t xml:space="preserve">TFTP Boot</t>
  </si>
  <si>
    <t xml:space="preserve">Process Injection</t>
  </si>
  <si>
    <t xml:space="preserve">Asynchronous Procedure Call</t>
  </si>
  <si>
    <t xml:space="preserve">Dynamic-link Library Injection</t>
  </si>
  <si>
    <t xml:space="preserve">Extra Window Memory Injection</t>
  </si>
  <si>
    <t xml:space="preserve">ListPlanting</t>
  </si>
  <si>
    <t xml:space="preserve">Portable Executable Injection</t>
  </si>
  <si>
    <t xml:space="preserve">Proc Memory</t>
  </si>
  <si>
    <t xml:space="preserve">Process Doppelgänging</t>
  </si>
  <si>
    <t xml:space="preserve">Process Hollowing</t>
  </si>
  <si>
    <t xml:space="preserve">Ptrace System Calls</t>
  </si>
  <si>
    <t xml:space="preserve">Thread Execution Hijacking</t>
  </si>
  <si>
    <t xml:space="preserve">Thread Local Storage</t>
  </si>
  <si>
    <t xml:space="preserve">VDSO Hijacking</t>
  </si>
  <si>
    <t xml:space="preserve">Reflective Code Loading</t>
  </si>
  <si>
    <t xml:space="preserve">Rogue Domain Controller</t>
  </si>
  <si>
    <t xml:space="preserve">Rootkit</t>
  </si>
  <si>
    <t xml:space="preserve">Subvert Trust Controls</t>
  </si>
  <si>
    <t xml:space="preserve">Code Signing</t>
  </si>
  <si>
    <t xml:space="preserve">Code Signing Policy Modification</t>
  </si>
  <si>
    <t xml:space="preserve">Gatekeeper Bypass</t>
  </si>
  <si>
    <t xml:space="preserve">Install Root Certificate</t>
  </si>
  <si>
    <t xml:space="preserve">Mark-of-the-Web Bypass</t>
  </si>
  <si>
    <t xml:space="preserve">SIP and Trust Provider Hijacking</t>
  </si>
  <si>
    <t xml:space="preserve">System Binary Proxy Execution</t>
  </si>
  <si>
    <t xml:space="preserve">CMSTP</t>
  </si>
  <si>
    <t xml:space="preserve">Compiled HTML File</t>
  </si>
  <si>
    <t xml:space="preserve">Control Panel</t>
  </si>
  <si>
    <t xml:space="preserve">Electron Applications</t>
  </si>
  <si>
    <t xml:space="preserve">InstallUtil</t>
  </si>
  <si>
    <t xml:space="preserve">Mavinject</t>
  </si>
  <si>
    <t xml:space="preserve">MMC</t>
  </si>
  <si>
    <t xml:space="preserve">Mshta</t>
  </si>
  <si>
    <t xml:space="preserve">Msixec</t>
  </si>
  <si>
    <t xml:space="preserve">Odbcconf</t>
  </si>
  <si>
    <t xml:space="preserve">Regsvcs/Regasm</t>
  </si>
  <si>
    <t xml:space="preserve">Regsvr32</t>
  </si>
  <si>
    <t xml:space="preserve">Rundll32</t>
  </si>
  <si>
    <t xml:space="preserve">Verclsid</t>
  </si>
  <si>
    <t xml:space="preserve">System Script Proxy Execution</t>
  </si>
  <si>
    <t xml:space="preserve">PubPrn</t>
  </si>
  <si>
    <t xml:space="preserve">SyncAppvPublishingServer</t>
  </si>
  <si>
    <t xml:space="preserve">Template Injection</t>
  </si>
  <si>
    <t xml:space="preserve">Trusted Developer Utilities Proxy Execution</t>
  </si>
  <si>
    <t xml:space="preserve">ClickOnce</t>
  </si>
  <si>
    <t xml:space="preserve">JamPlus</t>
  </si>
  <si>
    <t xml:space="preserve">MSBuild</t>
  </si>
  <si>
    <t xml:space="preserve">Unused/Unsupported Cloud Regions</t>
  </si>
  <si>
    <t xml:space="preserve">Use Alternate Authentication Material</t>
  </si>
  <si>
    <t xml:space="preserve">Application Access Token</t>
  </si>
  <si>
    <t xml:space="preserve">Pass the Hash</t>
  </si>
  <si>
    <t xml:space="preserve">Pass the Ticket</t>
  </si>
  <si>
    <t xml:space="preserve">Web Session Cookie</t>
  </si>
  <si>
    <t xml:space="preserve">Valid Accounts</t>
  </si>
  <si>
    <t xml:space="preserve">Cloud Accounts</t>
  </si>
  <si>
    <t xml:space="preserve">Default Accounts</t>
  </si>
  <si>
    <t xml:space="preserve">Domain Accounts</t>
  </si>
  <si>
    <t xml:space="preserve">Local Accounts</t>
  </si>
  <si>
    <t xml:space="preserve">Virtualisation/Sandbox Evasion</t>
  </si>
  <si>
    <t xml:space="preserve">System Checks</t>
  </si>
  <si>
    <t xml:space="preserve">Time Based Evasion</t>
  </si>
  <si>
    <t xml:space="preserve">User Activity Based Checks</t>
  </si>
  <si>
    <t xml:space="preserve">Weaken Encryption</t>
  </si>
  <si>
    <t xml:space="preserve">Disable Krypto Hardware</t>
  </si>
  <si>
    <t xml:space="preserve">Reduce Key Space</t>
  </si>
  <si>
    <t xml:space="preserve">XSL Script Processing</t>
  </si>
  <si>
    <t xml:space="preserve">Account Discovery</t>
  </si>
  <si>
    <t xml:space="preserve">Cloud Account</t>
  </si>
  <si>
    <t xml:space="preserve">Domain Account</t>
  </si>
  <si>
    <t xml:space="preserve">Email Account</t>
  </si>
  <si>
    <t xml:space="preserve">Local Account</t>
  </si>
  <si>
    <t xml:space="preserve">Application Window Discovery</t>
  </si>
  <si>
    <t xml:space="preserve">Browser Information Discovery </t>
  </si>
  <si>
    <t xml:space="preserve">Cloud Infrastructure Discovery</t>
  </si>
  <si>
    <t xml:space="preserve">Cloud Service Dashboard</t>
  </si>
  <si>
    <t xml:space="preserve">Cloud Service Discovery</t>
  </si>
  <si>
    <t xml:space="preserve">Cloud Storage Object Discovery</t>
  </si>
  <si>
    <t xml:space="preserve">Container and Resource Discovery</t>
  </si>
  <si>
    <t xml:space="preserve">Device Driver Discovery </t>
  </si>
  <si>
    <t xml:space="preserve">Domain Trust Discovery</t>
  </si>
  <si>
    <t xml:space="preserve">File and Directory Discovery</t>
  </si>
  <si>
    <t xml:space="preserve">Group Policy Discovery</t>
  </si>
  <si>
    <t xml:space="preserve">Log Enumeration</t>
  </si>
  <si>
    <t xml:space="preserve">Network Service Discovery</t>
  </si>
  <si>
    <t xml:space="preserve">Network Share Discovery</t>
  </si>
  <si>
    <t xml:space="preserve">Password Policy Discovery</t>
  </si>
  <si>
    <t xml:space="preserve">Peripheral Device Discovery</t>
  </si>
  <si>
    <t xml:space="preserve">Permission Groups Discovery</t>
  </si>
  <si>
    <t xml:space="preserve">Cloud Groups</t>
  </si>
  <si>
    <t xml:space="preserve">Domain Groups</t>
  </si>
  <si>
    <t xml:space="preserve">Local Groups</t>
  </si>
  <si>
    <t xml:space="preserve">Process Discovery</t>
  </si>
  <si>
    <t xml:space="preserve">Query Registry</t>
  </si>
  <si>
    <t xml:space="preserve">Remote System Discovery</t>
  </si>
  <si>
    <t xml:space="preserve">Software Discovery</t>
  </si>
  <si>
    <t xml:space="preserve">Security Software Discovery</t>
  </si>
  <si>
    <t xml:space="preserve">System Information Discovery</t>
  </si>
  <si>
    <t xml:space="preserve">System Location Discovery</t>
  </si>
  <si>
    <t xml:space="preserve">System Language Discovery</t>
  </si>
  <si>
    <t xml:space="preserve">System Network Configuration Discovery</t>
  </si>
  <si>
    <t xml:space="preserve">Internet Connection Discovery</t>
  </si>
  <si>
    <t xml:space="preserve">Wi-Fi Discovery</t>
  </si>
  <si>
    <t xml:space="preserve">System Network Connections Discovery</t>
  </si>
  <si>
    <t xml:space="preserve">System Owner/User Discovery</t>
  </si>
  <si>
    <t xml:space="preserve">System Service Discovery</t>
  </si>
  <si>
    <t xml:space="preserve">System Time Discovery</t>
  </si>
  <si>
    <t xml:space="preserve">Virtual Machine Discovery</t>
  </si>
  <si>
    <t xml:space="preserve">Cloud Administration Command </t>
  </si>
  <si>
    <t xml:space="preserve">Command and Scripting Interpreter</t>
  </si>
  <si>
    <t xml:space="preserve">AppleScript</t>
  </si>
  <si>
    <t xml:space="preserve">AutoHotKey &amp; AutoIT</t>
  </si>
  <si>
    <t xml:space="preserve">Cloud API</t>
  </si>
  <si>
    <t xml:space="preserve">Hypervisor CLI</t>
  </si>
  <si>
    <t xml:space="preserve">JavaScript</t>
  </si>
  <si>
    <t xml:space="preserve">Lua</t>
  </si>
  <si>
    <t xml:space="preserve">Network Device CLI</t>
  </si>
  <si>
    <t xml:space="preserve">PowerShell</t>
  </si>
  <si>
    <t xml:space="preserve">Python</t>
  </si>
  <si>
    <t xml:space="preserve">Unix Shell</t>
  </si>
  <si>
    <t xml:space="preserve">Visual Basic</t>
  </si>
  <si>
    <t xml:space="preserve">Windows Command Shell</t>
  </si>
  <si>
    <t xml:space="preserve">Container Administration Command</t>
  </si>
  <si>
    <t xml:space="preserve">ESXi Administration Command</t>
  </si>
  <si>
    <t xml:space="preserve">Exploitation for Client Execution</t>
  </si>
  <si>
    <t xml:space="preserve">Input Injection</t>
  </si>
  <si>
    <t xml:space="preserve">Inter-Process Communication</t>
  </si>
  <si>
    <t xml:space="preserve">Component Object Model</t>
  </si>
  <si>
    <t xml:space="preserve">Dynamic Data Exchange</t>
  </si>
  <si>
    <t xml:space="preserve">XPC Services</t>
  </si>
  <si>
    <t xml:space="preserve">Native API</t>
  </si>
  <si>
    <t xml:space="preserve">Scheduled Task/Job</t>
  </si>
  <si>
    <t xml:space="preserve">At</t>
  </si>
  <si>
    <t xml:space="preserve">Container Orchestration Job</t>
  </si>
  <si>
    <t xml:space="preserve">Cron</t>
  </si>
  <si>
    <t xml:space="preserve">Scheduled Task</t>
  </si>
  <si>
    <t xml:space="preserve">Systemd Timers</t>
  </si>
  <si>
    <t xml:space="preserve">Serverless Execution</t>
  </si>
  <si>
    <t xml:space="preserve">Shared Modules</t>
  </si>
  <si>
    <t xml:space="preserve">Software Deployment Tools</t>
  </si>
  <si>
    <t xml:space="preserve">System Services</t>
  </si>
  <si>
    <t xml:space="preserve">Launchctl</t>
  </si>
  <si>
    <t xml:space="preserve">Service Execution</t>
  </si>
  <si>
    <t xml:space="preserve">Systemctl</t>
  </si>
  <si>
    <t xml:space="preserve">User Execution</t>
  </si>
  <si>
    <t xml:space="preserve">Malicious Copy and Paste</t>
  </si>
  <si>
    <t xml:space="preserve">Malicious File</t>
  </si>
  <si>
    <t xml:space="preserve">Malicious Image</t>
  </si>
  <si>
    <t xml:space="preserve">Malicious Link</t>
  </si>
  <si>
    <t xml:space="preserve">Windows Management Instrumentation</t>
  </si>
  <si>
    <t xml:space="preserve">Automated Exfiltration</t>
  </si>
  <si>
    <t xml:space="preserve">Traffic Duplication</t>
  </si>
  <si>
    <t xml:space="preserve">Data Transfer Size Limits</t>
  </si>
  <si>
    <t xml:space="preserve">Exfiltration Over Alternative Protocol</t>
  </si>
  <si>
    <t xml:space="preserve">Exfiltration Over Asymmetric Encrypted Non-C2 Protocol</t>
  </si>
  <si>
    <t xml:space="preserve">Exfiltration Over Symmetric Encrypted Non-C2 Protocol</t>
  </si>
  <si>
    <t xml:space="preserve">Exfiltration Over Unencrypted Non-C2 Protocol</t>
  </si>
  <si>
    <t xml:space="preserve">Exfiltration Over C2 Channel</t>
  </si>
  <si>
    <t xml:space="preserve">Exfiltration Over Other Network Medium</t>
  </si>
  <si>
    <t xml:space="preserve">Exfiltration Over Bluetooth</t>
  </si>
  <si>
    <t xml:space="preserve">Exfiltration Over Physical Medium</t>
  </si>
  <si>
    <t xml:space="preserve">Exfiltration Over USB</t>
  </si>
  <si>
    <t xml:space="preserve">Exfiltration Over Web Service</t>
  </si>
  <si>
    <t xml:space="preserve">Exfiltration Over Webhook</t>
  </si>
  <si>
    <t xml:space="preserve">Exfiltration to Cloud Storage</t>
  </si>
  <si>
    <t xml:space="preserve">Exfiltration to Code Repository</t>
  </si>
  <si>
    <t xml:space="preserve">Exfiltration to Text Storage Sites </t>
  </si>
  <si>
    <t xml:space="preserve">Scheduled Transfer</t>
  </si>
  <si>
    <t xml:space="preserve">Transfer Data to Cloud Account</t>
  </si>
  <si>
    <t xml:space="preserve">Account Access Removal</t>
  </si>
  <si>
    <t xml:space="preserve">Data Destruction</t>
  </si>
  <si>
    <t xml:space="preserve">Lifecycle-Triggered Deletion</t>
  </si>
  <si>
    <t xml:space="preserve">Data Encrypted for Impact</t>
  </si>
  <si>
    <t xml:space="preserve">Data Manipulation</t>
  </si>
  <si>
    <t xml:space="preserve">Runtime Data Manipulation</t>
  </si>
  <si>
    <t xml:space="preserve">Stored Data Manipulation</t>
  </si>
  <si>
    <t xml:space="preserve">Transmitted Data Manipulation</t>
  </si>
  <si>
    <t xml:space="preserve">Defacement</t>
  </si>
  <si>
    <t xml:space="preserve">External Defacement</t>
  </si>
  <si>
    <t xml:space="preserve">Internal Defacement</t>
  </si>
  <si>
    <t xml:space="preserve">Disk Wipe</t>
  </si>
  <si>
    <t xml:space="preserve">Disk Content Wipe</t>
  </si>
  <si>
    <t xml:space="preserve">Disk Structure Wipe</t>
  </si>
  <si>
    <t xml:space="preserve">Email Bombing</t>
  </si>
  <si>
    <t xml:space="preserve">Endpoint Denial of Service</t>
  </si>
  <si>
    <t xml:space="preserve">Application Exhaustion Flood</t>
  </si>
  <si>
    <t xml:space="preserve">Application or System Exploitation</t>
  </si>
  <si>
    <t xml:space="preserve">OS Exhaustion Flood</t>
  </si>
  <si>
    <t xml:space="preserve">Service Exhaustion Flood </t>
  </si>
  <si>
    <t xml:space="preserve">Financial Theft</t>
  </si>
  <si>
    <t xml:space="preserve">Firmware Corruption</t>
  </si>
  <si>
    <t xml:space="preserve">Inhibit System Recovery</t>
  </si>
  <si>
    <t xml:space="preserve">Network Denial of Service</t>
  </si>
  <si>
    <t xml:space="preserve">Direct Network Flood</t>
  </si>
  <si>
    <t xml:space="preserve">Reflection Amplification</t>
  </si>
  <si>
    <t xml:space="preserve">Resource Hijacking</t>
  </si>
  <si>
    <t xml:space="preserve">Bandwidth Hijacking</t>
  </si>
  <si>
    <t xml:space="preserve">Cloud Service Hijacking</t>
  </si>
  <si>
    <t xml:space="preserve">Compute Hijacking</t>
  </si>
  <si>
    <t xml:space="preserve">SMS Pumping</t>
  </si>
  <si>
    <t xml:space="preserve">Service Stop</t>
  </si>
  <si>
    <t xml:space="preserve">System Shutdown/Reboot</t>
  </si>
  <si>
    <t xml:space="preserve">Drive-by Compromise</t>
  </si>
  <si>
    <t xml:space="preserve">Exploit Public-Facing Application</t>
  </si>
  <si>
    <t xml:space="preserve">External Remote Services</t>
  </si>
  <si>
    <t xml:space="preserve">Hardware Additions</t>
  </si>
  <si>
    <t xml:space="preserve">Phishing</t>
  </si>
  <si>
    <t xml:space="preserve">Spearphishing Attachment</t>
  </si>
  <si>
    <t xml:space="preserve">Spearphishing Link</t>
  </si>
  <si>
    <t xml:space="preserve">Spearphishing via Service</t>
  </si>
  <si>
    <t xml:space="preserve">Spearphishing Voice </t>
  </si>
  <si>
    <t xml:space="preserve">Replication Through Removable Media</t>
  </si>
  <si>
    <t xml:space="preserve">Supply Chain Compromise</t>
  </si>
  <si>
    <t xml:space="preserve">Compromise Hardware Supply Chain</t>
  </si>
  <si>
    <t xml:space="preserve">Compromise Software Dependencies and Development Tools</t>
  </si>
  <si>
    <t xml:space="preserve">Compromise Software Supply Chain</t>
  </si>
  <si>
    <t xml:space="preserve">Trusted Relationship</t>
  </si>
  <si>
    <t xml:space="preserve">Exploitation of Remote Services</t>
  </si>
  <si>
    <t xml:space="preserve">Internal Spearphishing</t>
  </si>
  <si>
    <t xml:space="preserve">Lateral Tool Transfer</t>
  </si>
  <si>
    <t xml:space="preserve">Remote Service Session Hijacking</t>
  </si>
  <si>
    <t xml:space="preserve">RDP Hijacking</t>
  </si>
  <si>
    <t xml:space="preserve">SSH Hijacking</t>
  </si>
  <si>
    <t xml:space="preserve">Remote Services</t>
  </si>
  <si>
    <t xml:space="preserve">Cloud Services</t>
  </si>
  <si>
    <t xml:space="preserve">Direct Cloud VM Connections</t>
  </si>
  <si>
    <t xml:space="preserve">Distributed Component Object Model</t>
  </si>
  <si>
    <t xml:space="preserve">Remote Desktop Protocol</t>
  </si>
  <si>
    <t xml:space="preserve">SMB/Windows Admin Shares</t>
  </si>
  <si>
    <t xml:space="preserve">SSH</t>
  </si>
  <si>
    <t xml:space="preserve">VNC</t>
  </si>
  <si>
    <t xml:space="preserve">Windows Remote Management</t>
  </si>
  <si>
    <t xml:space="preserve">Replication Through Removeable Media</t>
  </si>
  <si>
    <t xml:space="preserve">Taint Shared Content</t>
  </si>
  <si>
    <t xml:space="preserve">Account Manipulation</t>
  </si>
  <si>
    <t xml:space="preserve">Additional Cloud Credentials</t>
  </si>
  <si>
    <t xml:space="preserve">Additional Cloud Roles</t>
  </si>
  <si>
    <t xml:space="preserve">Additional Container Cluster Roles </t>
  </si>
  <si>
    <t xml:space="preserve">Additional Email Delegate Permissions</t>
  </si>
  <si>
    <t xml:space="preserve">Additional Local or Domain Groups</t>
  </si>
  <si>
    <t xml:space="preserve">Device Registration</t>
  </si>
  <si>
    <t xml:space="preserve">SSH Authorized Keys</t>
  </si>
  <si>
    <t xml:space="preserve">Boot or Logon Autostart Execution</t>
  </si>
  <si>
    <t xml:space="preserve">Active Setup</t>
  </si>
  <si>
    <t xml:space="preserve">Authentication Package</t>
  </si>
  <si>
    <t xml:space="preserve">Kernel Modules and Extensions</t>
  </si>
  <si>
    <t xml:space="preserve">Login Items</t>
  </si>
  <si>
    <t xml:space="preserve">LSASS Driver</t>
  </si>
  <si>
    <t xml:space="preserve">Port Monitors</t>
  </si>
  <si>
    <t xml:space="preserve">Print Processors</t>
  </si>
  <si>
    <t xml:space="preserve">Registry Run Keys / Startup Folder</t>
  </si>
  <si>
    <t xml:space="preserve">Re-opened Applications</t>
  </si>
  <si>
    <t xml:space="preserve">Security Support Provider</t>
  </si>
  <si>
    <t xml:space="preserve">Shortcut Modification</t>
  </si>
  <si>
    <t xml:space="preserve">Time Providers</t>
  </si>
  <si>
    <t xml:space="preserve">Winlogon Helper DLL</t>
  </si>
  <si>
    <t xml:space="preserve">XDG Autostart Entries</t>
  </si>
  <si>
    <t xml:space="preserve">Boot or Logon Initialization Scripts</t>
  </si>
  <si>
    <t xml:space="preserve">Login Hook</t>
  </si>
  <si>
    <t xml:space="preserve">Logon Script (Windows)</t>
  </si>
  <si>
    <t xml:space="preserve">Network Logon Script</t>
  </si>
  <si>
    <t xml:space="preserve">RC Scripts</t>
  </si>
  <si>
    <t xml:space="preserve">Startup Items</t>
  </si>
  <si>
    <t xml:space="preserve">Cloud Application Integration</t>
  </si>
  <si>
    <t xml:space="preserve">Compromise Client Software Binary</t>
  </si>
  <si>
    <t xml:space="preserve">Create Account</t>
  </si>
  <si>
    <t xml:space="preserve">Create or Modify System Process</t>
  </si>
  <si>
    <t xml:space="preserve">Container Service</t>
  </si>
  <si>
    <t xml:space="preserve">Launch Agent</t>
  </si>
  <si>
    <t xml:space="preserve">Launch Daemon</t>
  </si>
  <si>
    <t xml:space="preserve">Systemd Service</t>
  </si>
  <si>
    <t xml:space="preserve">Windows Service</t>
  </si>
  <si>
    <t xml:space="preserve">Event Triggered Execution</t>
  </si>
  <si>
    <t xml:space="preserve">Accessibility Features</t>
  </si>
  <si>
    <t xml:space="preserve">AppCert DLLs</t>
  </si>
  <si>
    <t xml:space="preserve">AppInit DLLs</t>
  </si>
  <si>
    <t xml:space="preserve">Application Shimming</t>
  </si>
  <si>
    <t xml:space="preserve">Change Default File Association</t>
  </si>
  <si>
    <t xml:space="preserve">Component Object Model Hijacking</t>
  </si>
  <si>
    <t xml:space="preserve">Emond</t>
  </si>
  <si>
    <t xml:space="preserve">Image File Execution Options Injection</t>
  </si>
  <si>
    <t xml:space="preserve">Installer Packages</t>
  </si>
  <si>
    <t xml:space="preserve">LC_LOAD_DYLIB Addition</t>
  </si>
  <si>
    <t xml:space="preserve">Netsh Helper DLL</t>
  </si>
  <si>
    <t xml:space="preserve">PowerShell Profile</t>
  </si>
  <si>
    <t xml:space="preserve">Screensaver</t>
  </si>
  <si>
    <t xml:space="preserve">Trap</t>
  </si>
  <si>
    <t xml:space="preserve">Udev Rules</t>
  </si>
  <si>
    <t xml:space="preserve">Unix Shell Configuration Modification</t>
  </si>
  <si>
    <t xml:space="preserve">Windows Management Instrumentation Event Subscription</t>
  </si>
  <si>
    <t xml:space="preserve">Exclusive Control</t>
  </si>
  <si>
    <t xml:space="preserve">Implant Internal Image</t>
  </si>
  <si>
    <t xml:space="preserve">Office Application Startup</t>
  </si>
  <si>
    <t xml:space="preserve">Add-ins</t>
  </si>
  <si>
    <t xml:space="preserve">Office Template Macros</t>
  </si>
  <si>
    <t xml:space="preserve">Office Test</t>
  </si>
  <si>
    <t xml:space="preserve">Outlook Forms</t>
  </si>
  <si>
    <t xml:space="preserve">Outlook Home Page</t>
  </si>
  <si>
    <t xml:space="preserve">Outlook Rules</t>
  </si>
  <si>
    <t xml:space="preserve">Power Settings</t>
  </si>
  <si>
    <t xml:space="preserve">Server Software Component</t>
  </si>
  <si>
    <t xml:space="preserve">IIS Components</t>
  </si>
  <si>
    <t xml:space="preserve">SQL Stored Procedures</t>
  </si>
  <si>
    <t xml:space="preserve">Terminal Services DLL</t>
  </si>
  <si>
    <t xml:space="preserve">Transport Agent</t>
  </si>
  <si>
    <t xml:space="preserve">vSphere Installation Bundles</t>
  </si>
  <si>
    <t xml:space="preserve">Web Shell</t>
  </si>
  <si>
    <t xml:space="preserve">Software Extensions</t>
  </si>
  <si>
    <t xml:space="preserve">Browser Extensions</t>
  </si>
  <si>
    <t xml:space="preserve">IDE Extensions</t>
  </si>
  <si>
    <t xml:space="preserve">Temporary Elevated Cloud Access </t>
  </si>
  <si>
    <t xml:space="preserve">Additional Container Cluster Roles</t>
  </si>
  <si>
    <t xml:space="preserve">Domain Policy Modification</t>
  </si>
  <si>
    <t xml:space="preserve">Escape to Host</t>
  </si>
  <si>
    <t xml:space="preserve">Exploitation for Privilege Escalation</t>
  </si>
  <si>
    <t xml:space="preserve">Active Scanning</t>
  </si>
  <si>
    <t xml:space="preserve">Scanning IP Blocks</t>
  </si>
  <si>
    <t xml:space="preserve">Vulnerability Scanning</t>
  </si>
  <si>
    <t xml:space="preserve">Wordlist Scanning</t>
  </si>
  <si>
    <t xml:space="preserve">Gather Victim Host Information</t>
  </si>
  <si>
    <t xml:space="preserve">Client Configurations</t>
  </si>
  <si>
    <t xml:space="preserve">Firmware</t>
  </si>
  <si>
    <t xml:space="preserve">Hardware</t>
  </si>
  <si>
    <t xml:space="preserve">Software</t>
  </si>
  <si>
    <t xml:space="preserve">Gather Victim Identity Information</t>
  </si>
  <si>
    <t xml:space="preserve">Credentials</t>
  </si>
  <si>
    <t xml:space="preserve">Email Addresses</t>
  </si>
  <si>
    <t xml:space="preserve">Employee Names</t>
  </si>
  <si>
    <t xml:space="preserve">Gather Victim Network Information</t>
  </si>
  <si>
    <t xml:space="preserve">Domain Properties</t>
  </si>
  <si>
    <t xml:space="preserve">IP Addresses</t>
  </si>
  <si>
    <t xml:space="preserve">Network Security Appliances</t>
  </si>
  <si>
    <t xml:space="preserve">Network Topology</t>
  </si>
  <si>
    <t xml:space="preserve">Network Trust Dependencies</t>
  </si>
  <si>
    <t xml:space="preserve">Gather Victim Org Information</t>
  </si>
  <si>
    <t xml:space="preserve">Business Relationships</t>
  </si>
  <si>
    <t xml:space="preserve">Determine Physical Locations</t>
  </si>
  <si>
    <t xml:space="preserve">Identify Business Tempo</t>
  </si>
  <si>
    <t xml:space="preserve">Identify Roles</t>
  </si>
  <si>
    <t xml:space="preserve">Phishing for Information</t>
  </si>
  <si>
    <t xml:space="preserve">Spearphishing Service</t>
  </si>
  <si>
    <t xml:space="preserve">Search Closed Sources</t>
  </si>
  <si>
    <t xml:space="preserve">Purchase Technical Data</t>
  </si>
  <si>
    <t xml:space="preserve">Thread Intel Vendors</t>
  </si>
  <si>
    <t xml:space="preserve">Search Open Techical Databases</t>
  </si>
  <si>
    <t xml:space="preserve">CDNs</t>
  </si>
  <si>
    <t xml:space="preserve">Digital Certificates</t>
  </si>
  <si>
    <t xml:space="preserve">DNS/Passive DNS</t>
  </si>
  <si>
    <t xml:space="preserve">Scan Databases</t>
  </si>
  <si>
    <t xml:space="preserve">WHOIS</t>
  </si>
  <si>
    <t xml:space="preserve">Search Open Websites/Domains</t>
  </si>
  <si>
    <t xml:space="preserve">Search Engines</t>
  </si>
  <si>
    <t xml:space="preserve">Social Media</t>
  </si>
  <si>
    <t xml:space="preserve">Search Victim-Owned Websites</t>
  </si>
  <si>
    <t xml:space="preserve">Acquire Access</t>
  </si>
  <si>
    <t xml:space="preserve">Acquire Infrastructure</t>
  </si>
  <si>
    <t xml:space="preserve">Botnet</t>
  </si>
  <si>
    <t xml:space="preserve">DNS Server</t>
  </si>
  <si>
    <t xml:space="preserve">Domains</t>
  </si>
  <si>
    <t xml:space="preserve">Malvertising</t>
  </si>
  <si>
    <t xml:space="preserve">Server</t>
  </si>
  <si>
    <t xml:space="preserve">Serverless</t>
  </si>
  <si>
    <t xml:space="preserve">Virtual Private Servers</t>
  </si>
  <si>
    <t xml:space="preserve">Web Services</t>
  </si>
  <si>
    <t xml:space="preserve">Compromise Accounts</t>
  </si>
  <si>
    <t xml:space="preserve">Email Accounts</t>
  </si>
  <si>
    <t xml:space="preserve">Social Media Accounts</t>
  </si>
  <si>
    <t xml:space="preserve">Compromise Infrastructure</t>
  </si>
  <si>
    <t xml:space="preserve">Network Devices</t>
  </si>
  <si>
    <t xml:space="preserve">Develop Capabilities</t>
  </si>
  <si>
    <t xml:space="preserve">Code Signing Certificates</t>
  </si>
  <si>
    <t xml:space="preserve">Exploits</t>
  </si>
  <si>
    <t xml:space="preserve">Malware</t>
  </si>
  <si>
    <t xml:space="preserve">Establish Accounts</t>
  </si>
  <si>
    <t xml:space="preserve">Obtain Capabilities</t>
  </si>
  <si>
    <t xml:space="preserve">Artificial Intelligence</t>
  </si>
  <si>
    <t xml:space="preserve">Tool</t>
  </si>
  <si>
    <t xml:space="preserve">Vulnerabilities</t>
  </si>
  <si>
    <t xml:space="preserve">Stage Capabilities</t>
  </si>
  <si>
    <t xml:space="preserve">Drive-by Target</t>
  </si>
  <si>
    <t xml:space="preserve">Install Digital Certificate</t>
  </si>
  <si>
    <t xml:space="preserve">Link Target</t>
  </si>
  <si>
    <t xml:space="preserve">SEO Poisoning</t>
  </si>
  <si>
    <t xml:space="preserve">Upload Malware</t>
  </si>
  <si>
    <t xml:space="preserve">Upload Tool</t>
  </si>
  <si>
    <t xml:space="preserve">WEIGHT-MATRIX</t>
  </si>
  <si>
    <t xml:space="preserve">CLIENTS</t>
  </si>
  <si>
    <t xml:space="preserve">Fulfillment</t>
  </si>
  <si>
    <t xml:space="preserve">A+++</t>
  </si>
  <si>
    <t xml:space="preserve">EXCELLENT</t>
  </si>
  <si>
    <r>
      <rPr>
        <i val="true"/>
        <sz val="11"/>
        <color theme="1"/>
        <rFont val="Calibri"/>
        <family val="2"/>
      </rPr>
      <t xml:space="preserve">OUTSTANDING </t>
    </r>
    <r>
      <rPr>
        <b val="true"/>
        <i val="true"/>
        <sz val="11"/>
        <color rgb="FF000000"/>
        <rFont val="Calibri"/>
        <family val="2"/>
      </rPr>
      <t xml:space="preserve">AND</t>
    </r>
    <r>
      <rPr>
        <i val="true"/>
        <sz val="11"/>
        <color rgb="FF000000"/>
        <rFont val="Calibri"/>
        <family val="2"/>
      </rPr>
      <t xml:space="preserve"> SUM BIGGER THAN</t>
    </r>
  </si>
  <si>
    <t xml:space="preserve">A++</t>
  </si>
  <si>
    <t xml:space="preserve">OUTSTANDING</t>
  </si>
  <si>
    <t xml:space="preserve">A+</t>
  </si>
  <si>
    <t xml:space="preserve">GOOD</t>
  </si>
  <si>
    <t xml:space="preserve">A</t>
  </si>
  <si>
    <t xml:space="preserve">ACCEPTABLE</t>
  </si>
  <si>
    <t xml:space="preserve">B</t>
  </si>
  <si>
    <t xml:space="preserve">BASIS</t>
  </si>
  <si>
    <t xml:space="preserve">C</t>
  </si>
  <si>
    <t xml:space="preserve">MINIMALISTIC</t>
  </si>
  <si>
    <t xml:space="preserve">D</t>
  </si>
  <si>
    <t xml:space="preserve">WORTH IMPROVING</t>
  </si>
  <si>
    <t xml:space="preserve">F</t>
  </si>
  <si>
    <t xml:space="preserve">UNPROTECTED</t>
  </si>
  <si>
    <t xml:space="preserve">Percent of Points earned of this Level</t>
  </si>
  <si>
    <t xml:space="preserve">Earned Points of this Criticality Level</t>
  </si>
  <si>
    <t xml:space="preserve">Available Points of this Criticality Level</t>
  </si>
  <si>
    <r>
      <rPr>
        <b val="true"/>
        <sz val="11"/>
        <color theme="1"/>
        <rFont val="Calibri"/>
        <family val="2"/>
      </rPr>
      <t xml:space="preserve">Share from all Findings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</si>
  <si>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Techniques of this Level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</si>
  <si>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Not Evaluated </t>
    </r>
    <r>
      <rPr>
        <sz val="11"/>
        <color rgb="FF000000"/>
        <rFont val="Calibri"/>
        <family val="2"/>
      </rPr>
      <t xml:space="preserve">(Check)</t>
    </r>
  </si>
  <si>
    <t xml:space="preserve">Sum of all possible client-points</t>
  </si>
  <si>
    <t xml:space="preserve">Techniques</t>
  </si>
  <si>
    <t xml:space="preserve">Percent</t>
  </si>
  <si>
    <t xml:space="preserve">Fulfilled</t>
  </si>
  <si>
    <t xml:space="preserve">Sum (Check)</t>
  </si>
  <si>
    <t xml:space="preserve">of 600%</t>
  </si>
  <si>
    <t xml:space="preserve">INFRASTRUCTURE</t>
  </si>
  <si>
    <t xml:space="preserve">Sum of all possible infrastructure-points</t>
  </si>
  <si>
    <t xml:space="preserve">SERVICE</t>
  </si>
  <si>
    <t xml:space="preserve">Sum of all possible service-points</t>
  </si>
  <si>
    <t xml:space="preserve">Endpoint Security Evaluation v2.2</t>
  </si>
  <si>
    <t xml:space="preserve">MITRE ATT&amp;CK v17.1</t>
  </si>
  <si>
    <t xml:space="preserve">CC-BY-4.0</t>
  </si>
  <si>
    <t xml:space="preserve">ESE by Kai A. </t>
  </si>
  <si>
    <t xml:space="preserve">&gt;</t>
  </si>
  <si>
    <t xml:space="preserve">External Source</t>
  </si>
  <si>
    <t xml:space="preserve">Link to a different Process</t>
  </si>
  <si>
    <t xml:space="preserve">Task</t>
  </si>
  <si>
    <t xml:space="preserve">Sub-Task</t>
  </si>
  <si>
    <t xml:space="preserve">Decision</t>
  </si>
  <si>
    <t xml:space="preserve">Start/End</t>
  </si>
  <si>
    <t xml:space="preserve">Process Flow</t>
  </si>
  <si>
    <t xml:space="preserve">Knowledge Requirement</t>
  </si>
  <si>
    <t xml:space="preserve">Start</t>
  </si>
  <si>
    <t xml:space="preserve">MITRE ATT&amp;CK Database</t>
  </si>
  <si>
    <t xml:space="preserve">&lt;</t>
  </si>
  <si>
    <t xml:space="preserve">Company IT Management Knowhow</t>
  </si>
  <si>
    <t xml:space="preserve">Initial Technique Evaluation</t>
  </si>
  <si>
    <t xml:space="preserve">exist</t>
  </si>
  <si>
    <t xml:space="preserve">Check new Techniques</t>
  </si>
  <si>
    <t xml:space="preserve">Check Technique Revocations</t>
  </si>
  <si>
    <t xml:space="preserve">Remove Technique from Database</t>
  </si>
  <si>
    <t xml:space="preserve">Check Technique Deprecations</t>
  </si>
  <si>
    <t xml:space="preserve">Technique Re-Evaluation</t>
  </si>
  <si>
    <t xml:space="preserve">re-evaluate with</t>
  </si>
  <si>
    <t xml:space="preserve">Check (Minor) Technique Changes</t>
  </si>
  <si>
    <t xml:space="preserve">new parameters</t>
  </si>
  <si>
    <t xml:space="preserve">End</t>
  </si>
  <si>
    <t xml:space="preserve">Process:</t>
  </si>
  <si>
    <t xml:space="preserve">ESE Update</t>
  </si>
  <si>
    <t xml:space="preserve">Version:</t>
  </si>
  <si>
    <t xml:space="preserve">1.0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</si>
</sst>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%"/>
    <numFmt numFmtId="167" formatCode="&quot;Verdict: &quot;@"/>
    <numFmt numFmtId="168" formatCode="0.00%&quot; / 600%&quot;"/>
    <numFmt numFmtId="169" formatCode="&quot;Level &quot;0"/>
    <numFmt numFmtId="170" formatCode="0.0&quot; of&quot;"/>
    <numFmt numFmtId="171" formatCode="0&quot; von&quot;"/>
    <numFmt numFmtId="172" formatCode="0"/>
  </numFmts>
  <fonts count="37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6"/>
      <color theme="1"/>
      <name val="Calibri"/>
      <family val="2"/>
    </font>
    <font>
      <b val="true"/>
      <sz val="16"/>
      <color rgb="FF5B9BD5"/>
      <name val="Calibri"/>
      <family val="2"/>
    </font>
    <font>
      <b val="true"/>
      <sz val="22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u val="single"/>
      <sz val="11"/>
      <color theme="10"/>
      <name val="Calibri"/>
      <family val="2"/>
    </font>
    <font>
      <sz val="11"/>
      <color theme="10"/>
      <name val="Calibri"/>
      <family val="2"/>
    </font>
    <font>
      <b val="true"/>
      <sz val="16"/>
      <color rgb="FFFFC000"/>
      <name val="Calibri"/>
      <family val="2"/>
    </font>
    <font>
      <b val="true"/>
      <sz val="16"/>
      <color rgb="FF70AD47"/>
      <name val="Calibri"/>
      <family val="2"/>
    </font>
    <font>
      <b val="true"/>
      <sz val="9"/>
      <color rgb="FF000000"/>
      <name val="Tahoma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  <font>
      <b val="true"/>
      <sz val="16"/>
      <color theme="4"/>
      <name val="Calibri"/>
      <family val="2"/>
    </font>
    <font>
      <b val="true"/>
      <i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25"/>
      <name val="Calibri"/>
      <family val="2"/>
    </font>
    <font>
      <sz val="11"/>
      <color theme="0" tint="-0.35"/>
      <name val="Calibri"/>
      <family val="2"/>
    </font>
    <font>
      <b val="true"/>
      <sz val="11"/>
      <color theme="0" tint="-0.25"/>
      <name val="Calibri"/>
      <family val="2"/>
    </font>
    <font>
      <b val="true"/>
      <sz val="16"/>
      <color theme="7"/>
      <name val="Calibri"/>
      <family val="2"/>
    </font>
    <font>
      <b val="true"/>
      <sz val="16"/>
      <color theme="9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2" tint="-0.1"/>
        <bgColor rgb="FFD9D9D9"/>
      </patternFill>
    </fill>
    <fill>
      <patternFill patternType="solid">
        <fgColor theme="8" tint="0.7999"/>
        <bgColor rgb="FFD9D9D9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7999"/>
        <bgColor rgb="FFF2F2F2"/>
      </patternFill>
    </fill>
    <fill>
      <patternFill patternType="solid">
        <fgColor theme="4" tint="-0.5"/>
        <bgColor rgb="FF003366"/>
      </patternFill>
    </fill>
    <fill>
      <patternFill patternType="solid">
        <fgColor theme="2" tint="-0.9"/>
        <bgColor rgb="FF00000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9" tint="-0.25"/>
        <bgColor rgb="FF595959"/>
      </patternFill>
    </fill>
    <fill>
      <patternFill patternType="solid">
        <fgColor theme="5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theme="6"/>
        <bgColor rgb="FFA6A6A6"/>
      </patternFill>
    </fill>
    <fill>
      <patternFill patternType="solid">
        <fgColor theme="4"/>
        <bgColor rgb="FF4472C4"/>
      </patternFill>
    </fill>
    <fill>
      <patternFill patternType="solid">
        <fgColor theme="5" tint="-0.5"/>
        <bgColor rgb="FF993366"/>
      </patternFill>
    </fill>
    <fill>
      <patternFill patternType="solid">
        <fgColor theme="7"/>
        <bgColor rgb="FFFF9900"/>
      </patternFill>
    </fill>
    <fill>
      <patternFill patternType="solid">
        <fgColor theme="8"/>
        <bgColor rgb="FF5B9BD5"/>
      </patternFill>
    </fill>
    <fill>
      <patternFill patternType="solid">
        <fgColor theme="0" tint="-0.05"/>
        <bgColor rgb="FFE2F0D9"/>
      </patternFill>
    </fill>
    <fill>
      <patternFill patternType="solid">
        <fgColor theme="1" tint="0.4999"/>
        <bgColor rgb="FF548235"/>
      </patternFill>
    </fill>
    <fill>
      <patternFill patternType="solid">
        <fgColor theme="4" tint="0.5999"/>
        <bgColor rgb="FFD0CEC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slantDashDot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slantDashDot"/>
      <right/>
      <top/>
      <bottom/>
      <diagonal/>
    </border>
    <border diagonalUp="false" diagonalDown="false">
      <left style="slantDashDot"/>
      <right style="dashed"/>
      <top style="dashed"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slantDashDot"/>
      <right style="dashed"/>
      <top/>
      <bottom style="dashed"/>
      <diagonal/>
    </border>
    <border diagonalUp="false" diagonalDown="false">
      <left/>
      <right style="thin"/>
      <top/>
      <bottom style="dashed"/>
      <diagonal/>
    </border>
    <border diagonalUp="false" diagonalDown="false">
      <left/>
      <right style="double"/>
      <top/>
      <bottom style="thin"/>
      <diagonal/>
    </border>
    <border diagonalUp="false" diagonalDown="false">
      <left style="dashed"/>
      <right/>
      <top style="dashed"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/>
      <top style="double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cision" xfId="21"/>
    <cellStyle name="External Source" xfId="22"/>
    <cellStyle name="Process Link" xfId="23"/>
    <cellStyle name="Start/End" xfId="24"/>
    <cellStyle name="Sub-Task" xfId="25"/>
    <cellStyle name="Task" xfId="26"/>
    <cellStyle name="*unknown*" xfId="20" builtinId="8"/>
  </cellStyles>
  <dxfs count="81">
    <dxf>
      <fill>
        <patternFill patternType="solid">
          <fgColor rgb="FF181717"/>
          <bgColor rgb="FF000000"/>
        </patternFill>
      </fill>
    </dxf>
    <dxf>
      <fill>
        <patternFill patternType="solid">
          <fgColor rgb="FF1F4E79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7F7F7F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AACBF"/>
          <bgColor rgb="FF000000"/>
        </patternFill>
      </fill>
    </dxf>
    <dxf>
      <fill>
        <patternFill patternType="solid">
          <fgColor rgb="FFD7818F"/>
          <bgColor rgb="FF000000"/>
        </patternFill>
      </fill>
    </dxf>
    <dxf>
      <fill>
        <patternFill patternType="solid">
          <fgColor rgb="FFE45660"/>
          <bgColor rgb="FF000000"/>
        </patternFill>
      </fill>
    </dxf>
    <dxf>
      <fill>
        <patternFill patternType="solid">
          <fgColor rgb="FFF12B3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E5F0"/>
        <sz val="11"/>
      </font>
    </dxf>
    <dxf>
      <font>
        <name val="Calibri"/>
        <family val="2"/>
        <color rgb="FF00B0F0"/>
        <sz val="11"/>
      </font>
    </dxf>
    <dxf>
      <font>
        <name val="Calibri"/>
        <family val="2"/>
        <color rgb="FF70AD47"/>
        <sz val="11"/>
      </font>
    </dxf>
    <dxf>
      <font>
        <name val="Calibri"/>
        <family val="2"/>
        <color rgb="FFC5E0B4"/>
        <sz val="11"/>
      </font>
    </dxf>
    <dxf>
      <font>
        <name val="Calibri"/>
        <family val="2"/>
        <color rgb="FFFFC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color rgb="FFED5613"/>
        <sz val="11"/>
      </font>
    </dxf>
    <dxf>
      <font>
        <name val="Calibri"/>
        <family val="2"/>
        <color rgb="FFFF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5B9BD5"/>
      <rgbColor rgb="FFBFBFBF"/>
      <rgbColor rgb="FF7F7F7F"/>
      <rgbColor rgb="FFA6A6A6"/>
      <rgbColor rgb="FF7030A0"/>
      <rgbColor rgb="FFFFF2CC"/>
      <rgbColor rgb="FFDAE3F3"/>
      <rgbColor rgb="FF660066"/>
      <rgbColor rgb="FFED7D31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E5F0"/>
      <rgbColor rgb="FFF2F2F2"/>
      <rgbColor rgb="FFE2F0D9"/>
      <rgbColor rgb="FFD9D9D9"/>
      <rgbColor rgb="FFC5E0B4"/>
      <rgbColor rgb="FFFF99CC"/>
      <rgbColor rgb="FFCC99FF"/>
      <rgbColor rgb="FFD0CECE"/>
      <rgbColor rgb="FF4472C4"/>
      <rgbColor rgb="FF00B0F0"/>
      <rgbColor rgb="FF92D050"/>
      <rgbColor rgb="FFFFC000"/>
      <rgbColor rgb="FFFF9900"/>
      <rgbColor rgb="FFED5613"/>
      <rgbColor rgb="FF595959"/>
      <rgbColor rgb="FFA5A5A5"/>
      <rgbColor rgb="FF003366"/>
      <rgbColor rgb="FF70AD47"/>
      <rgbColor rgb="FF181717"/>
      <rgbColor rgb="FF333300"/>
      <rgbColor rgb="FF843C0B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Status!$C$19</c:f>
              <c:strCache>
                <c:ptCount val="1"/>
                <c:pt idx="0">
                  <c:v>Share from all Findings (Statistic)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Status!$D$19:$I$19</c:f>
              <c:numCache>
                <c:formatCode>0.00%</c:formatCode>
                <c:ptCount val="6"/>
                <c:pt idx="0">
                  <c:v>0.00697759823723834</c:v>
                </c:pt>
                <c:pt idx="1">
                  <c:v>0.0506793977230995</c:v>
                </c:pt>
                <c:pt idx="2">
                  <c:v>0.152038193169299</c:v>
                </c:pt>
                <c:pt idx="3">
                  <c:v>0.235034887991186</c:v>
                </c:pt>
                <c:pt idx="4">
                  <c:v>0.341535071612192</c:v>
                </c:pt>
                <c:pt idx="5">
                  <c:v>0.213734851266985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48849716164"/>
          <c:w val="0.0545535374063254"/>
          <c:h val="0.53354250709696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Status!$D$47:$I$47</c:f>
              <c:numCache>
                <c:formatCode>0.00%</c:formatCode>
                <c:ptCount val="6"/>
                <c:pt idx="0">
                  <c:v>0.00573888091822095</c:v>
                </c:pt>
                <c:pt idx="1">
                  <c:v>0.0351506456241033</c:v>
                </c:pt>
                <c:pt idx="2">
                  <c:v>0.126972740315638</c:v>
                </c:pt>
                <c:pt idx="3">
                  <c:v>0.167862266857963</c:v>
                </c:pt>
                <c:pt idx="4">
                  <c:v>0.358680057388809</c:v>
                </c:pt>
                <c:pt idx="5">
                  <c:v>0.305595408895265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Status!$D$75:$I$75</c:f>
              <c:numCache>
                <c:formatCode>0.00%</c:formatCode>
                <c:ptCount val="6"/>
                <c:pt idx="0">
                  <c:v>0.00710059171597633</c:v>
                </c:pt>
                <c:pt idx="1">
                  <c:v>0.0449704142011834</c:v>
                </c:pt>
                <c:pt idx="2">
                  <c:v>0.102958579881657</c:v>
                </c:pt>
                <c:pt idx="3">
                  <c:v>0.179881656804734</c:v>
                </c:pt>
                <c:pt idx="4">
                  <c:v>0.224852071005917</c:v>
                </c:pt>
                <c:pt idx="5">
                  <c:v>0.440236686390533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6480</xdr:colOff>
      <xdr:row>4</xdr:row>
      <xdr:rowOff>0</xdr:rowOff>
    </xdr:from>
    <xdr:to>
      <xdr:col>29</xdr:col>
      <xdr:colOff>199800</xdr:colOff>
      <xdr:row>16</xdr:row>
      <xdr:rowOff>180720</xdr:rowOff>
    </xdr:to>
    <xdr:graphicFrame>
      <xdr:nvGraphicFramePr>
        <xdr:cNvPr id="1" name="Diagramm 1"/>
        <xdr:cNvGraphicFramePr/>
      </xdr:nvGraphicFramePr>
      <xdr:xfrm>
        <a:off x="8681760" y="716400"/>
        <a:ext cx="5668560" cy="24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6480</xdr:colOff>
      <xdr:row>41</xdr:row>
      <xdr:rowOff>0</xdr:rowOff>
    </xdr:from>
    <xdr:to>
      <xdr:col>29</xdr:col>
      <xdr:colOff>199800</xdr:colOff>
      <xdr:row>54</xdr:row>
      <xdr:rowOff>5400</xdr:rowOff>
    </xdr:to>
    <xdr:graphicFrame>
      <xdr:nvGraphicFramePr>
        <xdr:cNvPr id="2" name="Diagramm 1"/>
        <xdr:cNvGraphicFramePr/>
      </xdr:nvGraphicFramePr>
      <xdr:xfrm>
        <a:off x="8681760" y="783720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6480</xdr:colOff>
      <xdr:row>78</xdr:row>
      <xdr:rowOff>0</xdr:rowOff>
    </xdr:from>
    <xdr:to>
      <xdr:col>29</xdr:col>
      <xdr:colOff>199800</xdr:colOff>
      <xdr:row>91</xdr:row>
      <xdr:rowOff>5760</xdr:rowOff>
    </xdr:to>
    <xdr:graphicFrame>
      <xdr:nvGraphicFramePr>
        <xdr:cNvPr id="3" name="Diagramm 1"/>
        <xdr:cNvGraphicFramePr/>
      </xdr:nvGraphicFramePr>
      <xdr:xfrm>
        <a:off x="8681760" y="1481724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ttack.mitre.org/techniques/T1609/" TargetMode="External"/><Relationship Id="rId3" Type="http://schemas.openxmlformats.org/officeDocument/2006/relationships/hyperlink" Target="https://attack.mitre.org/techniques/T1098/006" TargetMode="External"/><Relationship Id="rId4" Type="http://schemas.openxmlformats.org/officeDocument/2006/relationships/hyperlink" Target="https://attack.mitre.org/techniques/T1098/006" TargetMode="External"/><Relationship Id="rId5" Type="http://schemas.openxmlformats.org/officeDocument/2006/relationships/hyperlink" Target="https://attack.mitre.org/techniques/T1098/006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adakac/endpoint-security-evaluation-xlsx" TargetMode="Externa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5A5A5"/>
    <pageSetUpPr fitToPage="false"/>
  </sheetPr>
  <dimension ref="B1:AF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859375" defaultRowHeight="15" customHeight="true" zeroHeight="false" outlineLevelRow="0" outlineLevelCol="0"/>
  <cols>
    <col collapsed="false" customWidth="true" hidden="false" outlineLevel="0" max="2" min="1" style="1" width="2.86"/>
    <col collapsed="false" customWidth="true" hidden="false" outlineLevel="0" max="3" min="3" style="1" width="24.29"/>
    <col collapsed="false" customWidth="true" hidden="false" outlineLevel="0" max="4" min="4" style="1" width="7.15"/>
    <col collapsed="false" customWidth="true" hidden="false" outlineLevel="0" max="5" min="5" style="1" width="4.29"/>
    <col collapsed="false" customWidth="true" hidden="false" outlineLevel="0" max="6" min="6" style="1" width="2"/>
    <col collapsed="false" customWidth="true" hidden="false" outlineLevel="0" max="7" min="7" style="1" width="8.14"/>
    <col collapsed="false" customWidth="true" hidden="false" outlineLevel="0" max="8" min="8" style="1" width="7.43"/>
    <col collapsed="false" customWidth="true" hidden="false" outlineLevel="0" max="9" min="9" style="1" width="4.29"/>
    <col collapsed="false" customWidth="true" hidden="false" outlineLevel="0" max="10" min="10" style="1" width="3"/>
    <col collapsed="false" customWidth="true" hidden="false" outlineLevel="0" max="11" min="11" style="1" width="8.14"/>
    <col collapsed="false" customWidth="true" hidden="false" outlineLevel="0" max="12" min="12" style="1" width="7.15"/>
    <col collapsed="false" customWidth="true" hidden="false" outlineLevel="0" max="13" min="13" style="1" width="4.29"/>
    <col collapsed="false" customWidth="true" hidden="false" outlineLevel="0" max="14" min="14" style="1" width="3"/>
    <col collapsed="false" customWidth="true" hidden="false" outlineLevel="0" max="15" min="15" style="1" width="8.14"/>
    <col collapsed="false" customWidth="true" hidden="false" outlineLevel="0" max="16" min="16" style="1" width="7.15"/>
    <col collapsed="false" customWidth="true" hidden="false" outlineLevel="0" max="17" min="17" style="1" width="4.29"/>
    <col collapsed="false" customWidth="true" hidden="false" outlineLevel="0" max="18" min="18" style="1" width="3"/>
    <col collapsed="false" customWidth="true" hidden="false" outlineLevel="0" max="19" min="19" style="1" width="8.14"/>
    <col collapsed="false" customWidth="true" hidden="false" outlineLevel="0" max="20" min="20" style="1" width="7.15"/>
    <col collapsed="false" customWidth="true" hidden="false" outlineLevel="0" max="21" min="21" style="1" width="4.29"/>
    <col collapsed="false" customWidth="true" hidden="false" outlineLevel="0" max="22" min="22" style="1" width="3"/>
    <col collapsed="false" customWidth="true" hidden="false" outlineLevel="0" max="23" min="23" style="1" width="8.14"/>
    <col collapsed="false" customWidth="true" hidden="false" outlineLevel="0" max="24" min="24" style="1" width="7.15"/>
    <col collapsed="false" customWidth="true" hidden="false" outlineLevel="0" max="25" min="25" style="1" width="4.29"/>
    <col collapsed="false" customWidth="true" hidden="false" outlineLevel="0" max="26" min="26" style="1" width="3"/>
    <col collapsed="false" customWidth="true" hidden="false" outlineLevel="0" max="27" min="27" style="1" width="8.14"/>
    <col collapsed="false" customWidth="true" hidden="false" outlineLevel="0" max="28" min="28" style="1" width="7.86"/>
    <col collapsed="false" customWidth="true" hidden="false" outlineLevel="0" max="29" min="29" style="1" width="4.29"/>
    <col collapsed="false" customWidth="true" hidden="false" outlineLevel="0" max="30" min="30" style="1" width="4.61"/>
    <col collapsed="false" customWidth="true" hidden="false" outlineLevel="0" max="31" min="31" style="1" width="8.14"/>
    <col collapsed="false" customWidth="true" hidden="false" outlineLevel="0" max="32" min="32" style="1" width="2.86"/>
    <col collapsed="false" customWidth="false" hidden="false" outlineLevel="0" max="16384" min="33" style="1" width="10.8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2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customFormat="false" ht="13.8" hidden="false" customHeight="false" outlineLevel="0" collapsed="false"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/>
    </row>
    <row r="4" customFormat="false" ht="15" hidden="false" customHeight="true" outlineLevel="0" collapsed="false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</row>
    <row r="5" customFormat="false" ht="14.25" hidden="false" customHeight="true" outlineLevel="0" collapsed="false">
      <c r="B5" s="5"/>
      <c r="C5" s="8" t="str">
        <f aca="false">Status!C5</f>
        <v>UNPROTECTED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</row>
    <row r="6" customFormat="false" ht="14.25" hidden="false" customHeight="true" outlineLevel="0" collapsed="false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</row>
    <row r="7" customFormat="false" ht="14.25" hidden="false" customHeight="true" outlineLevel="0" collapsed="false"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</row>
    <row r="8" customFormat="false" ht="14.25" hidden="false" customHeight="true" outlineLevel="0" collapsed="false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</row>
    <row r="9" customFormat="false" ht="14.25" hidden="false" customHeight="true" outlineLevel="0" collapsed="false"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9" t="s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</row>
    <row r="10" customFormat="false" ht="14.25" hidden="false" customHeight="true" outlineLevel="0" collapsed="false">
      <c r="B10" s="5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 t="n">
        <f aca="false">COUNTIFS('MITRE ATT&amp;CK'!$F:$F,"&gt;0",'MITRE ATT&amp;CK'!$M:$M,"completed")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</row>
    <row r="11" customFormat="false" ht="15" hidden="false" customHeight="true" outlineLevel="0" collapsed="false">
      <c r="B11" s="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</row>
    <row r="12" customFormat="false" ht="15" hidden="false" customHeight="true" outlineLevel="0" collapsed="false">
      <c r="B12" s="5"/>
      <c r="C12" s="12" t="s">
        <v>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1" t="n">
        <f aca="false">COUNTIFS('MITRE ATT&amp;CK'!$F:$F,"&gt;0",'MITRE ATT&amp;CK'!$M:$M,"partial")</f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customFormat="false" ht="15" hidden="false" customHeight="true" outlineLevel="0" collapsed="false">
      <c r="B13" s="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</row>
    <row r="14" customFormat="false" ht="15" hidden="false" customHeight="true" outlineLevel="0" collapsed="false">
      <c r="B14" s="5"/>
      <c r="C14" s="13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1" t="n">
        <f aca="false">COUNTIFS('MITRE ATT&amp;CK'!$F:$F,"&gt;0",'MITRE ATT&amp;CK'!$M:$M,"incomplete")</f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</row>
    <row r="15" customFormat="false" ht="15" hidden="false" customHeight="true" outlineLevel="0" collapsed="false">
      <c r="B15" s="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</row>
    <row r="16" customFormat="false" ht="15" hidden="false" customHeight="true" outlineLevel="0" collapsed="false">
      <c r="B16" s="5"/>
      <c r="C16" s="13" t="s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 t="n">
        <f aca="false">COUNTIF('MITRE ATT&amp;CK'!$M$2:$M$751,"not evaluated")</f>
        <v>669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</row>
    <row r="17" customFormat="false" ht="15" hidden="false" customHeight="true" outlineLevel="0" collapsed="false">
      <c r="B17" s="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customFormat="false" ht="13.8" hidden="false" customHeight="false" outlineLevel="0" collapsed="false"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4" t="str">
        <f aca="false">HYPERLINK("https://attack.mitre.org/","MITRE ATT&amp;CK Framework")</f>
        <v>MITRE ATT&amp;CK Framework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7"/>
      <c r="AF18" s="6"/>
    </row>
    <row r="19" customFormat="false" ht="13.8" hidden="false" customHeight="false" outlineLevel="0" collapsed="false"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</row>
    <row r="20" customFormat="false" ht="16.4" hidden="false" customHeight="false" outlineLevel="0" collapsed="false">
      <c r="B20" s="5"/>
      <c r="C20" s="15"/>
      <c r="D20" s="16" t="s">
        <v>6</v>
      </c>
      <c r="E20" s="17"/>
      <c r="F20" s="17"/>
      <c r="G20" s="18" t="n">
        <f aca="false">IFERROR(SUM(G21:G34)/COUNT(G21:G34),"-")</f>
        <v>0</v>
      </c>
      <c r="H20" s="19" t="s">
        <v>7</v>
      </c>
      <c r="I20" s="20"/>
      <c r="J20" s="21"/>
      <c r="K20" s="18" t="n">
        <f aca="false">IFERROR(SUM(K21:K34)/COUNT(K21:K34),"-")</f>
        <v>0</v>
      </c>
      <c r="L20" s="19" t="s">
        <v>8</v>
      </c>
      <c r="M20" s="22"/>
      <c r="N20" s="22"/>
      <c r="O20" s="18" t="n">
        <f aca="false">IFERROR(SUM(O21:O34)/COUNT(O21:O34),"-")</f>
        <v>0</v>
      </c>
      <c r="P20" s="19" t="s">
        <v>9</v>
      </c>
      <c r="Q20" s="22"/>
      <c r="R20" s="22"/>
      <c r="S20" s="18" t="n">
        <f aca="false">IFERROR(SUM(S21:S34)/COUNT(S21:S34),"-")</f>
        <v>0</v>
      </c>
      <c r="T20" s="19" t="s">
        <v>10</v>
      </c>
      <c r="U20" s="22"/>
      <c r="V20" s="22"/>
      <c r="W20" s="18" t="n">
        <f aca="false">IFERROR(SUM(W21:W34)/COUNT(W21:W34),"-")</f>
        <v>0</v>
      </c>
      <c r="X20" s="19" t="s">
        <v>11</v>
      </c>
      <c r="Y20" s="22"/>
      <c r="Z20" s="22"/>
      <c r="AA20" s="18" t="n">
        <f aca="false">IFERROR(SUM(AA21:AA34)/COUNT(AA21:AA34),"-")</f>
        <v>0</v>
      </c>
      <c r="AB20" s="16" t="s">
        <v>12</v>
      </c>
      <c r="AC20" s="22"/>
      <c r="AD20" s="22"/>
      <c r="AE20" s="18" t="n">
        <f aca="false">IFERROR(SUM(AE21:AE34)/COUNT(AE21:AE34),"-")</f>
        <v>0</v>
      </c>
      <c r="AF20" s="6"/>
    </row>
    <row r="21" customFormat="false" ht="16.4" hidden="false" customHeight="false" outlineLevel="0" collapsed="false">
      <c r="B21" s="5"/>
      <c r="C21" s="23" t="s">
        <v>13</v>
      </c>
      <c r="D21" s="24" t="n">
        <f aca="false">IFERROR(1/(RIGHT(D$20,1)/SUMIFS('MITRE ATT&amp;CK'!$N:$N,'MITRE ATT&amp;CK'!$C:$C,$C21,'MITRE ATT&amp;CK'!$L:$L,RIGHT(D$20,1))),0)</f>
        <v>0</v>
      </c>
      <c r="E21" s="9" t="s">
        <v>14</v>
      </c>
      <c r="F21" s="25" t="n">
        <f aca="false">COUNTIFS('MITRE ATT&amp;CK'!$C:$C,$C21,'MITRE ATT&amp;CK'!$L:$L,RIGHT(D$20,1))</f>
        <v>0</v>
      </c>
      <c r="G21" s="26" t="str">
        <f aca="false">IFERROR(IFERROR(1/(RIGHT(D$20,1)/SUMIFS('MITRE ATT&amp;CK'!$N:$N,'MITRE ATT&amp;CK'!$C:$C,$C21,'MITRE ATT&amp;CK'!$L:$L,RIGHT(D$20,1))),0)/COUNTIFS('MITRE ATT&amp;CK'!$C:$C,$C21,'MITRE ATT&amp;CK'!$L:$L,RIGHT(D$20,1)),"-")</f>
        <v>-</v>
      </c>
      <c r="H21" s="27" t="n">
        <f aca="false">IFERROR(1/(RIGHT(H$20,1)/SUMIFS('MITRE ATT&amp;CK'!$N:$N,'MITRE ATT&amp;CK'!$C:$C,$C21,'MITRE ATT&amp;CK'!$L:$L,RIGHT(H$20,1))),0)</f>
        <v>0</v>
      </c>
      <c r="I21" s="9" t="s">
        <v>14</v>
      </c>
      <c r="J21" s="25" t="n">
        <f aca="false">COUNTIFS('MITRE ATT&amp;CK'!$C:$C,$C21,'MITRE ATT&amp;CK'!$L:$L,RIGHT(H$20,1))</f>
        <v>4</v>
      </c>
      <c r="K21" s="26" t="n">
        <f aca="false">IFERROR(IFERROR(1/(RIGHT(H$20,1)/SUMIFS('MITRE ATT&amp;CK'!$N:$N,'MITRE ATT&amp;CK'!$C:$C,$C21,'MITRE ATT&amp;CK'!$L:$L,RIGHT(H$20,1))),0)/COUNTIFS('MITRE ATT&amp;CK'!$C:$C,$C21,'MITRE ATT&amp;CK'!$L:$L,RIGHT(H$20,1)),"-")</f>
        <v>0</v>
      </c>
      <c r="L21" s="27" t="n">
        <f aca="false">IFERROR(1/(RIGHT(L$20,1)/SUMIFS('MITRE ATT&amp;CK'!$N:$N,'MITRE ATT&amp;CK'!$C:$C,$C21,'MITRE ATT&amp;CK'!$L:$L,RIGHT(L$20,1))),0)</f>
        <v>0</v>
      </c>
      <c r="M21" s="9" t="s">
        <v>14</v>
      </c>
      <c r="N21" s="25" t="n">
        <f aca="false">COUNTIFS('MITRE ATT&amp;CK'!$C:$C,$C21,'MITRE ATT&amp;CK'!$L:$L,RIGHT(L$20,1))</f>
        <v>5</v>
      </c>
      <c r="O21" s="26" t="n">
        <f aca="false">IFERROR(IFERROR(1/(RIGHT(L$20,1)/SUMIFS('MITRE ATT&amp;CK'!$N:$N,'MITRE ATT&amp;CK'!$C:$C,$C21,'MITRE ATT&amp;CK'!$L:$L,RIGHT(L$20,1))),0)/COUNTIFS('MITRE ATT&amp;CK'!$C:$C,$C21,'MITRE ATT&amp;CK'!$L:$L,RIGHT(L$20,1)),"-")</f>
        <v>0</v>
      </c>
      <c r="P21" s="27" t="n">
        <f aca="false">IFERROR(1/(RIGHT(P$20,1)/SUMIFS('MITRE ATT&amp;CK'!$N:$N,'MITRE ATT&amp;CK'!$C:$C,$C21,'MITRE ATT&amp;CK'!$L:$L,RIGHT(P$20,1))),0)</f>
        <v>0</v>
      </c>
      <c r="Q21" s="9" t="s">
        <v>14</v>
      </c>
      <c r="R21" s="25" t="n">
        <f aca="false">COUNTIFS('MITRE ATT&amp;CK'!$C:$C,$C21,'MITRE ATT&amp;CK'!$L:$L,RIGHT(P$20,1))</f>
        <v>7</v>
      </c>
      <c r="S21" s="26" t="n">
        <f aca="false">IFERROR(IFERROR(1/(RIGHT(P$20,1)/SUMIFS('MITRE ATT&amp;CK'!$N:$N,'MITRE ATT&amp;CK'!$C:$C,$C21,'MITRE ATT&amp;CK'!$L:$L,RIGHT(P$20,1))),0)/COUNTIFS('MITRE ATT&amp;CK'!$C:$C,$C21,'MITRE ATT&amp;CK'!$L:$L,RIGHT(P$20,1)),"-")</f>
        <v>0</v>
      </c>
      <c r="T21" s="27" t="n">
        <f aca="false">IFERROR(1/(RIGHT(T$20,1)/SUMIFS('MITRE ATT&amp;CK'!$N:$N,'MITRE ATT&amp;CK'!$C:$C,$C21,'MITRE ATT&amp;CK'!$L:$L,RIGHT(T$20,1))),0)</f>
        <v>0</v>
      </c>
      <c r="U21" s="9" t="s">
        <v>14</v>
      </c>
      <c r="V21" s="25" t="n">
        <f aca="false">COUNTIFS('MITRE ATT&amp;CK'!$C:$C,$C21,'MITRE ATT&amp;CK'!$L:$L,RIGHT(T$20,1))</f>
        <v>7</v>
      </c>
      <c r="W21" s="26" t="n">
        <f aca="false">IFERROR(IFERROR(1/(RIGHT(T$20,1)/SUMIFS('MITRE ATT&amp;CK'!$N:$N,'MITRE ATT&amp;CK'!$C:$C,$C21,'MITRE ATT&amp;CK'!$L:$L,RIGHT(T$20,1))),0)/COUNTIFS('MITRE ATT&amp;CK'!$C:$C,$C21,'MITRE ATT&amp;CK'!$L:$L,RIGHT(T$20,1)),"-")</f>
        <v>0</v>
      </c>
      <c r="X21" s="27" t="n">
        <f aca="false">IFERROR(1/(RIGHT(X$20,1)/SUMIFS('MITRE ATT&amp;CK'!$N:$N,'MITRE ATT&amp;CK'!$C:$C,$C21,'MITRE ATT&amp;CK'!$L:$L,RIGHT(X$20,1))),0)</f>
        <v>0</v>
      </c>
      <c r="Y21" s="9" t="s">
        <v>14</v>
      </c>
      <c r="Z21" s="25" t="n">
        <f aca="false">COUNTIFS('MITRE ATT&amp;CK'!$C:$C,$C21,'MITRE ATT&amp;CK'!$L:$L,RIGHT(X$20,1))</f>
        <v>0</v>
      </c>
      <c r="AA21" s="26" t="str">
        <f aca="false">IFERROR(IFERROR(1/(RIGHT(X$20,1)/SUMIFS('MITRE ATT&amp;CK'!$N:$N,'MITRE ATT&amp;CK'!$C:$C,$C21,'MITRE ATT&amp;CK'!$L:$L,RIGHT(X$20,1))),0)/COUNTIFS('MITRE ATT&amp;CK'!$C:$C,$C21,'MITRE ATT&amp;CK'!$L:$L,RIGHT(X$20,1)),"-")</f>
        <v>-</v>
      </c>
      <c r="AB21" s="28" t="n">
        <f aca="false">SUM(D21,H21,L21,P21,T21,X21)</f>
        <v>0</v>
      </c>
      <c r="AC21" s="9" t="s">
        <v>14</v>
      </c>
      <c r="AD21" s="25" t="n">
        <f aca="false">COUNTIFS('MITRE ATT&amp;CK'!$C:$C,$C21,'MITRE ATT&amp;CK'!$F:$F,"&gt;0")</f>
        <v>23</v>
      </c>
      <c r="AE21" s="26" t="n">
        <f aca="false">IFERROR(AB21/AD21,"-")</f>
        <v>0</v>
      </c>
      <c r="AF21" s="6"/>
    </row>
    <row r="22" customFormat="false" ht="16.4" hidden="false" customHeight="false" outlineLevel="0" collapsed="false">
      <c r="B22" s="5"/>
      <c r="C22" s="23" t="s">
        <v>15</v>
      </c>
      <c r="D22" s="24" t="n">
        <f aca="false">IFERROR(1/(RIGHT(D$20,1)/SUMIFS('MITRE ATT&amp;CK'!$N:$N,'MITRE ATT&amp;CK'!$C:$C,$C22,'MITRE ATT&amp;CK'!$L:$L,RIGHT(D$20,1))),0)</f>
        <v>0</v>
      </c>
      <c r="E22" s="9" t="s">
        <v>14</v>
      </c>
      <c r="F22" s="25" t="n">
        <f aca="false">COUNTIFS('MITRE ATT&amp;CK'!$C:$C,$C22,'MITRE ATT&amp;CK'!$L:$L,RIGHT(D$20,1))</f>
        <v>0</v>
      </c>
      <c r="G22" s="26" t="str">
        <f aca="false">IFERROR(IFERROR(1/(RIGHT(D$20,1)/SUMIFS('MITRE ATT&amp;CK'!$N:$N,'MITRE ATT&amp;CK'!$C:$C,$C22,'MITRE ATT&amp;CK'!$L:$L,RIGHT(D$20,1))),0)/COUNTIFS('MITRE ATT&amp;CK'!$C:$C,$C22,'MITRE ATT&amp;CK'!$L:$L,RIGHT(D$20,1)),"-")</f>
        <v>-</v>
      </c>
      <c r="H22" s="27" t="n">
        <f aca="false">IFERROR(1/(RIGHT(H$20,1)/SUMIFS('MITRE ATT&amp;CK'!$N:$N,'MITRE ATT&amp;CK'!$C:$C,$C22,'MITRE ATT&amp;CK'!$L:$L,RIGHT(H$20,1))),0)</f>
        <v>0</v>
      </c>
      <c r="I22" s="9" t="s">
        <v>14</v>
      </c>
      <c r="J22" s="25" t="n">
        <f aca="false">COUNTIFS('MITRE ATT&amp;CK'!$C:$C,$C22,'MITRE ATT&amp;CK'!$L:$L,RIGHT(H$20,1))</f>
        <v>11</v>
      </c>
      <c r="K22" s="26" t="n">
        <f aca="false">IFERROR(IFERROR(1/(RIGHT(H$20,1)/SUMIFS('MITRE ATT&amp;CK'!$N:$N,'MITRE ATT&amp;CK'!$C:$C,$C22,'MITRE ATT&amp;CK'!$L:$L,RIGHT(H$20,1))),0)/COUNTIFS('MITRE ATT&amp;CK'!$C:$C,$C22,'MITRE ATT&amp;CK'!$L:$L,RIGHT(H$20,1)),"-")</f>
        <v>0</v>
      </c>
      <c r="L22" s="27" t="n">
        <f aca="false">IFERROR(1/(RIGHT(L$20,1)/SUMIFS('MITRE ATT&amp;CK'!$N:$N,'MITRE ATT&amp;CK'!$C:$C,$C22,'MITRE ATT&amp;CK'!$L:$L,RIGHT(L$20,1))),0)</f>
        <v>0</v>
      </c>
      <c r="M22" s="9" t="s">
        <v>14</v>
      </c>
      <c r="N22" s="25" t="n">
        <f aca="false">COUNTIFS('MITRE ATT&amp;CK'!$C:$C,$C22,'MITRE ATT&amp;CK'!$L:$L,RIGHT(L$20,1))</f>
        <v>15</v>
      </c>
      <c r="O22" s="26" t="n">
        <f aca="false">IFERROR(IFERROR(1/(RIGHT(L$20,1)/SUMIFS('MITRE ATT&amp;CK'!$N:$N,'MITRE ATT&amp;CK'!$C:$C,$C22,'MITRE ATT&amp;CK'!$L:$L,RIGHT(L$20,1))),0)/COUNTIFS('MITRE ATT&amp;CK'!$C:$C,$C22,'MITRE ATT&amp;CK'!$L:$L,RIGHT(L$20,1)),"-")</f>
        <v>0</v>
      </c>
      <c r="P22" s="27" t="n">
        <f aca="false">IFERROR(1/(RIGHT(P$20,1)/SUMIFS('MITRE ATT&amp;CK'!$N:$N,'MITRE ATT&amp;CK'!$C:$C,$C22,'MITRE ATT&amp;CK'!$L:$L,RIGHT(P$20,1))),0)</f>
        <v>0</v>
      </c>
      <c r="Q22" s="9" t="s">
        <v>14</v>
      </c>
      <c r="R22" s="25" t="n">
        <f aca="false">COUNTIFS('MITRE ATT&amp;CK'!$C:$C,$C22,'MITRE ATT&amp;CK'!$L:$L,RIGHT(P$20,1))</f>
        <v>4</v>
      </c>
      <c r="S22" s="26" t="n">
        <f aca="false">IFERROR(IFERROR(1/(RIGHT(P$20,1)/SUMIFS('MITRE ATT&amp;CK'!$N:$N,'MITRE ATT&amp;CK'!$C:$C,$C22,'MITRE ATT&amp;CK'!$L:$L,RIGHT(P$20,1))),0)/COUNTIFS('MITRE ATT&amp;CK'!$C:$C,$C22,'MITRE ATT&amp;CK'!$L:$L,RIGHT(P$20,1)),"-")</f>
        <v>0</v>
      </c>
      <c r="T22" s="27" t="n">
        <f aca="false">IFERROR(1/(RIGHT(T$20,1)/SUMIFS('MITRE ATT&amp;CK'!$N:$N,'MITRE ATT&amp;CK'!$C:$C,$C22,'MITRE ATT&amp;CK'!$L:$L,RIGHT(T$20,1))),0)</f>
        <v>0</v>
      </c>
      <c r="U22" s="9" t="s">
        <v>14</v>
      </c>
      <c r="V22" s="25" t="n">
        <f aca="false">COUNTIFS('MITRE ATT&amp;CK'!$C:$C,$C22,'MITRE ATT&amp;CK'!$L:$L,RIGHT(T$20,1))</f>
        <v>3</v>
      </c>
      <c r="W22" s="26" t="n">
        <f aca="false">IFERROR(IFERROR(1/(RIGHT(T$20,1)/SUMIFS('MITRE ATT&amp;CK'!$N:$N,'MITRE ATT&amp;CK'!$C:$C,$C22,'MITRE ATT&amp;CK'!$L:$L,RIGHT(T$20,1))),0)/COUNTIFS('MITRE ATT&amp;CK'!$C:$C,$C22,'MITRE ATT&amp;CK'!$L:$L,RIGHT(T$20,1)),"-")</f>
        <v>0</v>
      </c>
      <c r="X22" s="27" t="n">
        <f aca="false">IFERROR(1/(RIGHT(X$20,1)/SUMIFS('MITRE ATT&amp;CK'!$N:$N,'MITRE ATT&amp;CK'!$C:$C,$C22,'MITRE ATT&amp;CK'!$L:$L,RIGHT(X$20,1))),0)</f>
        <v>0</v>
      </c>
      <c r="Y22" s="9" t="s">
        <v>14</v>
      </c>
      <c r="Z22" s="25" t="n">
        <f aca="false">COUNTIFS('MITRE ATT&amp;CK'!$C:$C,$C22,'MITRE ATT&amp;CK'!$L:$L,RIGHT(X$20,1))</f>
        <v>3</v>
      </c>
      <c r="AA22" s="26" t="n">
        <f aca="false">IFERROR(IFERROR(1/(RIGHT(X$20,1)/SUMIFS('MITRE ATT&amp;CK'!$N:$N,'MITRE ATT&amp;CK'!$C:$C,$C22,'MITRE ATT&amp;CK'!$L:$L,RIGHT(X$20,1))),0)/COUNTIFS('MITRE ATT&amp;CK'!$C:$C,$C22,'MITRE ATT&amp;CK'!$L:$L,RIGHT(X$20,1)),"-")</f>
        <v>0</v>
      </c>
      <c r="AB22" s="28" t="n">
        <f aca="false">SUM(D22,H22,L22,P22,T22,X22)</f>
        <v>0</v>
      </c>
      <c r="AC22" s="9" t="s">
        <v>14</v>
      </c>
      <c r="AD22" s="25" t="n">
        <f aca="false">COUNTIFS('MITRE ATT&amp;CK'!$C:$C,$C22,'MITRE ATT&amp;CK'!$F:$F,"&gt;0")</f>
        <v>36</v>
      </c>
      <c r="AE22" s="26" t="n">
        <f aca="false">IFERROR(AB22/AD22,"-")</f>
        <v>0</v>
      </c>
      <c r="AF22" s="6"/>
    </row>
    <row r="23" customFormat="false" ht="16.4" hidden="false" customHeight="false" outlineLevel="0" collapsed="false">
      <c r="B23" s="5"/>
      <c r="C23" s="23" t="s">
        <v>16</v>
      </c>
      <c r="D23" s="24" t="n">
        <f aca="false">IFERROR(1/(RIGHT(D$20,1)/SUMIFS('MITRE ATT&amp;CK'!$N:$N,'MITRE ATT&amp;CK'!$C:$C,$C23,'MITRE ATT&amp;CK'!$L:$L,RIGHT(D$20,1))),0)</f>
        <v>0</v>
      </c>
      <c r="E23" s="9" t="s">
        <v>14</v>
      </c>
      <c r="F23" s="25" t="n">
        <f aca="false">COUNTIFS('MITRE ATT&amp;CK'!$C:$C,$C23,'MITRE ATT&amp;CK'!$L:$L,RIGHT(D$20,1))</f>
        <v>0</v>
      </c>
      <c r="G23" s="26" t="str">
        <f aca="false">IFERROR(IFERROR(1/(RIGHT(D$20,1)/SUMIFS('MITRE ATT&amp;CK'!$N:$N,'MITRE ATT&amp;CK'!$C:$C,$C23,'MITRE ATT&amp;CK'!$L:$L,RIGHT(D$20,1))),0)/COUNTIFS('MITRE ATT&amp;CK'!$C:$C,$C23,'MITRE ATT&amp;CK'!$L:$L,RIGHT(D$20,1)),"-")</f>
        <v>-</v>
      </c>
      <c r="H23" s="27" t="n">
        <f aca="false">IFERROR(1/(RIGHT(H$20,1)/SUMIFS('MITRE ATT&amp;CK'!$N:$N,'MITRE ATT&amp;CK'!$C:$C,$C23,'MITRE ATT&amp;CK'!$L:$L,RIGHT(H$20,1))),0)</f>
        <v>0</v>
      </c>
      <c r="I23" s="9" t="s">
        <v>14</v>
      </c>
      <c r="J23" s="25" t="n">
        <f aca="false">COUNTIFS('MITRE ATT&amp;CK'!$C:$C,$C23,'MITRE ATT&amp;CK'!$L:$L,RIGHT(H$20,1))</f>
        <v>1</v>
      </c>
      <c r="K23" s="26" t="n">
        <f aca="false">IFERROR(IFERROR(1/(RIGHT(H$20,1)/SUMIFS('MITRE ATT&amp;CK'!$N:$N,'MITRE ATT&amp;CK'!$C:$C,$C23,'MITRE ATT&amp;CK'!$L:$L,RIGHT(H$20,1))),0)/COUNTIFS('MITRE ATT&amp;CK'!$C:$C,$C23,'MITRE ATT&amp;CK'!$L:$L,RIGHT(H$20,1)),"-")</f>
        <v>0</v>
      </c>
      <c r="L23" s="27" t="n">
        <f aca="false">IFERROR(1/(RIGHT(L$20,1)/SUMIFS('MITRE ATT&amp;CK'!$N:$N,'MITRE ATT&amp;CK'!$C:$C,$C23,'MITRE ATT&amp;CK'!$L:$L,RIGHT(L$20,1))),0)</f>
        <v>0</v>
      </c>
      <c r="M23" s="9" t="s">
        <v>14</v>
      </c>
      <c r="N23" s="25" t="n">
        <f aca="false">COUNTIFS('MITRE ATT&amp;CK'!$C:$C,$C23,'MITRE ATT&amp;CK'!$L:$L,RIGHT(L$20,1))</f>
        <v>0</v>
      </c>
      <c r="O23" s="26" t="str">
        <f aca="false">IFERROR(IFERROR(1/(RIGHT(L$20,1)/SUMIFS('MITRE ATT&amp;CK'!$N:$N,'MITRE ATT&amp;CK'!$C:$C,$C23,'MITRE ATT&amp;CK'!$L:$L,RIGHT(L$20,1))),0)/COUNTIFS('MITRE ATT&amp;CK'!$C:$C,$C23,'MITRE ATT&amp;CK'!$L:$L,RIGHT(L$20,1)),"-")</f>
        <v>-</v>
      </c>
      <c r="P23" s="27" t="n">
        <f aca="false">IFERROR(1/(RIGHT(P$20,1)/SUMIFS('MITRE ATT&amp;CK'!$N:$N,'MITRE ATT&amp;CK'!$C:$C,$C23,'MITRE ATT&amp;CK'!$L:$L,RIGHT(P$20,1))),0)</f>
        <v>0</v>
      </c>
      <c r="Q23" s="9" t="s">
        <v>14</v>
      </c>
      <c r="R23" s="25" t="n">
        <f aca="false">COUNTIFS('MITRE ATT&amp;CK'!$C:$C,$C23,'MITRE ATT&amp;CK'!$L:$L,RIGHT(P$20,1))</f>
        <v>3</v>
      </c>
      <c r="S23" s="26" t="n">
        <f aca="false">IFERROR(IFERROR(1/(RIGHT(P$20,1)/SUMIFS('MITRE ATT&amp;CK'!$N:$N,'MITRE ATT&amp;CK'!$C:$C,$C23,'MITRE ATT&amp;CK'!$L:$L,RIGHT(P$20,1))),0)/COUNTIFS('MITRE ATT&amp;CK'!$C:$C,$C23,'MITRE ATT&amp;CK'!$L:$L,RIGHT(P$20,1)),"-")</f>
        <v>0</v>
      </c>
      <c r="T23" s="27" t="n">
        <f aca="false">IFERROR(1/(RIGHT(T$20,1)/SUMIFS('MITRE ATT&amp;CK'!$N:$N,'MITRE ATT&amp;CK'!$C:$C,$C23,'MITRE ATT&amp;CK'!$L:$L,RIGHT(T$20,1))),0)</f>
        <v>0</v>
      </c>
      <c r="U23" s="9" t="s">
        <v>14</v>
      </c>
      <c r="V23" s="25" t="n">
        <f aca="false">COUNTIFS('MITRE ATT&amp;CK'!$C:$C,$C23,'MITRE ATT&amp;CK'!$L:$L,RIGHT(T$20,1))</f>
        <v>12</v>
      </c>
      <c r="W23" s="26" t="n">
        <f aca="false">IFERROR(IFERROR(1/(RIGHT(T$20,1)/SUMIFS('MITRE ATT&amp;CK'!$N:$N,'MITRE ATT&amp;CK'!$C:$C,$C23,'MITRE ATT&amp;CK'!$L:$L,RIGHT(T$20,1))),0)/COUNTIFS('MITRE ATT&amp;CK'!$C:$C,$C23,'MITRE ATT&amp;CK'!$L:$L,RIGHT(T$20,1)),"-")</f>
        <v>0</v>
      </c>
      <c r="X23" s="27" t="n">
        <f aca="false">IFERROR(1/(RIGHT(X$20,1)/SUMIFS('MITRE ATT&amp;CK'!$N:$N,'MITRE ATT&amp;CK'!$C:$C,$C23,'MITRE ATT&amp;CK'!$L:$L,RIGHT(X$20,1))),0)</f>
        <v>0</v>
      </c>
      <c r="Y23" s="9" t="s">
        <v>14</v>
      </c>
      <c r="Z23" s="25" t="n">
        <f aca="false">COUNTIFS('MITRE ATT&amp;CK'!$C:$C,$C23,'MITRE ATT&amp;CK'!$L:$L,RIGHT(X$20,1))</f>
        <v>31</v>
      </c>
      <c r="AA23" s="26" t="n">
        <f aca="false">IFERROR(IFERROR(1/(RIGHT(X$20,1)/SUMIFS('MITRE ATT&amp;CK'!$N:$N,'MITRE ATT&amp;CK'!$C:$C,$C23,'MITRE ATT&amp;CK'!$L:$L,RIGHT(X$20,1))),0)/COUNTIFS('MITRE ATT&amp;CK'!$C:$C,$C23,'MITRE ATT&amp;CK'!$L:$L,RIGHT(X$20,1)),"-")</f>
        <v>0</v>
      </c>
      <c r="AB23" s="28" t="n">
        <f aca="false">SUM(D23,H23,L23,P23,T23,X23)</f>
        <v>0</v>
      </c>
      <c r="AC23" s="9" t="s">
        <v>14</v>
      </c>
      <c r="AD23" s="25" t="n">
        <f aca="false">COUNTIFS('MITRE ATT&amp;CK'!$C:$C,$C23,'MITRE ATT&amp;CK'!$F:$F,"&gt;0")</f>
        <v>47</v>
      </c>
      <c r="AE23" s="26" t="n">
        <f aca="false">IFERROR(AB23/AD23,"-")</f>
        <v>0</v>
      </c>
      <c r="AF23" s="6"/>
    </row>
    <row r="24" customFormat="false" ht="16.4" hidden="false" customHeight="false" outlineLevel="0" collapsed="false">
      <c r="B24" s="5"/>
      <c r="C24" s="23" t="s">
        <v>17</v>
      </c>
      <c r="D24" s="24" t="n">
        <f aca="false">IFERROR(1/(RIGHT(D$20,1)/SUMIFS('MITRE ATT&amp;CK'!$N:$N,'MITRE ATT&amp;CK'!$C:$C,$C24,'MITRE ATT&amp;CK'!$L:$L,RIGHT(D$20,1))),0)</f>
        <v>0</v>
      </c>
      <c r="E24" s="9" t="s">
        <v>14</v>
      </c>
      <c r="F24" s="25" t="n">
        <f aca="false">COUNTIFS('MITRE ATT&amp;CK'!$C:$C,$C24,'MITRE ATT&amp;CK'!$L:$L,RIGHT(D$20,1))</f>
        <v>3</v>
      </c>
      <c r="G24" s="26" t="n">
        <f aca="false">IFERROR(IFERROR(1/(RIGHT(D$20,1)/SUMIFS('MITRE ATT&amp;CK'!$N:$N,'MITRE ATT&amp;CK'!$C:$C,$C24,'MITRE ATT&amp;CK'!$L:$L,RIGHT(D$20,1))),0)/COUNTIFS('MITRE ATT&amp;CK'!$C:$C,$C24,'MITRE ATT&amp;CK'!$L:$L,RIGHT(D$20,1)),"-")</f>
        <v>0</v>
      </c>
      <c r="H24" s="27" t="n">
        <f aca="false">IFERROR(1/(RIGHT(H$20,1)/SUMIFS('MITRE ATT&amp;CK'!$N:$N,'MITRE ATT&amp;CK'!$C:$C,$C24,'MITRE ATT&amp;CK'!$L:$L,RIGHT(H$20,1))),0)</f>
        <v>0</v>
      </c>
      <c r="I24" s="9" t="s">
        <v>14</v>
      </c>
      <c r="J24" s="25" t="n">
        <f aca="false">COUNTIFS('MITRE ATT&amp;CK'!$C:$C,$C24,'MITRE ATT&amp;CK'!$L:$L,RIGHT(H$20,1))</f>
        <v>15</v>
      </c>
      <c r="K24" s="26" t="n">
        <f aca="false">IFERROR(IFERROR(1/(RIGHT(H$20,1)/SUMIFS('MITRE ATT&amp;CK'!$N:$N,'MITRE ATT&amp;CK'!$C:$C,$C24,'MITRE ATT&amp;CK'!$L:$L,RIGHT(H$20,1))),0)/COUNTIFS('MITRE ATT&amp;CK'!$C:$C,$C24,'MITRE ATT&amp;CK'!$L:$L,RIGHT(H$20,1)),"-")</f>
        <v>0</v>
      </c>
      <c r="L24" s="27" t="n">
        <f aca="false">IFERROR(1/(RIGHT(L$20,1)/SUMIFS('MITRE ATT&amp;CK'!$N:$N,'MITRE ATT&amp;CK'!$C:$C,$C24,'MITRE ATT&amp;CK'!$L:$L,RIGHT(L$20,1))),0)</f>
        <v>0</v>
      </c>
      <c r="M24" s="9" t="s">
        <v>14</v>
      </c>
      <c r="N24" s="25" t="n">
        <f aca="false">COUNTIFS('MITRE ATT&amp;CK'!$C:$C,$C24,'MITRE ATT&amp;CK'!$L:$L,RIGHT(L$20,1))</f>
        <v>58</v>
      </c>
      <c r="O24" s="26" t="n">
        <f aca="false">IFERROR(IFERROR(1/(RIGHT(L$20,1)/SUMIFS('MITRE ATT&amp;CK'!$N:$N,'MITRE ATT&amp;CK'!$C:$C,$C24,'MITRE ATT&amp;CK'!$L:$L,RIGHT(L$20,1))),0)/COUNTIFS('MITRE ATT&amp;CK'!$C:$C,$C24,'MITRE ATT&amp;CK'!$L:$L,RIGHT(L$20,1)),"-")</f>
        <v>0</v>
      </c>
      <c r="P24" s="27" t="n">
        <f aca="false">IFERROR(1/(RIGHT(P$20,1)/SUMIFS('MITRE ATT&amp;CK'!$N:$N,'MITRE ATT&amp;CK'!$C:$C,$C24,'MITRE ATT&amp;CK'!$L:$L,RIGHT(P$20,1))),0)</f>
        <v>0</v>
      </c>
      <c r="Q24" s="9" t="s">
        <v>14</v>
      </c>
      <c r="R24" s="25" t="n">
        <f aca="false">COUNTIFS('MITRE ATT&amp;CK'!$C:$C,$C24,'MITRE ATT&amp;CK'!$L:$L,RIGHT(P$20,1))</f>
        <v>38</v>
      </c>
      <c r="S24" s="26" t="n">
        <f aca="false">IFERROR(IFERROR(1/(RIGHT(P$20,1)/SUMIFS('MITRE ATT&amp;CK'!$N:$N,'MITRE ATT&amp;CK'!$C:$C,$C24,'MITRE ATT&amp;CK'!$L:$L,RIGHT(P$20,1))),0)/COUNTIFS('MITRE ATT&amp;CK'!$C:$C,$C24,'MITRE ATT&amp;CK'!$L:$L,RIGHT(P$20,1)),"-")</f>
        <v>0</v>
      </c>
      <c r="T24" s="27" t="n">
        <f aca="false">IFERROR(1/(RIGHT(T$20,1)/SUMIFS('MITRE ATT&amp;CK'!$N:$N,'MITRE ATT&amp;CK'!$C:$C,$C24,'MITRE ATT&amp;CK'!$L:$L,RIGHT(T$20,1))),0)</f>
        <v>0</v>
      </c>
      <c r="U24" s="9" t="s">
        <v>14</v>
      </c>
      <c r="V24" s="25" t="n">
        <f aca="false">COUNTIFS('MITRE ATT&amp;CK'!$C:$C,$C24,'MITRE ATT&amp;CK'!$L:$L,RIGHT(T$20,1))</f>
        <v>35</v>
      </c>
      <c r="W24" s="26" t="n">
        <f aca="false">IFERROR(IFERROR(1/(RIGHT(T$20,1)/SUMIFS('MITRE ATT&amp;CK'!$N:$N,'MITRE ATT&amp;CK'!$C:$C,$C24,'MITRE ATT&amp;CK'!$L:$L,RIGHT(T$20,1))),0)/COUNTIFS('MITRE ATT&amp;CK'!$C:$C,$C24,'MITRE ATT&amp;CK'!$L:$L,RIGHT(T$20,1)),"-")</f>
        <v>0</v>
      </c>
      <c r="X24" s="27" t="n">
        <f aca="false">IFERROR(1/(RIGHT(X$20,1)/SUMIFS('MITRE ATT&amp;CK'!$N:$N,'MITRE ATT&amp;CK'!$C:$C,$C24,'MITRE ATT&amp;CK'!$L:$L,RIGHT(X$20,1))),0)</f>
        <v>0</v>
      </c>
      <c r="Y24" s="9" t="s">
        <v>14</v>
      </c>
      <c r="Z24" s="25" t="n">
        <f aca="false">COUNTIFS('MITRE ATT&amp;CK'!$C:$C,$C24,'MITRE ATT&amp;CK'!$L:$L,RIGHT(X$20,1))</f>
        <v>17</v>
      </c>
      <c r="AA24" s="26" t="n">
        <f aca="false">IFERROR(IFERROR(1/(RIGHT(X$20,1)/SUMIFS('MITRE ATT&amp;CK'!$N:$N,'MITRE ATT&amp;CK'!$C:$C,$C24,'MITRE ATT&amp;CK'!$L:$L,RIGHT(X$20,1))),0)/COUNTIFS('MITRE ATT&amp;CK'!$C:$C,$C24,'MITRE ATT&amp;CK'!$L:$L,RIGHT(X$20,1)),"-")</f>
        <v>0</v>
      </c>
      <c r="AB24" s="28" t="n">
        <f aca="false">SUM(D24,H24,L24,P24,T24,X24)</f>
        <v>0</v>
      </c>
      <c r="AC24" s="9" t="s">
        <v>14</v>
      </c>
      <c r="AD24" s="25" t="n">
        <f aca="false">COUNTIFS('MITRE ATT&amp;CK'!$C:$C,$C24,'MITRE ATT&amp;CK'!$F:$F,"&gt;0")</f>
        <v>166</v>
      </c>
      <c r="AE24" s="26" t="n">
        <f aca="false">IFERROR(AB24/AD24,"-")</f>
        <v>0</v>
      </c>
      <c r="AF24" s="6"/>
    </row>
    <row r="25" customFormat="false" ht="16.4" hidden="false" customHeight="false" outlineLevel="0" collapsed="false">
      <c r="B25" s="5"/>
      <c r="C25" s="23" t="s">
        <v>18</v>
      </c>
      <c r="D25" s="24" t="n">
        <f aca="false">IFERROR(1/(RIGHT(D$20,1)/SUMIFS('MITRE ATT&amp;CK'!$N:$N,'MITRE ATT&amp;CK'!$C:$C,$C25,'MITRE ATT&amp;CK'!$L:$L,RIGHT(D$20,1))),0)</f>
        <v>0</v>
      </c>
      <c r="E25" s="9" t="s">
        <v>14</v>
      </c>
      <c r="F25" s="25" t="n">
        <f aca="false">COUNTIFS('MITRE ATT&amp;CK'!$C:$C,$C25,'MITRE ATT&amp;CK'!$L:$L,RIGHT(D$20,1))</f>
        <v>7</v>
      </c>
      <c r="G25" s="26" t="n">
        <f aca="false">IFERROR(IFERROR(1/(RIGHT(D$20,1)/SUMIFS('MITRE ATT&amp;CK'!$N:$N,'MITRE ATT&amp;CK'!$C:$C,$C25,'MITRE ATT&amp;CK'!$L:$L,RIGHT(D$20,1))),0)/COUNTIFS('MITRE ATT&amp;CK'!$C:$C,$C25,'MITRE ATT&amp;CK'!$L:$L,RIGHT(D$20,1)),"-")</f>
        <v>0</v>
      </c>
      <c r="H25" s="27" t="n">
        <f aca="false">IFERROR(1/(RIGHT(H$20,1)/SUMIFS('MITRE ATT&amp;CK'!$N:$N,'MITRE ATT&amp;CK'!$C:$C,$C25,'MITRE ATT&amp;CK'!$L:$L,RIGHT(H$20,1))),0)</f>
        <v>0</v>
      </c>
      <c r="I25" s="9" t="s">
        <v>14</v>
      </c>
      <c r="J25" s="25" t="n">
        <f aca="false">COUNTIFS('MITRE ATT&amp;CK'!$C:$C,$C25,'MITRE ATT&amp;CK'!$L:$L,RIGHT(H$20,1))</f>
        <v>11</v>
      </c>
      <c r="K25" s="26" t="n">
        <f aca="false">IFERROR(IFERROR(1/(RIGHT(H$20,1)/SUMIFS('MITRE ATT&amp;CK'!$N:$N,'MITRE ATT&amp;CK'!$C:$C,$C25,'MITRE ATT&amp;CK'!$L:$L,RIGHT(H$20,1))),0)/COUNTIFS('MITRE ATT&amp;CK'!$C:$C,$C25,'MITRE ATT&amp;CK'!$L:$L,RIGHT(H$20,1)),"-")</f>
        <v>0</v>
      </c>
      <c r="L25" s="27" t="n">
        <f aca="false">IFERROR(1/(RIGHT(L$20,1)/SUMIFS('MITRE ATT&amp;CK'!$N:$N,'MITRE ATT&amp;CK'!$C:$C,$C25,'MITRE ATT&amp;CK'!$L:$L,RIGHT(L$20,1))),0)</f>
        <v>0</v>
      </c>
      <c r="M25" s="9" t="s">
        <v>14</v>
      </c>
      <c r="N25" s="25" t="n">
        <f aca="false">COUNTIFS('MITRE ATT&amp;CK'!$C:$C,$C25,'MITRE ATT&amp;CK'!$L:$L,RIGHT(L$20,1))</f>
        <v>17</v>
      </c>
      <c r="O25" s="26" t="n">
        <f aca="false">IFERROR(IFERROR(1/(RIGHT(L$20,1)/SUMIFS('MITRE ATT&amp;CK'!$N:$N,'MITRE ATT&amp;CK'!$C:$C,$C25,'MITRE ATT&amp;CK'!$L:$L,RIGHT(L$20,1))),0)/COUNTIFS('MITRE ATT&amp;CK'!$C:$C,$C25,'MITRE ATT&amp;CK'!$L:$L,RIGHT(L$20,1)),"-")</f>
        <v>0</v>
      </c>
      <c r="P25" s="27" t="n">
        <f aca="false">IFERROR(1/(RIGHT(P$20,1)/SUMIFS('MITRE ATT&amp;CK'!$N:$N,'MITRE ATT&amp;CK'!$C:$C,$C25,'MITRE ATT&amp;CK'!$L:$L,RIGHT(P$20,1))),0)</f>
        <v>0</v>
      </c>
      <c r="Q25" s="9" t="s">
        <v>14</v>
      </c>
      <c r="R25" s="25" t="n">
        <f aca="false">COUNTIFS('MITRE ATT&amp;CK'!$C:$C,$C25,'MITRE ATT&amp;CK'!$L:$L,RIGHT(P$20,1))</f>
        <v>0</v>
      </c>
      <c r="S25" s="26" t="str">
        <f aca="false">IFERROR(IFERROR(1/(RIGHT(P$20,1)/SUMIFS('MITRE ATT&amp;CK'!$N:$N,'MITRE ATT&amp;CK'!$C:$C,$C25,'MITRE ATT&amp;CK'!$L:$L,RIGHT(P$20,1))),0)/COUNTIFS('MITRE ATT&amp;CK'!$C:$C,$C25,'MITRE ATT&amp;CK'!$L:$L,RIGHT(P$20,1)),"-")</f>
        <v>-</v>
      </c>
      <c r="T25" s="27" t="n">
        <f aca="false">IFERROR(1/(RIGHT(T$20,1)/SUMIFS('MITRE ATT&amp;CK'!$N:$N,'MITRE ATT&amp;CK'!$C:$C,$C25,'MITRE ATT&amp;CK'!$L:$L,RIGHT(T$20,1))),0)</f>
        <v>0</v>
      </c>
      <c r="U25" s="9" t="s">
        <v>14</v>
      </c>
      <c r="V25" s="25" t="n">
        <f aca="false">COUNTIFS('MITRE ATT&amp;CK'!$C:$C,$C25,'MITRE ATT&amp;CK'!$L:$L,RIGHT(T$20,1))</f>
        <v>0</v>
      </c>
      <c r="W25" s="26" t="str">
        <f aca="false">IFERROR(IFERROR(1/(RIGHT(T$20,1)/SUMIFS('MITRE ATT&amp;CK'!$N:$N,'MITRE ATT&amp;CK'!$C:$C,$C25,'MITRE ATT&amp;CK'!$L:$L,RIGHT(T$20,1))),0)/COUNTIFS('MITRE ATT&amp;CK'!$C:$C,$C25,'MITRE ATT&amp;CK'!$L:$L,RIGHT(T$20,1)),"-")</f>
        <v>-</v>
      </c>
      <c r="X25" s="27" t="n">
        <f aca="false">IFERROR(1/(RIGHT(X$20,1)/SUMIFS('MITRE ATT&amp;CK'!$N:$N,'MITRE ATT&amp;CK'!$C:$C,$C25,'MITRE ATT&amp;CK'!$L:$L,RIGHT(X$20,1))),0)</f>
        <v>0</v>
      </c>
      <c r="Y25" s="9" t="s">
        <v>14</v>
      </c>
      <c r="Z25" s="25" t="n">
        <f aca="false">COUNTIFS('MITRE ATT&amp;CK'!$C:$C,$C25,'MITRE ATT&amp;CK'!$L:$L,RIGHT(X$20,1))</f>
        <v>0</v>
      </c>
      <c r="AA25" s="26" t="str">
        <f aca="false">IFERROR(IFERROR(1/(RIGHT(X$20,1)/SUMIFS('MITRE ATT&amp;CK'!$N:$N,'MITRE ATT&amp;CK'!$C:$C,$C25,'MITRE ATT&amp;CK'!$L:$L,RIGHT(X$20,1))),0)/COUNTIFS('MITRE ATT&amp;CK'!$C:$C,$C25,'MITRE ATT&amp;CK'!$L:$L,RIGHT(X$20,1)),"-")</f>
        <v>-</v>
      </c>
      <c r="AB25" s="28" t="n">
        <f aca="false">SUM(D25,H25,L25,P25,T25,X25)</f>
        <v>0</v>
      </c>
      <c r="AC25" s="9" t="s">
        <v>14</v>
      </c>
      <c r="AD25" s="25" t="n">
        <f aca="false">COUNTIFS('MITRE ATT&amp;CK'!$C:$C,$C25,'MITRE ATT&amp;CK'!$F:$F,"&gt;0")</f>
        <v>35</v>
      </c>
      <c r="AE25" s="26" t="n">
        <f aca="false">IFERROR(AB25/AD25,"-")</f>
        <v>0</v>
      </c>
      <c r="AF25" s="6"/>
    </row>
    <row r="26" customFormat="false" ht="16.4" hidden="false" customHeight="false" outlineLevel="0" collapsed="false">
      <c r="B26" s="5"/>
      <c r="C26" s="23" t="s">
        <v>19</v>
      </c>
      <c r="D26" s="24" t="n">
        <f aca="false">IFERROR(1/(RIGHT(D$20,1)/SUMIFS('MITRE ATT&amp;CK'!$N:$N,'MITRE ATT&amp;CK'!$C:$C,$C26,'MITRE ATT&amp;CK'!$L:$L,RIGHT(D$20,1))),0)</f>
        <v>0</v>
      </c>
      <c r="E26" s="9" t="s">
        <v>14</v>
      </c>
      <c r="F26" s="25" t="n">
        <f aca="false">COUNTIFS('MITRE ATT&amp;CK'!$C:$C,$C26,'MITRE ATT&amp;CK'!$L:$L,RIGHT(D$20,1))</f>
        <v>0</v>
      </c>
      <c r="G26" s="26" t="str">
        <f aca="false">IFERROR(IFERROR(1/(RIGHT(D$20,1)/SUMIFS('MITRE ATT&amp;CK'!$N:$N,'MITRE ATT&amp;CK'!$C:$C,$C26,'MITRE ATT&amp;CK'!$L:$L,RIGHT(D$20,1))),0)/COUNTIFS('MITRE ATT&amp;CK'!$C:$C,$C26,'MITRE ATT&amp;CK'!$L:$L,RIGHT(D$20,1)),"-")</f>
        <v>-</v>
      </c>
      <c r="H26" s="27" t="n">
        <f aca="false">IFERROR(1/(RIGHT(H$20,1)/SUMIFS('MITRE ATT&amp;CK'!$N:$N,'MITRE ATT&amp;CK'!$C:$C,$C26,'MITRE ATT&amp;CK'!$L:$L,RIGHT(H$20,1))),0)</f>
        <v>0</v>
      </c>
      <c r="I26" s="9" t="s">
        <v>14</v>
      </c>
      <c r="J26" s="25" t="n">
        <f aca="false">COUNTIFS('MITRE ATT&amp;CK'!$C:$C,$C26,'MITRE ATT&amp;CK'!$L:$L,RIGHT(H$20,1))</f>
        <v>2</v>
      </c>
      <c r="K26" s="26" t="n">
        <f aca="false">IFERROR(IFERROR(1/(RIGHT(H$20,1)/SUMIFS('MITRE ATT&amp;CK'!$N:$N,'MITRE ATT&amp;CK'!$C:$C,$C26,'MITRE ATT&amp;CK'!$L:$L,RIGHT(H$20,1))),0)/COUNTIFS('MITRE ATT&amp;CK'!$C:$C,$C26,'MITRE ATT&amp;CK'!$L:$L,RIGHT(H$20,1)),"-")</f>
        <v>0</v>
      </c>
      <c r="L26" s="27" t="n">
        <f aca="false">IFERROR(1/(RIGHT(L$20,1)/SUMIFS('MITRE ATT&amp;CK'!$N:$N,'MITRE ATT&amp;CK'!$C:$C,$C26,'MITRE ATT&amp;CK'!$L:$L,RIGHT(L$20,1))),0)</f>
        <v>0</v>
      </c>
      <c r="M26" s="9" t="s">
        <v>14</v>
      </c>
      <c r="N26" s="25" t="n">
        <f aca="false">COUNTIFS('MITRE ATT&amp;CK'!$C:$C,$C26,'MITRE ATT&amp;CK'!$L:$L,RIGHT(L$20,1))</f>
        <v>6</v>
      </c>
      <c r="O26" s="26" t="n">
        <f aca="false">IFERROR(IFERROR(1/(RIGHT(L$20,1)/SUMIFS('MITRE ATT&amp;CK'!$N:$N,'MITRE ATT&amp;CK'!$C:$C,$C26,'MITRE ATT&amp;CK'!$L:$L,RIGHT(L$20,1))),0)/COUNTIFS('MITRE ATT&amp;CK'!$C:$C,$C26,'MITRE ATT&amp;CK'!$L:$L,RIGHT(L$20,1)),"-")</f>
        <v>0</v>
      </c>
      <c r="P26" s="27" t="n">
        <f aca="false">IFERROR(1/(RIGHT(P$20,1)/SUMIFS('MITRE ATT&amp;CK'!$N:$N,'MITRE ATT&amp;CK'!$C:$C,$C26,'MITRE ATT&amp;CK'!$L:$L,RIGHT(P$20,1))),0)</f>
        <v>0</v>
      </c>
      <c r="Q26" s="9" t="s">
        <v>14</v>
      </c>
      <c r="R26" s="25" t="n">
        <f aca="false">COUNTIFS('MITRE ATT&amp;CK'!$C:$C,$C26,'MITRE ATT&amp;CK'!$L:$L,RIGHT(P$20,1))</f>
        <v>11</v>
      </c>
      <c r="S26" s="26" t="n">
        <f aca="false">IFERROR(IFERROR(1/(RIGHT(P$20,1)/SUMIFS('MITRE ATT&amp;CK'!$N:$N,'MITRE ATT&amp;CK'!$C:$C,$C26,'MITRE ATT&amp;CK'!$L:$L,RIGHT(P$20,1))),0)/COUNTIFS('MITRE ATT&amp;CK'!$C:$C,$C26,'MITRE ATT&amp;CK'!$L:$L,RIGHT(P$20,1)),"-")</f>
        <v>0</v>
      </c>
      <c r="T26" s="27" t="n">
        <f aca="false">IFERROR(1/(RIGHT(T$20,1)/SUMIFS('MITRE ATT&amp;CK'!$N:$N,'MITRE ATT&amp;CK'!$C:$C,$C26,'MITRE ATT&amp;CK'!$L:$L,RIGHT(T$20,1))),0)</f>
        <v>0</v>
      </c>
      <c r="U26" s="9" t="s">
        <v>14</v>
      </c>
      <c r="V26" s="25" t="n">
        <f aca="false">COUNTIFS('MITRE ATT&amp;CK'!$C:$C,$C26,'MITRE ATT&amp;CK'!$L:$L,RIGHT(T$20,1))</f>
        <v>12</v>
      </c>
      <c r="W26" s="26" t="n">
        <f aca="false">IFERROR(IFERROR(1/(RIGHT(T$20,1)/SUMIFS('MITRE ATT&amp;CK'!$N:$N,'MITRE ATT&amp;CK'!$C:$C,$C26,'MITRE ATT&amp;CK'!$L:$L,RIGHT(T$20,1))),0)/COUNTIFS('MITRE ATT&amp;CK'!$C:$C,$C26,'MITRE ATT&amp;CK'!$L:$L,RIGHT(T$20,1)),"-")</f>
        <v>0</v>
      </c>
      <c r="X26" s="27" t="n">
        <f aca="false">IFERROR(1/(RIGHT(X$20,1)/SUMIFS('MITRE ATT&amp;CK'!$N:$N,'MITRE ATT&amp;CK'!$C:$C,$C26,'MITRE ATT&amp;CK'!$L:$L,RIGHT(X$20,1))),0)</f>
        <v>0</v>
      </c>
      <c r="Y26" s="9" t="s">
        <v>14</v>
      </c>
      <c r="Z26" s="25" t="n">
        <f aca="false">COUNTIFS('MITRE ATT&amp;CK'!$C:$C,$C26,'MITRE ATT&amp;CK'!$L:$L,RIGHT(X$20,1))</f>
        <v>1</v>
      </c>
      <c r="AA26" s="26" t="n">
        <f aca="false">IFERROR(IFERROR(1/(RIGHT(X$20,1)/SUMIFS('MITRE ATT&amp;CK'!$N:$N,'MITRE ATT&amp;CK'!$C:$C,$C26,'MITRE ATT&amp;CK'!$L:$L,RIGHT(X$20,1))),0)/COUNTIFS('MITRE ATT&amp;CK'!$C:$C,$C26,'MITRE ATT&amp;CK'!$L:$L,RIGHT(X$20,1)),"-")</f>
        <v>0</v>
      </c>
      <c r="AB26" s="28" t="n">
        <f aca="false">SUM(D26,H26,L26,P26,T26,X26)</f>
        <v>0</v>
      </c>
      <c r="AC26" s="9" t="s">
        <v>14</v>
      </c>
      <c r="AD26" s="25" t="n">
        <f aca="false">COUNTIFS('MITRE ATT&amp;CK'!$C:$C,$C26,'MITRE ATT&amp;CK'!$F:$F,"&gt;0")</f>
        <v>32</v>
      </c>
      <c r="AE26" s="26" t="n">
        <f aca="false">IFERROR(AB26/AD26,"-")</f>
        <v>0</v>
      </c>
      <c r="AF26" s="6"/>
    </row>
    <row r="27" customFormat="false" ht="16.4" hidden="false" customHeight="false" outlineLevel="0" collapsed="false">
      <c r="B27" s="5"/>
      <c r="C27" s="23" t="s">
        <v>20</v>
      </c>
      <c r="D27" s="24" t="n">
        <f aca="false">IFERROR(1/(RIGHT(D$20,1)/SUMIFS('MITRE ATT&amp;CK'!$N:$N,'MITRE ATT&amp;CK'!$C:$C,$C27,'MITRE ATT&amp;CK'!$L:$L,RIGHT(D$20,1))),0)</f>
        <v>0</v>
      </c>
      <c r="E27" s="9" t="s">
        <v>14</v>
      </c>
      <c r="F27" s="25" t="n">
        <f aca="false">COUNTIFS('MITRE ATT&amp;CK'!$C:$C,$C27,'MITRE ATT&amp;CK'!$L:$L,RIGHT(D$20,1))</f>
        <v>0</v>
      </c>
      <c r="G27" s="26" t="str">
        <f aca="false">IFERROR(IFERROR(1/(RIGHT(D$20,1)/SUMIFS('MITRE ATT&amp;CK'!$N:$N,'MITRE ATT&amp;CK'!$C:$C,$C27,'MITRE ATT&amp;CK'!$L:$L,RIGHT(D$20,1))),0)/COUNTIFS('MITRE ATT&amp;CK'!$C:$C,$C27,'MITRE ATT&amp;CK'!$L:$L,RIGHT(D$20,1)),"-")</f>
        <v>-</v>
      </c>
      <c r="H27" s="27" t="n">
        <f aca="false">IFERROR(1/(RIGHT(H$20,1)/SUMIFS('MITRE ATT&amp;CK'!$N:$N,'MITRE ATT&amp;CK'!$C:$C,$C27,'MITRE ATT&amp;CK'!$L:$L,RIGHT(H$20,1))),0)</f>
        <v>0</v>
      </c>
      <c r="I27" s="9" t="s">
        <v>14</v>
      </c>
      <c r="J27" s="25" t="n">
        <f aca="false">COUNTIFS('MITRE ATT&amp;CK'!$C:$C,$C27,'MITRE ATT&amp;CK'!$L:$L,RIGHT(H$20,1))</f>
        <v>1</v>
      </c>
      <c r="K27" s="26" t="n">
        <f aca="false">IFERROR(IFERROR(1/(RIGHT(H$20,1)/SUMIFS('MITRE ATT&amp;CK'!$N:$N,'MITRE ATT&amp;CK'!$C:$C,$C27,'MITRE ATT&amp;CK'!$L:$L,RIGHT(H$20,1))),0)/COUNTIFS('MITRE ATT&amp;CK'!$C:$C,$C27,'MITRE ATT&amp;CK'!$L:$L,RIGHT(H$20,1)),"-")</f>
        <v>0</v>
      </c>
      <c r="L27" s="27" t="n">
        <f aca="false">IFERROR(1/(RIGHT(L$20,1)/SUMIFS('MITRE ATT&amp;CK'!$N:$N,'MITRE ATT&amp;CK'!$C:$C,$C27,'MITRE ATT&amp;CK'!$L:$L,RIGHT(L$20,1))),0)</f>
        <v>0</v>
      </c>
      <c r="M27" s="9" t="s">
        <v>14</v>
      </c>
      <c r="N27" s="25" t="n">
        <f aca="false">COUNTIFS('MITRE ATT&amp;CK'!$C:$C,$C27,'MITRE ATT&amp;CK'!$L:$L,RIGHT(L$20,1))</f>
        <v>0</v>
      </c>
      <c r="O27" s="26" t="str">
        <f aca="false">IFERROR(IFERROR(1/(RIGHT(L$20,1)/SUMIFS('MITRE ATT&amp;CK'!$N:$N,'MITRE ATT&amp;CK'!$C:$C,$C27,'MITRE ATT&amp;CK'!$L:$L,RIGHT(L$20,1))),0)/COUNTIFS('MITRE ATT&amp;CK'!$C:$C,$C27,'MITRE ATT&amp;CK'!$L:$L,RIGHT(L$20,1)),"-")</f>
        <v>-</v>
      </c>
      <c r="P27" s="27" t="n">
        <f aca="false">IFERROR(1/(RIGHT(P$20,1)/SUMIFS('MITRE ATT&amp;CK'!$N:$N,'MITRE ATT&amp;CK'!$C:$C,$C27,'MITRE ATT&amp;CK'!$L:$L,RIGHT(P$20,1))),0)</f>
        <v>0</v>
      </c>
      <c r="Q27" s="9" t="s">
        <v>14</v>
      </c>
      <c r="R27" s="25" t="n">
        <f aca="false">COUNTIFS('MITRE ATT&amp;CK'!$C:$C,$C27,'MITRE ATT&amp;CK'!$L:$L,RIGHT(P$20,1))</f>
        <v>0</v>
      </c>
      <c r="S27" s="26" t="str">
        <f aca="false">IFERROR(IFERROR(1/(RIGHT(P$20,1)/SUMIFS('MITRE ATT&amp;CK'!$N:$N,'MITRE ATT&amp;CK'!$C:$C,$C27,'MITRE ATT&amp;CK'!$L:$L,RIGHT(P$20,1))),0)/COUNTIFS('MITRE ATT&amp;CK'!$C:$C,$C27,'MITRE ATT&amp;CK'!$L:$L,RIGHT(P$20,1)),"-")</f>
        <v>-</v>
      </c>
      <c r="T27" s="27" t="n">
        <f aca="false">IFERROR(1/(RIGHT(T$20,1)/SUMIFS('MITRE ATT&amp;CK'!$N:$N,'MITRE ATT&amp;CK'!$C:$C,$C27,'MITRE ATT&amp;CK'!$L:$L,RIGHT(T$20,1))),0)</f>
        <v>0</v>
      </c>
      <c r="U27" s="9" t="s">
        <v>14</v>
      </c>
      <c r="V27" s="25" t="n">
        <f aca="false">COUNTIFS('MITRE ATT&amp;CK'!$C:$C,$C27,'MITRE ATT&amp;CK'!$L:$L,RIGHT(T$20,1))</f>
        <v>9</v>
      </c>
      <c r="W27" s="26" t="n">
        <f aca="false">IFERROR(IFERROR(1/(RIGHT(T$20,1)/SUMIFS('MITRE ATT&amp;CK'!$N:$N,'MITRE ATT&amp;CK'!$C:$C,$C27,'MITRE ATT&amp;CK'!$L:$L,RIGHT(T$20,1))),0)/COUNTIFS('MITRE ATT&amp;CK'!$C:$C,$C27,'MITRE ATT&amp;CK'!$L:$L,RIGHT(T$20,1)),"-")</f>
        <v>0</v>
      </c>
      <c r="X27" s="27" t="n">
        <f aca="false">IFERROR(1/(RIGHT(X$20,1)/SUMIFS('MITRE ATT&amp;CK'!$N:$N,'MITRE ATT&amp;CK'!$C:$C,$C27,'MITRE ATT&amp;CK'!$L:$L,RIGHT(X$20,1))),0)</f>
        <v>0</v>
      </c>
      <c r="Y27" s="9" t="s">
        <v>14</v>
      </c>
      <c r="Z27" s="25" t="n">
        <f aca="false">COUNTIFS('MITRE ATT&amp;CK'!$C:$C,$C27,'MITRE ATT&amp;CK'!$L:$L,RIGHT(X$20,1))</f>
        <v>2</v>
      </c>
      <c r="AA27" s="26" t="n">
        <f aca="false">IFERROR(IFERROR(1/(RIGHT(X$20,1)/SUMIFS('MITRE ATT&amp;CK'!$N:$N,'MITRE ATT&amp;CK'!$C:$C,$C27,'MITRE ATT&amp;CK'!$L:$L,RIGHT(X$20,1))),0)/COUNTIFS('MITRE ATT&amp;CK'!$C:$C,$C27,'MITRE ATT&amp;CK'!$L:$L,RIGHT(X$20,1)),"-")</f>
        <v>0</v>
      </c>
      <c r="AB27" s="28" t="n">
        <f aca="false">SUM(D27,H27,L27,P27,T27,X27)</f>
        <v>0</v>
      </c>
      <c r="AC27" s="9" t="s">
        <v>14</v>
      </c>
      <c r="AD27" s="25" t="n">
        <f aca="false">COUNTIFS('MITRE ATT&amp;CK'!$C:$C,$C27,'MITRE ATT&amp;CK'!$F:$F,"&gt;0")</f>
        <v>12</v>
      </c>
      <c r="AE27" s="26" t="n">
        <f aca="false">IFERROR(AB27/AD27,"-")</f>
        <v>0</v>
      </c>
      <c r="AF27" s="6"/>
    </row>
    <row r="28" customFormat="false" ht="16.4" hidden="false" customHeight="false" outlineLevel="0" collapsed="false">
      <c r="B28" s="5"/>
      <c r="C28" s="23" t="s">
        <v>21</v>
      </c>
      <c r="D28" s="24" t="n">
        <f aca="false">IFERROR(1/(RIGHT(D$20,1)/SUMIFS('MITRE ATT&amp;CK'!$N:$N,'MITRE ATT&amp;CK'!$C:$C,$C28,'MITRE ATT&amp;CK'!$L:$L,RIGHT(D$20,1))),0)</f>
        <v>0</v>
      </c>
      <c r="E28" s="9" t="s">
        <v>14</v>
      </c>
      <c r="F28" s="25" t="n">
        <f aca="false">COUNTIFS('MITRE ATT&amp;CK'!$C:$C,$C28,'MITRE ATT&amp;CK'!$L:$L,RIGHT(D$20,1))</f>
        <v>0</v>
      </c>
      <c r="G28" s="26" t="str">
        <f aca="false">IFERROR(IFERROR(1/(RIGHT(D$20,1)/SUMIFS('MITRE ATT&amp;CK'!$N:$N,'MITRE ATT&amp;CK'!$C:$C,$C28,'MITRE ATT&amp;CK'!$L:$L,RIGHT(D$20,1))),0)/COUNTIFS('MITRE ATT&amp;CK'!$C:$C,$C28,'MITRE ATT&amp;CK'!$L:$L,RIGHT(D$20,1)),"-")</f>
        <v>-</v>
      </c>
      <c r="H28" s="27" t="n">
        <f aca="false">IFERROR(1/(RIGHT(H$20,1)/SUMIFS('MITRE ATT&amp;CK'!$N:$N,'MITRE ATT&amp;CK'!$C:$C,$C28,'MITRE ATT&amp;CK'!$L:$L,RIGHT(H$20,1))),0)</f>
        <v>0</v>
      </c>
      <c r="I28" s="9" t="s">
        <v>14</v>
      </c>
      <c r="J28" s="25" t="n">
        <f aca="false">COUNTIFS('MITRE ATT&amp;CK'!$C:$C,$C28,'MITRE ATT&amp;CK'!$L:$L,RIGHT(H$20,1))</f>
        <v>1</v>
      </c>
      <c r="K28" s="26" t="n">
        <f aca="false">IFERROR(IFERROR(1/(RIGHT(H$20,1)/SUMIFS('MITRE ATT&amp;CK'!$N:$N,'MITRE ATT&amp;CK'!$C:$C,$C28,'MITRE ATT&amp;CK'!$L:$L,RIGHT(H$20,1))),0)/COUNTIFS('MITRE ATT&amp;CK'!$C:$C,$C28,'MITRE ATT&amp;CK'!$L:$L,RIGHT(H$20,1)),"-")</f>
        <v>0</v>
      </c>
      <c r="L28" s="27" t="n">
        <f aca="false">IFERROR(1/(RIGHT(L$20,1)/SUMIFS('MITRE ATT&amp;CK'!$N:$N,'MITRE ATT&amp;CK'!$C:$C,$C28,'MITRE ATT&amp;CK'!$L:$L,RIGHT(L$20,1))),0)</f>
        <v>0</v>
      </c>
      <c r="M28" s="9" t="s">
        <v>14</v>
      </c>
      <c r="N28" s="25" t="n">
        <f aca="false">COUNTIFS('MITRE ATT&amp;CK'!$C:$C,$C28,'MITRE ATT&amp;CK'!$L:$L,RIGHT(L$20,1))</f>
        <v>8</v>
      </c>
      <c r="O28" s="26" t="n">
        <f aca="false">IFERROR(IFERROR(1/(RIGHT(L$20,1)/SUMIFS('MITRE ATT&amp;CK'!$N:$N,'MITRE ATT&amp;CK'!$C:$C,$C28,'MITRE ATT&amp;CK'!$L:$L,RIGHT(L$20,1))),0)/COUNTIFS('MITRE ATT&amp;CK'!$C:$C,$C28,'MITRE ATT&amp;CK'!$L:$L,RIGHT(L$20,1)),"-")</f>
        <v>0</v>
      </c>
      <c r="P28" s="27" t="n">
        <f aca="false">IFERROR(1/(RIGHT(P$20,1)/SUMIFS('MITRE ATT&amp;CK'!$N:$N,'MITRE ATT&amp;CK'!$C:$C,$C28,'MITRE ATT&amp;CK'!$L:$L,RIGHT(P$20,1))),0)</f>
        <v>0</v>
      </c>
      <c r="Q28" s="9" t="s">
        <v>14</v>
      </c>
      <c r="R28" s="25" t="n">
        <f aca="false">COUNTIFS('MITRE ATT&amp;CK'!$C:$C,$C28,'MITRE ATT&amp;CK'!$L:$L,RIGHT(P$20,1))</f>
        <v>6</v>
      </c>
      <c r="S28" s="26" t="n">
        <f aca="false">IFERROR(IFERROR(1/(RIGHT(P$20,1)/SUMIFS('MITRE ATT&amp;CK'!$N:$N,'MITRE ATT&amp;CK'!$C:$C,$C28,'MITRE ATT&amp;CK'!$L:$L,RIGHT(P$20,1))),0)/COUNTIFS('MITRE ATT&amp;CK'!$C:$C,$C28,'MITRE ATT&amp;CK'!$L:$L,RIGHT(P$20,1)),"-")</f>
        <v>0</v>
      </c>
      <c r="T28" s="27" t="n">
        <f aca="false">IFERROR(1/(RIGHT(T$20,1)/SUMIFS('MITRE ATT&amp;CK'!$N:$N,'MITRE ATT&amp;CK'!$C:$C,$C28,'MITRE ATT&amp;CK'!$L:$L,RIGHT(T$20,1))),0)</f>
        <v>0</v>
      </c>
      <c r="U28" s="9" t="s">
        <v>14</v>
      </c>
      <c r="V28" s="25" t="n">
        <f aca="false">COUNTIFS('MITRE ATT&amp;CK'!$C:$C,$C28,'MITRE ATT&amp;CK'!$L:$L,RIGHT(T$20,1))</f>
        <v>7</v>
      </c>
      <c r="W28" s="26" t="n">
        <f aca="false">IFERROR(IFERROR(1/(RIGHT(T$20,1)/SUMIFS('MITRE ATT&amp;CK'!$N:$N,'MITRE ATT&amp;CK'!$C:$C,$C28,'MITRE ATT&amp;CK'!$L:$L,RIGHT(T$20,1))),0)/COUNTIFS('MITRE ATT&amp;CK'!$C:$C,$C28,'MITRE ATT&amp;CK'!$L:$L,RIGHT(T$20,1)),"-")</f>
        <v>0</v>
      </c>
      <c r="X28" s="27" t="n">
        <f aca="false">IFERROR(1/(RIGHT(X$20,1)/SUMIFS('MITRE ATT&amp;CK'!$N:$N,'MITRE ATT&amp;CK'!$C:$C,$C28,'MITRE ATT&amp;CK'!$L:$L,RIGHT(X$20,1))),0)</f>
        <v>0</v>
      </c>
      <c r="Y28" s="9" t="s">
        <v>14</v>
      </c>
      <c r="Z28" s="25" t="n">
        <f aca="false">COUNTIFS('MITRE ATT&amp;CK'!$C:$C,$C28,'MITRE ATT&amp;CK'!$L:$L,RIGHT(X$20,1))</f>
        <v>2</v>
      </c>
      <c r="AA28" s="26" t="n">
        <f aca="false">IFERROR(IFERROR(1/(RIGHT(X$20,1)/SUMIFS('MITRE ATT&amp;CK'!$N:$N,'MITRE ATT&amp;CK'!$C:$C,$C28,'MITRE ATT&amp;CK'!$L:$L,RIGHT(X$20,1))),0)/COUNTIFS('MITRE ATT&amp;CK'!$C:$C,$C28,'MITRE ATT&amp;CK'!$L:$L,RIGHT(X$20,1)),"-")</f>
        <v>0</v>
      </c>
      <c r="AB28" s="28" t="n">
        <f aca="false">SUM(D28,H28,L28,P28,T28,X28)</f>
        <v>0</v>
      </c>
      <c r="AC28" s="9" t="s">
        <v>14</v>
      </c>
      <c r="AD28" s="25" t="n">
        <f aca="false">COUNTIFS('MITRE ATT&amp;CK'!$C:$C,$C28,'MITRE ATT&amp;CK'!$F:$F,"&gt;0")</f>
        <v>24</v>
      </c>
      <c r="AE28" s="26" t="n">
        <f aca="false">IFERROR(AB28/AD28,"-")</f>
        <v>0</v>
      </c>
      <c r="AF28" s="6"/>
    </row>
    <row r="29" customFormat="false" ht="16.4" hidden="false" customHeight="false" outlineLevel="0" collapsed="false">
      <c r="B29" s="5"/>
      <c r="C29" s="23" t="s">
        <v>22</v>
      </c>
      <c r="D29" s="24" t="n">
        <f aca="false">IFERROR(1/(RIGHT(D$20,1)/SUMIFS('MITRE ATT&amp;CK'!$N:$N,'MITRE ATT&amp;CK'!$C:$C,$C29,'MITRE ATT&amp;CK'!$L:$L,RIGHT(D$20,1))),0)</f>
        <v>0</v>
      </c>
      <c r="E29" s="9" t="s">
        <v>14</v>
      </c>
      <c r="F29" s="25" t="n">
        <f aca="false">COUNTIFS('MITRE ATT&amp;CK'!$C:$C,$C29,'MITRE ATT&amp;CK'!$L:$L,RIGHT(D$20,1))</f>
        <v>0</v>
      </c>
      <c r="G29" s="26" t="str">
        <f aca="false">IFERROR(IFERROR(1/(RIGHT(D$20,1)/SUMIFS('MITRE ATT&amp;CK'!$N:$N,'MITRE ATT&amp;CK'!$C:$C,$C29,'MITRE ATT&amp;CK'!$L:$L,RIGHT(D$20,1))),0)/COUNTIFS('MITRE ATT&amp;CK'!$C:$C,$C29,'MITRE ATT&amp;CK'!$L:$L,RIGHT(D$20,1)),"-")</f>
        <v>-</v>
      </c>
      <c r="H29" s="27" t="n">
        <f aca="false">IFERROR(1/(RIGHT(H$20,1)/SUMIFS('MITRE ATT&amp;CK'!$N:$N,'MITRE ATT&amp;CK'!$C:$C,$C29,'MITRE ATT&amp;CK'!$L:$L,RIGHT(H$20,1))),0)</f>
        <v>0</v>
      </c>
      <c r="I29" s="9" t="s">
        <v>14</v>
      </c>
      <c r="J29" s="25" t="n">
        <f aca="false">COUNTIFS('MITRE ATT&amp;CK'!$C:$C,$C29,'MITRE ATT&amp;CK'!$L:$L,RIGHT(H$20,1))</f>
        <v>0</v>
      </c>
      <c r="K29" s="26" t="str">
        <f aca="false">IFERROR(IFERROR(1/(RIGHT(H$20,1)/SUMIFS('MITRE ATT&amp;CK'!$N:$N,'MITRE ATT&amp;CK'!$C:$C,$C29,'MITRE ATT&amp;CK'!$L:$L,RIGHT(H$20,1))),0)/COUNTIFS('MITRE ATT&amp;CK'!$C:$C,$C29,'MITRE ATT&amp;CK'!$L:$L,RIGHT(H$20,1)),"-")</f>
        <v>-</v>
      </c>
      <c r="L29" s="27" t="n">
        <f aca="false">IFERROR(1/(RIGHT(L$20,1)/SUMIFS('MITRE ATT&amp;CK'!$N:$N,'MITRE ATT&amp;CK'!$C:$C,$C29,'MITRE ATT&amp;CK'!$L:$L,RIGHT(L$20,1))),0)</f>
        <v>0</v>
      </c>
      <c r="M29" s="9" t="s">
        <v>14</v>
      </c>
      <c r="N29" s="25" t="n">
        <f aca="false">COUNTIFS('MITRE ATT&amp;CK'!$C:$C,$C29,'MITRE ATT&amp;CK'!$L:$L,RIGHT(L$20,1))</f>
        <v>5</v>
      </c>
      <c r="O29" s="26" t="n">
        <f aca="false">IFERROR(IFERROR(1/(RIGHT(L$20,1)/SUMIFS('MITRE ATT&amp;CK'!$N:$N,'MITRE ATT&amp;CK'!$C:$C,$C29,'MITRE ATT&amp;CK'!$L:$L,RIGHT(L$20,1))),0)/COUNTIFS('MITRE ATT&amp;CK'!$C:$C,$C29,'MITRE ATT&amp;CK'!$L:$L,RIGHT(L$20,1)),"-")</f>
        <v>0</v>
      </c>
      <c r="P29" s="27" t="n">
        <f aca="false">IFERROR(1/(RIGHT(P$20,1)/SUMIFS('MITRE ATT&amp;CK'!$N:$N,'MITRE ATT&amp;CK'!$C:$C,$C29,'MITRE ATT&amp;CK'!$L:$L,RIGHT(P$20,1))),0)</f>
        <v>0</v>
      </c>
      <c r="Q29" s="9" t="s">
        <v>14</v>
      </c>
      <c r="R29" s="25" t="n">
        <f aca="false">COUNTIFS('MITRE ATT&amp;CK'!$C:$C,$C29,'MITRE ATT&amp;CK'!$L:$L,RIGHT(P$20,1))</f>
        <v>6</v>
      </c>
      <c r="S29" s="26" t="n">
        <f aca="false">IFERROR(IFERROR(1/(RIGHT(P$20,1)/SUMIFS('MITRE ATT&amp;CK'!$N:$N,'MITRE ATT&amp;CK'!$C:$C,$C29,'MITRE ATT&amp;CK'!$L:$L,RIGHT(P$20,1))),0)/COUNTIFS('MITRE ATT&amp;CK'!$C:$C,$C29,'MITRE ATT&amp;CK'!$L:$L,RIGHT(P$20,1)),"-")</f>
        <v>0</v>
      </c>
      <c r="T29" s="27" t="n">
        <f aca="false">IFERROR(1/(RIGHT(T$20,1)/SUMIFS('MITRE ATT&amp;CK'!$N:$N,'MITRE ATT&amp;CK'!$C:$C,$C29,'MITRE ATT&amp;CK'!$L:$L,RIGHT(T$20,1))),0)</f>
        <v>0</v>
      </c>
      <c r="U29" s="9" t="s">
        <v>14</v>
      </c>
      <c r="V29" s="25" t="n">
        <f aca="false">COUNTIFS('MITRE ATT&amp;CK'!$C:$C,$C29,'MITRE ATT&amp;CK'!$L:$L,RIGHT(T$20,1))</f>
        <v>1</v>
      </c>
      <c r="W29" s="26" t="n">
        <f aca="false">IFERROR(IFERROR(1/(RIGHT(T$20,1)/SUMIFS('MITRE ATT&amp;CK'!$N:$N,'MITRE ATT&amp;CK'!$C:$C,$C29,'MITRE ATT&amp;CK'!$L:$L,RIGHT(T$20,1))),0)/COUNTIFS('MITRE ATT&amp;CK'!$C:$C,$C29,'MITRE ATT&amp;CK'!$L:$L,RIGHT(T$20,1)),"-")</f>
        <v>0</v>
      </c>
      <c r="X29" s="27" t="n">
        <f aca="false">IFERROR(1/(RIGHT(X$20,1)/SUMIFS('MITRE ATT&amp;CK'!$N:$N,'MITRE ATT&amp;CK'!$C:$C,$C29,'MITRE ATT&amp;CK'!$L:$L,RIGHT(X$20,1))),0)</f>
        <v>0</v>
      </c>
      <c r="Y29" s="9" t="s">
        <v>14</v>
      </c>
      <c r="Z29" s="25" t="n">
        <f aca="false">COUNTIFS('MITRE ATT&amp;CK'!$C:$C,$C29,'MITRE ATT&amp;CK'!$L:$L,RIGHT(X$20,1))</f>
        <v>6</v>
      </c>
      <c r="AA29" s="26" t="n">
        <f aca="false">IFERROR(IFERROR(1/(RIGHT(X$20,1)/SUMIFS('MITRE ATT&amp;CK'!$N:$N,'MITRE ATT&amp;CK'!$C:$C,$C29,'MITRE ATT&amp;CK'!$L:$L,RIGHT(X$20,1))),0)/COUNTIFS('MITRE ATT&amp;CK'!$C:$C,$C29,'MITRE ATT&amp;CK'!$L:$L,RIGHT(X$20,1)),"-")</f>
        <v>0</v>
      </c>
      <c r="AB29" s="28" t="n">
        <f aca="false">SUM(D29,H29,L29,P29,T29,X29)</f>
        <v>0</v>
      </c>
      <c r="AC29" s="9" t="s">
        <v>14</v>
      </c>
      <c r="AD29" s="25" t="n">
        <f aca="false">COUNTIFS('MITRE ATT&amp;CK'!$C:$C,$C29,'MITRE ATT&amp;CK'!$F:$F,"&gt;0")</f>
        <v>18</v>
      </c>
      <c r="AE29" s="26" t="n">
        <f aca="false">IFERROR(AB29/AD29,"-")</f>
        <v>0</v>
      </c>
      <c r="AF29" s="6"/>
    </row>
    <row r="30" customFormat="false" ht="16.4" hidden="false" customHeight="false" outlineLevel="0" collapsed="false">
      <c r="B30" s="5"/>
      <c r="C30" s="23" t="s">
        <v>23</v>
      </c>
      <c r="D30" s="24" t="n">
        <f aca="false">IFERROR(1/(RIGHT(D$20,1)/SUMIFS('MITRE ATT&amp;CK'!$N:$N,'MITRE ATT&amp;CK'!$C:$C,$C30,'MITRE ATT&amp;CK'!$L:$L,RIGHT(D$20,1))),0)</f>
        <v>0</v>
      </c>
      <c r="E30" s="9" t="s">
        <v>14</v>
      </c>
      <c r="F30" s="25" t="n">
        <f aca="false">COUNTIFS('MITRE ATT&amp;CK'!$C:$C,$C30,'MITRE ATT&amp;CK'!$L:$L,RIGHT(D$20,1))</f>
        <v>0</v>
      </c>
      <c r="G30" s="26" t="str">
        <f aca="false">IFERROR(IFERROR(1/(RIGHT(D$20,1)/SUMIFS('MITRE ATT&amp;CK'!$N:$N,'MITRE ATT&amp;CK'!$C:$C,$C30,'MITRE ATT&amp;CK'!$L:$L,RIGHT(D$20,1))),0)/COUNTIFS('MITRE ATT&amp;CK'!$C:$C,$C30,'MITRE ATT&amp;CK'!$L:$L,RIGHT(D$20,1)),"-")</f>
        <v>-</v>
      </c>
      <c r="H30" s="27" t="n">
        <f aca="false">IFERROR(1/(RIGHT(H$20,1)/SUMIFS('MITRE ATT&amp;CK'!$N:$N,'MITRE ATT&amp;CK'!$C:$C,$C30,'MITRE ATT&amp;CK'!$L:$L,RIGHT(H$20,1))),0)</f>
        <v>0</v>
      </c>
      <c r="I30" s="9" t="s">
        <v>14</v>
      </c>
      <c r="J30" s="25" t="n">
        <f aca="false">COUNTIFS('MITRE ATT&amp;CK'!$C:$C,$C30,'MITRE ATT&amp;CK'!$L:$L,RIGHT(H$20,1))</f>
        <v>0</v>
      </c>
      <c r="K30" s="26" t="str">
        <f aca="false">IFERROR(IFERROR(1/(RIGHT(H$20,1)/SUMIFS('MITRE ATT&amp;CK'!$N:$N,'MITRE ATT&amp;CK'!$C:$C,$C30,'MITRE ATT&amp;CK'!$L:$L,RIGHT(H$20,1))),0)/COUNTIFS('MITRE ATT&amp;CK'!$C:$C,$C30,'MITRE ATT&amp;CK'!$L:$L,RIGHT(H$20,1)),"-")</f>
        <v>-</v>
      </c>
      <c r="L30" s="27" t="n">
        <f aca="false">IFERROR(1/(RIGHT(L$20,1)/SUMIFS('MITRE ATT&amp;CK'!$N:$N,'MITRE ATT&amp;CK'!$C:$C,$C30,'MITRE ATT&amp;CK'!$L:$L,RIGHT(L$20,1))),0)</f>
        <v>0</v>
      </c>
      <c r="M30" s="9" t="s">
        <v>14</v>
      </c>
      <c r="N30" s="25" t="n">
        <f aca="false">COUNTIFS('MITRE ATT&amp;CK'!$C:$C,$C30,'MITRE ATT&amp;CK'!$L:$L,RIGHT(L$20,1))</f>
        <v>0</v>
      </c>
      <c r="O30" s="26" t="str">
        <f aca="false">IFERROR(IFERROR(1/(RIGHT(L$20,1)/SUMIFS('MITRE ATT&amp;CK'!$N:$N,'MITRE ATT&amp;CK'!$C:$C,$C30,'MITRE ATT&amp;CK'!$L:$L,RIGHT(L$20,1))),0)/COUNTIFS('MITRE ATT&amp;CK'!$C:$C,$C30,'MITRE ATT&amp;CK'!$L:$L,RIGHT(L$20,1)),"-")</f>
        <v>-</v>
      </c>
      <c r="P30" s="27" t="n">
        <f aca="false">IFERROR(1/(RIGHT(P$20,1)/SUMIFS('MITRE ATT&amp;CK'!$N:$N,'MITRE ATT&amp;CK'!$C:$C,$C30,'MITRE ATT&amp;CK'!$L:$L,RIGHT(P$20,1))),0)</f>
        <v>0</v>
      </c>
      <c r="Q30" s="9" t="s">
        <v>14</v>
      </c>
      <c r="R30" s="25" t="n">
        <f aca="false">COUNTIFS('MITRE ATT&amp;CK'!$C:$C,$C30,'MITRE ATT&amp;CK'!$L:$L,RIGHT(P$20,1))</f>
        <v>2</v>
      </c>
      <c r="S30" s="26" t="n">
        <f aca="false">IFERROR(IFERROR(1/(RIGHT(P$20,1)/SUMIFS('MITRE ATT&amp;CK'!$N:$N,'MITRE ATT&amp;CK'!$C:$C,$C30,'MITRE ATT&amp;CK'!$L:$L,RIGHT(P$20,1))),0)/COUNTIFS('MITRE ATT&amp;CK'!$C:$C,$C30,'MITRE ATT&amp;CK'!$L:$L,RIGHT(P$20,1)),"-")</f>
        <v>0</v>
      </c>
      <c r="T30" s="27" t="n">
        <f aca="false">IFERROR(1/(RIGHT(T$20,1)/SUMIFS('MITRE ATT&amp;CK'!$N:$N,'MITRE ATT&amp;CK'!$C:$C,$C30,'MITRE ATT&amp;CK'!$L:$L,RIGHT(T$20,1))),0)</f>
        <v>0</v>
      </c>
      <c r="U30" s="9" t="s">
        <v>14</v>
      </c>
      <c r="V30" s="25" t="n">
        <f aca="false">COUNTIFS('MITRE ATT&amp;CK'!$C:$C,$C30,'MITRE ATT&amp;CK'!$L:$L,RIGHT(T$20,1))</f>
        <v>15</v>
      </c>
      <c r="W30" s="26" t="n">
        <f aca="false">IFERROR(IFERROR(1/(RIGHT(T$20,1)/SUMIFS('MITRE ATT&amp;CK'!$N:$N,'MITRE ATT&amp;CK'!$C:$C,$C30,'MITRE ATT&amp;CK'!$L:$L,RIGHT(T$20,1))),0)/COUNTIFS('MITRE ATT&amp;CK'!$C:$C,$C30,'MITRE ATT&amp;CK'!$L:$L,RIGHT(T$20,1)),"-")</f>
        <v>0</v>
      </c>
      <c r="X30" s="27" t="n">
        <f aca="false">IFERROR(1/(RIGHT(X$20,1)/SUMIFS('MITRE ATT&amp;CK'!$N:$N,'MITRE ATT&amp;CK'!$C:$C,$C30,'MITRE ATT&amp;CK'!$L:$L,RIGHT(X$20,1))),0)</f>
        <v>0</v>
      </c>
      <c r="Y30" s="9" t="s">
        <v>14</v>
      </c>
      <c r="Z30" s="25" t="n">
        <f aca="false">COUNTIFS('MITRE ATT&amp;CK'!$C:$C,$C30,'MITRE ATT&amp;CK'!$L:$L,RIGHT(X$20,1))</f>
        <v>0</v>
      </c>
      <c r="AA30" s="26" t="str">
        <f aca="false">IFERROR(IFERROR(1/(RIGHT(X$20,1)/SUMIFS('MITRE ATT&amp;CK'!$N:$N,'MITRE ATT&amp;CK'!$C:$C,$C30,'MITRE ATT&amp;CK'!$L:$L,RIGHT(X$20,1))),0)/COUNTIFS('MITRE ATT&amp;CK'!$C:$C,$C30,'MITRE ATT&amp;CK'!$L:$L,RIGHT(X$20,1)),"-")</f>
        <v>-</v>
      </c>
      <c r="AB30" s="28" t="n">
        <f aca="false">SUM(D30,H30,L30,P30,T30,X30)</f>
        <v>0</v>
      </c>
      <c r="AC30" s="9" t="s">
        <v>14</v>
      </c>
      <c r="AD30" s="25" t="n">
        <f aca="false">COUNTIFS('MITRE ATT&amp;CK'!$C:$C,$C30,'MITRE ATT&amp;CK'!$F:$F,"&gt;0")</f>
        <v>17</v>
      </c>
      <c r="AE30" s="26" t="n">
        <f aca="false">IFERROR(AB30/AD30,"-")</f>
        <v>0</v>
      </c>
      <c r="AF30" s="6"/>
    </row>
    <row r="31" customFormat="false" ht="16.4" hidden="false" customHeight="false" outlineLevel="0" collapsed="false">
      <c r="B31" s="5"/>
      <c r="C31" s="23" t="s">
        <v>24</v>
      </c>
      <c r="D31" s="24" t="n">
        <f aca="false">IFERROR(1/(RIGHT(D$20,1)/SUMIFS('MITRE ATT&amp;CK'!$N:$N,'MITRE ATT&amp;CK'!$C:$C,$C31,'MITRE ATT&amp;CK'!$L:$L,RIGHT(D$20,1))),0)</f>
        <v>0</v>
      </c>
      <c r="E31" s="9" t="s">
        <v>14</v>
      </c>
      <c r="F31" s="25" t="n">
        <f aca="false">COUNTIFS('MITRE ATT&amp;CK'!$C:$C,$C31,'MITRE ATT&amp;CK'!$L:$L,RIGHT(D$20,1))</f>
        <v>0</v>
      </c>
      <c r="G31" s="26" t="str">
        <f aca="false">IFERROR(IFERROR(1/(RIGHT(D$20,1)/SUMIFS('MITRE ATT&amp;CK'!$N:$N,'MITRE ATT&amp;CK'!$C:$C,$C31,'MITRE ATT&amp;CK'!$L:$L,RIGHT(D$20,1))),0)/COUNTIFS('MITRE ATT&amp;CK'!$C:$C,$C31,'MITRE ATT&amp;CK'!$L:$L,RIGHT(D$20,1)),"-")</f>
        <v>-</v>
      </c>
      <c r="H31" s="27" t="n">
        <f aca="false">IFERROR(1/(RIGHT(H$20,1)/SUMIFS('MITRE ATT&amp;CK'!$N:$N,'MITRE ATT&amp;CK'!$C:$C,$C31,'MITRE ATT&amp;CK'!$L:$L,RIGHT(H$20,1))),0)</f>
        <v>0</v>
      </c>
      <c r="I31" s="9" t="s">
        <v>14</v>
      </c>
      <c r="J31" s="25" t="n">
        <f aca="false">COUNTIFS('MITRE ATT&amp;CK'!$C:$C,$C31,'MITRE ATT&amp;CK'!$L:$L,RIGHT(H$20,1))</f>
        <v>3</v>
      </c>
      <c r="K31" s="26" t="n">
        <f aca="false">IFERROR(IFERROR(1/(RIGHT(H$20,1)/SUMIFS('MITRE ATT&amp;CK'!$N:$N,'MITRE ATT&amp;CK'!$C:$C,$C31,'MITRE ATT&amp;CK'!$L:$L,RIGHT(H$20,1))),0)/COUNTIFS('MITRE ATT&amp;CK'!$C:$C,$C31,'MITRE ATT&amp;CK'!$L:$L,RIGHT(H$20,1)),"-")</f>
        <v>0</v>
      </c>
      <c r="L31" s="27" t="n">
        <f aca="false">IFERROR(1/(RIGHT(L$20,1)/SUMIFS('MITRE ATT&amp;CK'!$N:$N,'MITRE ATT&amp;CK'!$C:$C,$C31,'MITRE ATT&amp;CK'!$L:$L,RIGHT(L$20,1))),0)</f>
        <v>0</v>
      </c>
      <c r="M31" s="9" t="s">
        <v>14</v>
      </c>
      <c r="N31" s="25" t="n">
        <f aca="false">COUNTIFS('MITRE ATT&amp;CK'!$C:$C,$C31,'MITRE ATT&amp;CK'!$L:$L,RIGHT(L$20,1))</f>
        <v>10</v>
      </c>
      <c r="O31" s="26" t="n">
        <f aca="false">IFERROR(IFERROR(1/(RIGHT(L$20,1)/SUMIFS('MITRE ATT&amp;CK'!$N:$N,'MITRE ATT&amp;CK'!$C:$C,$C31,'MITRE ATT&amp;CK'!$L:$L,RIGHT(L$20,1))),0)/COUNTIFS('MITRE ATT&amp;CK'!$C:$C,$C31,'MITRE ATT&amp;CK'!$L:$L,RIGHT(L$20,1)),"-")</f>
        <v>0</v>
      </c>
      <c r="P31" s="27" t="n">
        <f aca="false">IFERROR(1/(RIGHT(P$20,1)/SUMIFS('MITRE ATT&amp;CK'!$N:$N,'MITRE ATT&amp;CK'!$C:$C,$C31,'MITRE ATT&amp;CK'!$L:$L,RIGHT(P$20,1))),0)</f>
        <v>0</v>
      </c>
      <c r="Q31" s="9" t="s">
        <v>14</v>
      </c>
      <c r="R31" s="25" t="n">
        <f aca="false">COUNTIFS('MITRE ATT&amp;CK'!$C:$C,$C31,'MITRE ATT&amp;CK'!$L:$L,RIGHT(P$20,1))</f>
        <v>37</v>
      </c>
      <c r="S31" s="26" t="n">
        <f aca="false">IFERROR(IFERROR(1/(RIGHT(P$20,1)/SUMIFS('MITRE ATT&amp;CK'!$N:$N,'MITRE ATT&amp;CK'!$C:$C,$C31,'MITRE ATT&amp;CK'!$L:$L,RIGHT(P$20,1))),0)/COUNTIFS('MITRE ATT&amp;CK'!$C:$C,$C31,'MITRE ATT&amp;CK'!$L:$L,RIGHT(P$20,1)),"-")</f>
        <v>0</v>
      </c>
      <c r="T31" s="27" t="n">
        <f aca="false">IFERROR(1/(RIGHT(T$20,1)/SUMIFS('MITRE ATT&amp;CK'!$N:$N,'MITRE ATT&amp;CK'!$C:$C,$C31,'MITRE ATT&amp;CK'!$L:$L,RIGHT(T$20,1))),0)</f>
        <v>0</v>
      </c>
      <c r="U31" s="9" t="s">
        <v>14</v>
      </c>
      <c r="V31" s="25" t="n">
        <f aca="false">COUNTIFS('MITRE ATT&amp;CK'!$C:$C,$C31,'MITRE ATT&amp;CK'!$L:$L,RIGHT(T$20,1))</f>
        <v>33</v>
      </c>
      <c r="W31" s="26" t="n">
        <f aca="false">IFERROR(IFERROR(1/(RIGHT(T$20,1)/SUMIFS('MITRE ATT&amp;CK'!$N:$N,'MITRE ATT&amp;CK'!$C:$C,$C31,'MITRE ATT&amp;CK'!$L:$L,RIGHT(T$20,1))),0)/COUNTIFS('MITRE ATT&amp;CK'!$C:$C,$C31,'MITRE ATT&amp;CK'!$L:$L,RIGHT(T$20,1)),"-")</f>
        <v>0</v>
      </c>
      <c r="X31" s="27" t="n">
        <f aca="false">IFERROR(1/(RIGHT(X$20,1)/SUMIFS('MITRE ATT&amp;CK'!$N:$N,'MITRE ATT&amp;CK'!$C:$C,$C31,'MITRE ATT&amp;CK'!$L:$L,RIGHT(X$20,1))),0)</f>
        <v>0</v>
      </c>
      <c r="Y31" s="9" t="s">
        <v>14</v>
      </c>
      <c r="Z31" s="25" t="n">
        <f aca="false">COUNTIFS('MITRE ATT&amp;CK'!$C:$C,$C31,'MITRE ATT&amp;CK'!$L:$L,RIGHT(X$20,1))</f>
        <v>16</v>
      </c>
      <c r="AA31" s="26" t="n">
        <f aca="false">IFERROR(IFERROR(1/(RIGHT(X$20,1)/SUMIFS('MITRE ATT&amp;CK'!$N:$N,'MITRE ATT&amp;CK'!$C:$C,$C31,'MITRE ATT&amp;CK'!$L:$L,RIGHT(X$20,1))),0)/COUNTIFS('MITRE ATT&amp;CK'!$C:$C,$C31,'MITRE ATT&amp;CK'!$L:$L,RIGHT(X$20,1)),"-")</f>
        <v>0</v>
      </c>
      <c r="AB31" s="28" t="n">
        <f aca="false">SUM(D31,H31,L31,P31,T31,X31)</f>
        <v>0</v>
      </c>
      <c r="AC31" s="9" t="s">
        <v>14</v>
      </c>
      <c r="AD31" s="25" t="n">
        <f aca="false">COUNTIFS('MITRE ATT&amp;CK'!$C:$C,$C31,'MITRE ATT&amp;CK'!$F:$F,"&gt;0")</f>
        <v>99</v>
      </c>
      <c r="AE31" s="26" t="n">
        <f aca="false">IFERROR(AB31/AD31,"-")</f>
        <v>0</v>
      </c>
      <c r="AF31" s="6"/>
    </row>
    <row r="32" customFormat="false" ht="16.4" hidden="false" customHeight="false" outlineLevel="0" collapsed="false">
      <c r="B32" s="5"/>
      <c r="C32" s="23" t="s">
        <v>25</v>
      </c>
      <c r="D32" s="24" t="n">
        <f aca="false">IFERROR(1/(RIGHT(D$20,1)/SUMIFS('MITRE ATT&amp;CK'!$N:$N,'MITRE ATT&amp;CK'!$C:$C,$C32,'MITRE ATT&amp;CK'!$L:$L,RIGHT(D$20,1))),0)</f>
        <v>0</v>
      </c>
      <c r="E32" s="9" t="s">
        <v>14</v>
      </c>
      <c r="F32" s="25" t="n">
        <f aca="false">COUNTIFS('MITRE ATT&amp;CK'!$C:$C,$C32,'MITRE ATT&amp;CK'!$L:$L,RIGHT(D$20,1))</f>
        <v>0</v>
      </c>
      <c r="G32" s="26" t="str">
        <f aca="false">IFERROR(IFERROR(1/(RIGHT(D$20,1)/SUMIFS('MITRE ATT&amp;CK'!$N:$N,'MITRE ATT&amp;CK'!$C:$C,$C32,'MITRE ATT&amp;CK'!$L:$L,RIGHT(D$20,1))),0)/COUNTIFS('MITRE ATT&amp;CK'!$C:$C,$C32,'MITRE ATT&amp;CK'!$L:$L,RIGHT(D$20,1)),"-")</f>
        <v>-</v>
      </c>
      <c r="H32" s="27" t="n">
        <f aca="false">IFERROR(1/(RIGHT(H$20,1)/SUMIFS('MITRE ATT&amp;CK'!$N:$N,'MITRE ATT&amp;CK'!$C:$C,$C32,'MITRE ATT&amp;CK'!$L:$L,RIGHT(H$20,1))),0)</f>
        <v>0</v>
      </c>
      <c r="I32" s="9" t="s">
        <v>14</v>
      </c>
      <c r="J32" s="25" t="n">
        <f aca="false">COUNTIFS('MITRE ATT&amp;CK'!$C:$C,$C32,'MITRE ATT&amp;CK'!$L:$L,RIGHT(H$20,1))</f>
        <v>0</v>
      </c>
      <c r="K32" s="26" t="str">
        <f aca="false">IFERROR(IFERROR(1/(RIGHT(H$20,1)/SUMIFS('MITRE ATT&amp;CK'!$N:$N,'MITRE ATT&amp;CK'!$C:$C,$C32,'MITRE ATT&amp;CK'!$L:$L,RIGHT(H$20,1))),0)/COUNTIFS('MITRE ATT&amp;CK'!$C:$C,$C32,'MITRE ATT&amp;CK'!$L:$L,RIGHT(H$20,1)),"-")</f>
        <v>-</v>
      </c>
      <c r="L32" s="27" t="n">
        <f aca="false">IFERROR(1/(RIGHT(L$20,1)/SUMIFS('MITRE ATT&amp;CK'!$N:$N,'MITRE ATT&amp;CK'!$C:$C,$C32,'MITRE ATT&amp;CK'!$L:$L,RIGHT(L$20,1))),0)</f>
        <v>0</v>
      </c>
      <c r="M32" s="9" t="s">
        <v>14</v>
      </c>
      <c r="N32" s="25" t="n">
        <f aca="false">COUNTIFS('MITRE ATT&amp;CK'!$C:$C,$C32,'MITRE ATT&amp;CK'!$L:$L,RIGHT(L$20,1))</f>
        <v>2</v>
      </c>
      <c r="O32" s="26" t="n">
        <f aca="false">IFERROR(IFERROR(1/(RIGHT(L$20,1)/SUMIFS('MITRE ATT&amp;CK'!$N:$N,'MITRE ATT&amp;CK'!$C:$C,$C32,'MITRE ATT&amp;CK'!$L:$L,RIGHT(L$20,1))),0)/COUNTIFS('MITRE ATT&amp;CK'!$C:$C,$C32,'MITRE ATT&amp;CK'!$L:$L,RIGHT(L$20,1)),"-")</f>
        <v>0</v>
      </c>
      <c r="P32" s="27" t="n">
        <f aca="false">IFERROR(1/(RIGHT(P$20,1)/SUMIFS('MITRE ATT&amp;CK'!$N:$N,'MITRE ATT&amp;CK'!$C:$C,$C32,'MITRE ATT&amp;CK'!$L:$L,RIGHT(P$20,1))),0)</f>
        <v>0</v>
      </c>
      <c r="Q32" s="9" t="s">
        <v>14</v>
      </c>
      <c r="R32" s="25" t="n">
        <f aca="false">COUNTIFS('MITRE ATT&amp;CK'!$C:$C,$C32,'MITRE ATT&amp;CK'!$L:$L,RIGHT(P$20,1))</f>
        <v>38</v>
      </c>
      <c r="S32" s="26" t="n">
        <f aca="false">IFERROR(IFERROR(1/(RIGHT(P$20,1)/SUMIFS('MITRE ATT&amp;CK'!$N:$N,'MITRE ATT&amp;CK'!$C:$C,$C32,'MITRE ATT&amp;CK'!$L:$L,RIGHT(P$20,1))),0)/COUNTIFS('MITRE ATT&amp;CK'!$C:$C,$C32,'MITRE ATT&amp;CK'!$L:$L,RIGHT(P$20,1)),"-")</f>
        <v>0</v>
      </c>
      <c r="T32" s="27" t="n">
        <f aca="false">IFERROR(1/(RIGHT(T$20,1)/SUMIFS('MITRE ATT&amp;CK'!$N:$N,'MITRE ATT&amp;CK'!$C:$C,$C32,'MITRE ATT&amp;CK'!$L:$L,RIGHT(T$20,1))),0)</f>
        <v>0</v>
      </c>
      <c r="U32" s="9" t="s">
        <v>14</v>
      </c>
      <c r="V32" s="25" t="n">
        <f aca="false">COUNTIFS('MITRE ATT&amp;CK'!$C:$C,$C32,'MITRE ATT&amp;CK'!$L:$L,RIGHT(T$20,1))</f>
        <v>43</v>
      </c>
      <c r="W32" s="26" t="n">
        <f aca="false">IFERROR(IFERROR(1/(RIGHT(T$20,1)/SUMIFS('MITRE ATT&amp;CK'!$N:$N,'MITRE ATT&amp;CK'!$C:$C,$C32,'MITRE ATT&amp;CK'!$L:$L,RIGHT(T$20,1))),0)/COUNTIFS('MITRE ATT&amp;CK'!$C:$C,$C32,'MITRE ATT&amp;CK'!$L:$L,RIGHT(T$20,1)),"-")</f>
        <v>0</v>
      </c>
      <c r="X32" s="27" t="n">
        <f aca="false">IFERROR(1/(RIGHT(X$20,1)/SUMIFS('MITRE ATT&amp;CK'!$N:$N,'MITRE ATT&amp;CK'!$C:$C,$C32,'MITRE ATT&amp;CK'!$L:$L,RIGHT(X$20,1))),0)</f>
        <v>0</v>
      </c>
      <c r="Y32" s="9" t="s">
        <v>14</v>
      </c>
      <c r="Z32" s="25" t="n">
        <f aca="false">COUNTIFS('MITRE ATT&amp;CK'!$C:$C,$C32,'MITRE ATT&amp;CK'!$L:$L,RIGHT(X$20,1))</f>
        <v>8</v>
      </c>
      <c r="AA32" s="26" t="n">
        <f aca="false">IFERROR(IFERROR(1/(RIGHT(X$20,1)/SUMIFS('MITRE ATT&amp;CK'!$N:$N,'MITRE ATT&amp;CK'!$C:$C,$C32,'MITRE ATT&amp;CK'!$L:$L,RIGHT(X$20,1))),0)/COUNTIFS('MITRE ATT&amp;CK'!$C:$C,$C32,'MITRE ATT&amp;CK'!$L:$L,RIGHT(X$20,1)),"-")</f>
        <v>0</v>
      </c>
      <c r="AB32" s="28" t="n">
        <f aca="false">SUM(D32,H32,L32,P32,T32,X32)</f>
        <v>0</v>
      </c>
      <c r="AC32" s="9" t="s">
        <v>14</v>
      </c>
      <c r="AD32" s="25" t="n">
        <f aca="false">COUNTIFS('MITRE ATT&amp;CK'!$C:$C,$C32,'MITRE ATT&amp;CK'!$F:$F,"&gt;0")</f>
        <v>91</v>
      </c>
      <c r="AE32" s="26" t="n">
        <f aca="false">IFERROR(AB32/AD32,"-")</f>
        <v>0</v>
      </c>
      <c r="AF32" s="6"/>
    </row>
    <row r="33" customFormat="false" ht="16.4" hidden="false" customHeight="false" outlineLevel="0" collapsed="false">
      <c r="B33" s="5"/>
      <c r="C33" s="23" t="s">
        <v>26</v>
      </c>
      <c r="D33" s="24" t="n">
        <f aca="false">IFERROR(1/(RIGHT(D$20,1)/SUMIFS('MITRE ATT&amp;CK'!$N:$N,'MITRE ATT&amp;CK'!$C:$C,$C33,'MITRE ATT&amp;CK'!$L:$L,RIGHT(D$20,1))),0)</f>
        <v>0</v>
      </c>
      <c r="E33" s="9" t="s">
        <v>14</v>
      </c>
      <c r="F33" s="25" t="n">
        <f aca="false">COUNTIFS('MITRE ATT&amp;CK'!$C:$C,$C33,'MITRE ATT&amp;CK'!$L:$L,RIGHT(D$20,1))</f>
        <v>9</v>
      </c>
      <c r="G33" s="26" t="n">
        <f aca="false">IFERROR(IFERROR(1/(RIGHT(D$20,1)/SUMIFS('MITRE ATT&amp;CK'!$N:$N,'MITRE ATT&amp;CK'!$C:$C,$C33,'MITRE ATT&amp;CK'!$L:$L,RIGHT(D$20,1))),0)/COUNTIFS('MITRE ATT&amp;CK'!$C:$C,$C33,'MITRE ATT&amp;CK'!$L:$L,RIGHT(D$20,1)),"-")</f>
        <v>0</v>
      </c>
      <c r="H33" s="27" t="n">
        <f aca="false">IFERROR(1/(RIGHT(H$20,1)/SUMIFS('MITRE ATT&amp;CK'!$N:$N,'MITRE ATT&amp;CK'!$C:$C,$C33,'MITRE ATT&amp;CK'!$L:$L,RIGHT(H$20,1))),0)</f>
        <v>0</v>
      </c>
      <c r="I33" s="9" t="s">
        <v>14</v>
      </c>
      <c r="J33" s="25" t="n">
        <f aca="false">COUNTIFS('MITRE ATT&amp;CK'!$C:$C,$C33,'MITRE ATT&amp;CK'!$L:$L,RIGHT(H$20,1))</f>
        <v>8</v>
      </c>
      <c r="K33" s="26" t="n">
        <f aca="false">IFERROR(IFERROR(1/(RIGHT(H$20,1)/SUMIFS('MITRE ATT&amp;CK'!$N:$N,'MITRE ATT&amp;CK'!$C:$C,$C33,'MITRE ATT&amp;CK'!$L:$L,RIGHT(H$20,1))),0)/COUNTIFS('MITRE ATT&amp;CK'!$C:$C,$C33,'MITRE ATT&amp;CK'!$L:$L,RIGHT(H$20,1)),"-")</f>
        <v>0</v>
      </c>
      <c r="L33" s="27" t="n">
        <f aca="false">IFERROR(1/(RIGHT(L$20,1)/SUMIFS('MITRE ATT&amp;CK'!$N:$N,'MITRE ATT&amp;CK'!$C:$C,$C33,'MITRE ATT&amp;CK'!$L:$L,RIGHT(L$20,1))),0)</f>
        <v>0</v>
      </c>
      <c r="M33" s="9" t="s">
        <v>14</v>
      </c>
      <c r="N33" s="25" t="n">
        <f aca="false">COUNTIFS('MITRE ATT&amp;CK'!$C:$C,$C33,'MITRE ATT&amp;CK'!$L:$L,RIGHT(L$20,1))</f>
        <v>7</v>
      </c>
      <c r="O33" s="26" t="n">
        <f aca="false">IFERROR(IFERROR(1/(RIGHT(L$20,1)/SUMIFS('MITRE ATT&amp;CK'!$N:$N,'MITRE ATT&amp;CK'!$C:$C,$C33,'MITRE ATT&amp;CK'!$L:$L,RIGHT(L$20,1))),0)/COUNTIFS('MITRE ATT&amp;CK'!$C:$C,$C33,'MITRE ATT&amp;CK'!$L:$L,RIGHT(L$20,1)),"-")</f>
        <v>0</v>
      </c>
      <c r="P33" s="27" t="n">
        <f aca="false">IFERROR(1/(RIGHT(P$20,1)/SUMIFS('MITRE ATT&amp;CK'!$N:$N,'MITRE ATT&amp;CK'!$C:$C,$C33,'MITRE ATT&amp;CK'!$L:$L,RIGHT(P$20,1))),0)</f>
        <v>0</v>
      </c>
      <c r="Q33" s="9" t="s">
        <v>14</v>
      </c>
      <c r="R33" s="25" t="n">
        <f aca="false">COUNTIFS('MITRE ATT&amp;CK'!$C:$C,$C33,'MITRE ATT&amp;CK'!$L:$L,RIGHT(P$20,1))</f>
        <v>4</v>
      </c>
      <c r="S33" s="26" t="n">
        <f aca="false">IFERROR(IFERROR(1/(RIGHT(P$20,1)/SUMIFS('MITRE ATT&amp;CK'!$N:$N,'MITRE ATT&amp;CK'!$C:$C,$C33,'MITRE ATT&amp;CK'!$L:$L,RIGHT(P$20,1))),0)/COUNTIFS('MITRE ATT&amp;CK'!$C:$C,$C33,'MITRE ATT&amp;CK'!$L:$L,RIGHT(P$20,1)),"-")</f>
        <v>0</v>
      </c>
      <c r="T33" s="27" t="n">
        <f aca="false">IFERROR(1/(RIGHT(T$20,1)/SUMIFS('MITRE ATT&amp;CK'!$N:$N,'MITRE ATT&amp;CK'!$C:$C,$C33,'MITRE ATT&amp;CK'!$L:$L,RIGHT(T$20,1))),0)</f>
        <v>0</v>
      </c>
      <c r="U33" s="9" t="s">
        <v>14</v>
      </c>
      <c r="V33" s="25" t="n">
        <f aca="false">COUNTIFS('MITRE ATT&amp;CK'!$C:$C,$C33,'MITRE ATT&amp;CK'!$L:$L,RIGHT(T$20,1))</f>
        <v>0</v>
      </c>
      <c r="W33" s="26" t="str">
        <f aca="false">IFERROR(IFERROR(1/(RIGHT(T$20,1)/SUMIFS('MITRE ATT&amp;CK'!$N:$N,'MITRE ATT&amp;CK'!$C:$C,$C33,'MITRE ATT&amp;CK'!$L:$L,RIGHT(T$20,1))),0)/COUNTIFS('MITRE ATT&amp;CK'!$C:$C,$C33,'MITRE ATT&amp;CK'!$L:$L,RIGHT(T$20,1)),"-")</f>
        <v>-</v>
      </c>
      <c r="X33" s="27" t="n">
        <f aca="false">IFERROR(1/(RIGHT(X$20,1)/SUMIFS('MITRE ATT&amp;CK'!$N:$N,'MITRE ATT&amp;CK'!$C:$C,$C33,'MITRE ATT&amp;CK'!$L:$L,RIGHT(X$20,1))),0)</f>
        <v>0</v>
      </c>
      <c r="Y33" s="9" t="s">
        <v>14</v>
      </c>
      <c r="Z33" s="25" t="n">
        <f aca="false">COUNTIFS('MITRE ATT&amp;CK'!$C:$C,$C33,'MITRE ATT&amp;CK'!$L:$L,RIGHT(X$20,1))</f>
        <v>1</v>
      </c>
      <c r="AA33" s="26" t="n">
        <f aca="false">IFERROR(IFERROR(1/(RIGHT(X$20,1)/SUMIFS('MITRE ATT&amp;CK'!$N:$N,'MITRE ATT&amp;CK'!$C:$C,$C33,'MITRE ATT&amp;CK'!$L:$L,RIGHT(X$20,1))),0)/COUNTIFS('MITRE ATT&amp;CK'!$C:$C,$C33,'MITRE ATT&amp;CK'!$L:$L,RIGHT(X$20,1)),"-")</f>
        <v>0</v>
      </c>
      <c r="AB33" s="28" t="n">
        <f aca="false">SUM(D33,H33,L33,P33,T33,X33)</f>
        <v>0</v>
      </c>
      <c r="AC33" s="9" t="s">
        <v>14</v>
      </c>
      <c r="AD33" s="25" t="n">
        <f aca="false">COUNTIFS('MITRE ATT&amp;CK'!$C:$C,$C33,'MITRE ATT&amp;CK'!$F:$F,"&gt;0")</f>
        <v>29</v>
      </c>
      <c r="AE33" s="26" t="n">
        <f aca="false">IFERROR(AB33/AD33,"-")</f>
        <v>0</v>
      </c>
      <c r="AF33" s="6"/>
    </row>
    <row r="34" customFormat="false" ht="16.4" hidden="false" customHeight="false" outlineLevel="0" collapsed="false">
      <c r="B34" s="5"/>
      <c r="C34" s="23" t="s">
        <v>27</v>
      </c>
      <c r="D34" s="24" t="n">
        <f aca="false">IFERROR(1/(RIGHT(D$20,1)/SUMIFS('MITRE ATT&amp;CK'!$N:$N,'MITRE ATT&amp;CK'!$C:$C,$C34,'MITRE ATT&amp;CK'!$L:$L,RIGHT(D$20,1))),0)</f>
        <v>0</v>
      </c>
      <c r="E34" s="9" t="s">
        <v>14</v>
      </c>
      <c r="F34" s="25" t="n">
        <f aca="false">COUNTIFS('MITRE ATT&amp;CK'!$C:$C,$C34,'MITRE ATT&amp;CK'!$L:$L,RIGHT(D$20,1))</f>
        <v>0</v>
      </c>
      <c r="G34" s="26" t="str">
        <f aca="false">IFERROR(IFERROR(1/(RIGHT(D$20,1)/SUMIFS('MITRE ATT&amp;CK'!$N:$N,'MITRE ATT&amp;CK'!$C:$C,$C34,'MITRE ATT&amp;CK'!$L:$L,RIGHT(D$20,1))),0)/COUNTIFS('MITRE ATT&amp;CK'!$C:$C,$C34,'MITRE ATT&amp;CK'!$L:$L,RIGHT(D$20,1)),"-")</f>
        <v>-</v>
      </c>
      <c r="H34" s="27" t="n">
        <f aca="false">IFERROR(1/(RIGHT(H$20,1)/SUMIFS('MITRE ATT&amp;CK'!$N:$N,'MITRE ATT&amp;CK'!$C:$C,$C34,'MITRE ATT&amp;CK'!$L:$L,RIGHT(H$20,1))),0)</f>
        <v>0</v>
      </c>
      <c r="I34" s="9" t="s">
        <v>14</v>
      </c>
      <c r="J34" s="25" t="n">
        <f aca="false">COUNTIFS('MITRE ATT&amp;CK'!$C:$C,$C34,'MITRE ATT&amp;CK'!$L:$L,RIGHT(H$20,1))</f>
        <v>12</v>
      </c>
      <c r="K34" s="26" t="n">
        <f aca="false">IFERROR(IFERROR(1/(RIGHT(H$20,1)/SUMIFS('MITRE ATT&amp;CK'!$N:$N,'MITRE ATT&amp;CK'!$C:$C,$C34,'MITRE ATT&amp;CK'!$L:$L,RIGHT(H$20,1))),0)/COUNTIFS('MITRE ATT&amp;CK'!$C:$C,$C34,'MITRE ATT&amp;CK'!$L:$L,RIGHT(H$20,1)),"-")</f>
        <v>0</v>
      </c>
      <c r="L34" s="27" t="n">
        <f aca="false">IFERROR(1/(RIGHT(L$20,1)/SUMIFS('MITRE ATT&amp;CK'!$N:$N,'MITRE ATT&amp;CK'!$C:$C,$C34,'MITRE ATT&amp;CK'!$L:$L,RIGHT(L$20,1))),0)</f>
        <v>0</v>
      </c>
      <c r="M34" s="9" t="s">
        <v>14</v>
      </c>
      <c r="N34" s="25" t="n">
        <f aca="false">COUNTIFS('MITRE ATT&amp;CK'!$C:$C,$C34,'MITRE ATT&amp;CK'!$L:$L,RIGHT(L$20,1))</f>
        <v>5</v>
      </c>
      <c r="O34" s="26" t="n">
        <f aca="false">IFERROR(IFERROR(1/(RIGHT(L$20,1)/SUMIFS('MITRE ATT&amp;CK'!$N:$N,'MITRE ATT&amp;CK'!$C:$C,$C34,'MITRE ATT&amp;CK'!$L:$L,RIGHT(L$20,1))),0)/COUNTIFS('MITRE ATT&amp;CK'!$C:$C,$C34,'MITRE ATT&amp;CK'!$L:$L,RIGHT(L$20,1)),"-")</f>
        <v>0</v>
      </c>
      <c r="P34" s="27" t="n">
        <f aca="false">IFERROR(1/(RIGHT(P$20,1)/SUMIFS('MITRE ATT&amp;CK'!$N:$N,'MITRE ATT&amp;CK'!$C:$C,$C34,'MITRE ATT&amp;CK'!$L:$L,RIGHT(P$20,1))),0)</f>
        <v>0</v>
      </c>
      <c r="Q34" s="9" t="s">
        <v>14</v>
      </c>
      <c r="R34" s="25" t="n">
        <f aca="false">COUNTIFS('MITRE ATT&amp;CK'!$C:$C,$C34,'MITRE ATT&amp;CK'!$L:$L,RIGHT(P$20,1))</f>
        <v>4</v>
      </c>
      <c r="S34" s="26" t="n">
        <f aca="false">IFERROR(IFERROR(1/(RIGHT(P$20,1)/SUMIFS('MITRE ATT&amp;CK'!$N:$N,'MITRE ATT&amp;CK'!$C:$C,$C34,'MITRE ATT&amp;CK'!$L:$L,RIGHT(P$20,1))),0)/COUNTIFS('MITRE ATT&amp;CK'!$C:$C,$C34,'MITRE ATT&amp;CK'!$L:$L,RIGHT(P$20,1)),"-")</f>
        <v>0</v>
      </c>
      <c r="T34" s="27" t="n">
        <f aca="false">IFERROR(1/(RIGHT(T$20,1)/SUMIFS('MITRE ATT&amp;CK'!$N:$N,'MITRE ATT&amp;CK'!$C:$C,$C34,'MITRE ATT&amp;CK'!$L:$L,RIGHT(T$20,1))),0)</f>
        <v>0</v>
      </c>
      <c r="U34" s="9" t="s">
        <v>14</v>
      </c>
      <c r="V34" s="25" t="n">
        <f aca="false">COUNTIFS('MITRE ATT&amp;CK'!$C:$C,$C34,'MITRE ATT&amp;CK'!$L:$L,RIGHT(T$20,1))</f>
        <v>9</v>
      </c>
      <c r="W34" s="26" t="n">
        <f aca="false">IFERROR(IFERROR(1/(RIGHT(T$20,1)/SUMIFS('MITRE ATT&amp;CK'!$N:$N,'MITRE ATT&amp;CK'!$C:$C,$C34,'MITRE ATT&amp;CK'!$L:$L,RIGHT(T$20,1))),0)/COUNTIFS('MITRE ATT&amp;CK'!$C:$C,$C34,'MITRE ATT&amp;CK'!$L:$L,RIGHT(T$20,1)),"-")</f>
        <v>0</v>
      </c>
      <c r="X34" s="27" t="n">
        <f aca="false">IFERROR(1/(RIGHT(X$20,1)/SUMIFS('MITRE ATT&amp;CK'!$N:$N,'MITRE ATT&amp;CK'!$C:$C,$C34,'MITRE ATT&amp;CK'!$L:$L,RIGHT(X$20,1))),0)</f>
        <v>0</v>
      </c>
      <c r="Y34" s="9" t="s">
        <v>14</v>
      </c>
      <c r="Z34" s="25" t="n">
        <f aca="false">COUNTIFS('MITRE ATT&amp;CK'!$C:$C,$C34,'MITRE ATT&amp;CK'!$L:$L,RIGHT(X$20,1))</f>
        <v>10</v>
      </c>
      <c r="AA34" s="26" t="n">
        <f aca="false">IFERROR(IFERROR(1/(RIGHT(X$20,1)/SUMIFS('MITRE ATT&amp;CK'!$N:$N,'MITRE ATT&amp;CK'!$C:$C,$C34,'MITRE ATT&amp;CK'!$L:$L,RIGHT(X$20,1))),0)/COUNTIFS('MITRE ATT&amp;CK'!$C:$C,$C34,'MITRE ATT&amp;CK'!$L:$L,RIGHT(X$20,1)),"-")</f>
        <v>0</v>
      </c>
      <c r="AB34" s="28" t="n">
        <f aca="false">SUM(D34,H34,L34,P34,T34,X34)</f>
        <v>0</v>
      </c>
      <c r="AC34" s="9" t="s">
        <v>14</v>
      </c>
      <c r="AD34" s="25" t="n">
        <f aca="false">COUNTIFS('MITRE ATT&amp;CK'!$C:$C,$C34,'MITRE ATT&amp;CK'!$F:$F,"&gt;0")</f>
        <v>40</v>
      </c>
      <c r="AE34" s="26" t="n">
        <f aca="false">IFERROR(AB34/AD34,"-")</f>
        <v>0</v>
      </c>
      <c r="AF34" s="6"/>
    </row>
    <row r="35" customFormat="false" ht="13.8" hidden="false" customHeight="false" outlineLevel="0" collapsed="false">
      <c r="B35" s="29"/>
      <c r="C35" s="30"/>
      <c r="D35" s="31"/>
      <c r="E35" s="31"/>
      <c r="F35" s="32"/>
      <c r="G35" s="33"/>
      <c r="H35" s="31"/>
      <c r="I35" s="31"/>
      <c r="J35" s="32"/>
      <c r="K35" s="33"/>
      <c r="L35" s="31"/>
      <c r="M35" s="31"/>
      <c r="N35" s="32"/>
      <c r="O35" s="33"/>
      <c r="P35" s="31"/>
      <c r="Q35" s="31"/>
      <c r="R35" s="32"/>
      <c r="S35" s="33"/>
      <c r="T35" s="31"/>
      <c r="U35" s="31"/>
      <c r="V35" s="32"/>
      <c r="W35" s="33"/>
      <c r="X35" s="31"/>
      <c r="Y35" s="31"/>
      <c r="Z35" s="32"/>
      <c r="AA35" s="33"/>
      <c r="AB35" s="34"/>
      <c r="AC35" s="34"/>
      <c r="AD35" s="32"/>
      <c r="AE35" s="33"/>
      <c r="AF35" s="35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B39" s="2"/>
      <c r="C39" s="3" t="s">
        <v>28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</row>
    <row r="40" customFormat="false" ht="13.8" hidden="false" customHeight="false" outlineLevel="0" collapsed="false"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6"/>
    </row>
    <row r="41" customFormat="false" ht="13.8" hidden="false" customHeight="false" outlineLevel="0" collapsed="false"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  <row r="42" customFormat="false" ht="13.8" hidden="false" customHeight="false" outlineLevel="0" collapsed="false">
      <c r="B42" s="5"/>
      <c r="C42" s="8" t="str">
        <f aca="false">Status!C33</f>
        <v>UNPROTECTED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6"/>
    </row>
    <row r="43" customFormat="false" ht="13.8" hidden="false" customHeight="false" outlineLevel="0" collapsed="false"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6"/>
    </row>
    <row r="44" customFormat="false" ht="13.8" hidden="false" customHeight="false" outlineLevel="0" collapsed="false"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6"/>
    </row>
    <row r="45" customFormat="false" ht="13.8" hidden="false" customHeight="false" outlineLevel="0" collapsed="false"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6"/>
    </row>
    <row r="46" customFormat="false" ht="13.8" hidden="false" customHeight="false" outlineLevel="0" collapsed="false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 t="s">
        <v>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6"/>
    </row>
    <row r="47" customFormat="false" ht="13.8" hidden="false" customHeight="false" outlineLevel="0" collapsed="false">
      <c r="B47" s="5"/>
      <c r="C47" s="10" t="s">
        <v>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 t="n">
        <f aca="false">COUNTIFS('MITRE ATT&amp;CK'!$G:$G,"&gt;0",'MITRE ATT&amp;CK'!$R:$R,"completed")</f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6"/>
    </row>
    <row r="48" customFormat="false" ht="13.8" hidden="false" customHeight="false" outlineLevel="0" collapsed="false">
      <c r="B48" s="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6"/>
    </row>
    <row r="49" customFormat="false" ht="13.8" hidden="false" customHeight="false" outlineLevel="0" collapsed="false">
      <c r="B49" s="5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 t="n">
        <f aca="false">COUNTIFS('MITRE ATT&amp;CK'!$G:$G,"&gt;0",'MITRE ATT&amp;CK'!$R:$R,"partial")</f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6"/>
    </row>
    <row r="50" customFormat="false" ht="13.8" hidden="false" customHeight="false" outlineLevel="0" collapsed="false">
      <c r="B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6"/>
    </row>
    <row r="51" customFormat="false" ht="13.8" hidden="false" customHeight="false" outlineLevel="0" collapsed="false">
      <c r="B51" s="5"/>
      <c r="C51" s="13" t="s">
        <v>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1" t="n">
        <f aca="false">COUNTIFS('MITRE ATT&amp;CK'!$G:$G,"&gt;0",'MITRE ATT&amp;CK'!$R:$R,"incomplete")</f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6"/>
    </row>
    <row r="52" customFormat="false" ht="13.8" hidden="false" customHeight="false" outlineLevel="0" collapsed="false"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6"/>
    </row>
    <row r="53" customFormat="false" ht="13.8" hidden="false" customHeight="false" outlineLevel="0" collapsed="false">
      <c r="B53" s="5"/>
      <c r="C53" s="13" t="s">
        <v>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1" t="n">
        <f aca="false">COUNTIF('MITRE ATT&amp;CK'!$R$2:$R$1131,"not evaluated")</f>
        <v>642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6"/>
    </row>
    <row r="54" customFormat="false" ht="13.8" hidden="false" customHeight="false" outlineLevel="0" collapsed="false"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6"/>
    </row>
    <row r="55" customFormat="false" ht="13.8" hidden="false" customHeight="false" outlineLevel="0" collapsed="false"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 t="str">
        <f aca="false">HYPERLINK("https://attack.mitre.org/","MITRE ATT&amp;CK Framework")</f>
        <v>MITRE ATT&amp;CK Framework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7"/>
      <c r="AF55" s="6"/>
    </row>
    <row r="56" customFormat="false" ht="13.8" hidden="false" customHeight="false" outlineLevel="0" collapsed="false"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6"/>
    </row>
    <row r="57" customFormat="false" ht="16.4" hidden="false" customHeight="false" outlineLevel="0" collapsed="false">
      <c r="B57" s="5"/>
      <c r="C57" s="15"/>
      <c r="D57" s="16" t="s">
        <v>6</v>
      </c>
      <c r="E57" s="17"/>
      <c r="F57" s="17"/>
      <c r="G57" s="18" t="n">
        <f aca="false">IFERROR(SUM(G58:G71)/COUNT(G58:G71),"-")</f>
        <v>0</v>
      </c>
      <c r="H57" s="19" t="s">
        <v>7</v>
      </c>
      <c r="I57" s="20"/>
      <c r="J57" s="21"/>
      <c r="K57" s="18" t="n">
        <f aca="false">IFERROR(SUM(K58:K71)/COUNT(K58:K71),"-")</f>
        <v>0</v>
      </c>
      <c r="L57" s="19" t="s">
        <v>8</v>
      </c>
      <c r="M57" s="22"/>
      <c r="N57" s="22"/>
      <c r="O57" s="18" t="n">
        <f aca="false">IFERROR(SUM(O58:O71)/COUNT(O58:O71),"-")</f>
        <v>0</v>
      </c>
      <c r="P57" s="19" t="s">
        <v>9</v>
      </c>
      <c r="Q57" s="22"/>
      <c r="R57" s="22"/>
      <c r="S57" s="18" t="n">
        <f aca="false">IFERROR(SUM(S58:S71)/COUNT(S58:S71),"-")</f>
        <v>0</v>
      </c>
      <c r="T57" s="19" t="s">
        <v>10</v>
      </c>
      <c r="U57" s="22"/>
      <c r="V57" s="22"/>
      <c r="W57" s="18" t="n">
        <f aca="false">IFERROR(SUM(W58:W71)/COUNT(W58:W71),"-")</f>
        <v>0</v>
      </c>
      <c r="X57" s="19" t="s">
        <v>11</v>
      </c>
      <c r="Y57" s="22"/>
      <c r="Z57" s="22"/>
      <c r="AA57" s="18" t="n">
        <f aca="false">IFERROR(SUM(AA58:AA71)/COUNT(AA58:AA71),"-")</f>
        <v>0</v>
      </c>
      <c r="AB57" s="16" t="s">
        <v>12</v>
      </c>
      <c r="AC57" s="22"/>
      <c r="AD57" s="22"/>
      <c r="AE57" s="18" t="n">
        <f aca="false">IFERROR(SUM(AE58:AE71)/COUNT(AE58:AE71),"-")</f>
        <v>0</v>
      </c>
      <c r="AF57" s="6"/>
    </row>
    <row r="58" customFormat="false" ht="16.4" hidden="false" customHeight="false" outlineLevel="0" collapsed="false">
      <c r="B58" s="5"/>
      <c r="C58" s="23" t="s">
        <v>13</v>
      </c>
      <c r="D58" s="24" t="n">
        <f aca="false">IFERROR(1/(RIGHT(D$57,1)/SUMIFS('MITRE ATT&amp;CK'!$S:$S,'MITRE ATT&amp;CK'!$C:$C,$C58,'MITRE ATT&amp;CK'!$Q:$Q,RIGHT(D$57,1))),0)</f>
        <v>0</v>
      </c>
      <c r="E58" s="9" t="s">
        <v>14</v>
      </c>
      <c r="F58" s="25" t="n">
        <f aca="false">COUNTIFS('MITRE ATT&amp;CK'!$C:$C,$C58,'MITRE ATT&amp;CK'!$Q:$Q,RIGHT(D$57,1))</f>
        <v>0</v>
      </c>
      <c r="G58" s="26" t="str">
        <f aca="false">IFERROR(IFERROR(1/(RIGHT(D$57,1)/SUMIFS('MITRE ATT&amp;CK'!$S:$S,'MITRE ATT&amp;CK'!$C:$C,$C58,'MITRE ATT&amp;CK'!$Q:$Q,RIGHT(D$57,1))),0)/COUNTIFS('MITRE ATT&amp;CK'!$C:$C,$C58,'MITRE ATT&amp;CK'!$Q:$Q,RIGHT(D$57,1)),"-")</f>
        <v>-</v>
      </c>
      <c r="H58" s="27" t="n">
        <f aca="false">IFERROR(1/(RIGHT(H$57,1)/SUMIFS('MITRE ATT&amp;CK'!$S:$S,'MITRE ATT&amp;CK'!$C:$C,$C58,'MITRE ATT&amp;CK'!$Q:$Q,RIGHT(H$57,1))),0)</f>
        <v>0</v>
      </c>
      <c r="I58" s="9" t="s">
        <v>14</v>
      </c>
      <c r="J58" s="25" t="n">
        <f aca="false">COUNTIFS('MITRE ATT&amp;CK'!$C:$C,$C58,'MITRE ATT&amp;CK'!$Q:$Q,RIGHT(H$57,1))</f>
        <v>6</v>
      </c>
      <c r="K58" s="26" t="n">
        <f aca="false">IFERROR(IFERROR(1/(RIGHT(H$57,1)/SUMIFS('MITRE ATT&amp;CK'!$S:$S,'MITRE ATT&amp;CK'!$C:$C,$C58,'MITRE ATT&amp;CK'!$Q:$Q,RIGHT(H$57,1))),0)/COUNTIFS('MITRE ATT&amp;CK'!$C:$C,$C58,'MITRE ATT&amp;CK'!$Q:$Q,RIGHT(H$57,1)),"-")</f>
        <v>0</v>
      </c>
      <c r="L58" s="27" t="n">
        <f aca="false">IFERROR(1/(RIGHT(L$57,1)/SUMIFS('MITRE ATT&amp;CK'!$S:$S,'MITRE ATT&amp;CK'!$C:$C,$C58,'MITRE ATT&amp;CK'!$Q:$Q,RIGHT(L$57,1))),0)</f>
        <v>0</v>
      </c>
      <c r="M58" s="9" t="s">
        <v>14</v>
      </c>
      <c r="N58" s="25" t="n">
        <f aca="false">COUNTIFS('MITRE ATT&amp;CK'!$C:$C,$C58,'MITRE ATT&amp;CK'!$Q:$Q,RIGHT(L$57,1))</f>
        <v>4</v>
      </c>
      <c r="O58" s="26" t="n">
        <f aca="false">IFERROR(IFERROR(1/(RIGHT(L$57,1)/SUMIFS('MITRE ATT&amp;CK'!$S:$S,'MITRE ATT&amp;CK'!$C:$C,$C58,'MITRE ATT&amp;CK'!$Q:$Q,RIGHT(L$57,1))),0)/COUNTIFS('MITRE ATT&amp;CK'!$C:$C,$C58,'MITRE ATT&amp;CK'!$Q:$Q,RIGHT(L$57,1)),"-")</f>
        <v>0</v>
      </c>
      <c r="P58" s="27" t="n">
        <f aca="false">IFERROR(1/(RIGHT(P$57,1)/SUMIFS('MITRE ATT&amp;CK'!$S:$S,'MITRE ATT&amp;CK'!$C:$C,$C58,'MITRE ATT&amp;CK'!$Q:$Q,RIGHT(P$57,1))),0)</f>
        <v>0</v>
      </c>
      <c r="Q58" s="9" t="s">
        <v>14</v>
      </c>
      <c r="R58" s="25" t="n">
        <f aca="false">COUNTIFS('MITRE ATT&amp;CK'!$C:$C,$C58,'MITRE ATT&amp;CK'!$V:$V,RIGHT(P$57,1))</f>
        <v>6</v>
      </c>
      <c r="S58" s="26" t="n">
        <f aca="false">IFERROR(IFERROR(1/(RIGHT(P$57,1)/SUMIFS('MITRE ATT&amp;CK'!$S:$S,'MITRE ATT&amp;CK'!$C:$C,$C58,'MITRE ATT&amp;CK'!$Q:$Q,RIGHT(P$57,1))),0)/COUNTIFS('MITRE ATT&amp;CK'!$C:$C,$C58,'MITRE ATT&amp;CK'!$Q:$Q,RIGHT(P$57,1)),"-")</f>
        <v>0</v>
      </c>
      <c r="T58" s="27" t="n">
        <f aca="false">IFERROR(1/(RIGHT(T$57,1)/SUMIFS('MITRE ATT&amp;CK'!$S:$S,'MITRE ATT&amp;CK'!$C:$C,$C58,'MITRE ATT&amp;CK'!$Q:$Q,RIGHT(T$57,1))),0)</f>
        <v>0</v>
      </c>
      <c r="U58" s="9" t="s">
        <v>14</v>
      </c>
      <c r="V58" s="25" t="n">
        <f aca="false">COUNTIFS('MITRE ATT&amp;CK'!$C:$C,$C58,'MITRE ATT&amp;CK'!$Q:$Q,RIGHT(T$57,1))</f>
        <v>11</v>
      </c>
      <c r="W58" s="26" t="n">
        <f aca="false">IFERROR(IFERROR(1/(RIGHT(T$57,1)/SUMIFS('MITRE ATT&amp;CK'!$S:$S,'MITRE ATT&amp;CK'!$C:$C,$C58,'MITRE ATT&amp;CK'!$Q:$Q,RIGHT(T$57,1))),0)/COUNTIFS('MITRE ATT&amp;CK'!$C:$C,$C58,'MITRE ATT&amp;CK'!$Q:$Q,RIGHT(T$57,1)),"-")</f>
        <v>0</v>
      </c>
      <c r="X58" s="27" t="n">
        <f aca="false">IFERROR(1/(RIGHT(X$57,1)/SUMIFS('MITRE ATT&amp;CK'!$S:$S,'MITRE ATT&amp;CK'!$C:$C,$C58,'MITRE ATT&amp;CK'!$Q:$Q,RIGHT(X$57,1))),0)</f>
        <v>0</v>
      </c>
      <c r="Y58" s="9" t="s">
        <v>14</v>
      </c>
      <c r="Z58" s="25" t="n">
        <f aca="false">COUNTIFS('MITRE ATT&amp;CK'!$C:$C,$C58,'MITRE ATT&amp;CK'!$Q:$Q,RIGHT(X$57,1))</f>
        <v>0</v>
      </c>
      <c r="AA58" s="26" t="str">
        <f aca="false">IFERROR(IFERROR(1/(RIGHT(X$57,1)/SUMIFS('MITRE ATT&amp;CK'!$S:$S,'MITRE ATT&amp;CK'!$C:$C,$C58,'MITRE ATT&amp;CK'!$Q:$Q,RIGHT(X$57,1))),0)/COUNTIFS('MITRE ATT&amp;CK'!$C:$C,$C58,'MITRE ATT&amp;CK'!$Q:$Q,RIGHT(X$57,1)),"-")</f>
        <v>-</v>
      </c>
      <c r="AB58" s="28" t="n">
        <f aca="false">SUM(D58,H58,L58,P58,T58,X58)</f>
        <v>0</v>
      </c>
      <c r="AC58" s="9" t="s">
        <v>14</v>
      </c>
      <c r="AD58" s="25" t="n">
        <f aca="false">COUNTIFS('MITRE ATT&amp;CK'!$C:$C,$C58,'MITRE ATT&amp;CK'!$G:$G,"&gt;0")</f>
        <v>28</v>
      </c>
      <c r="AE58" s="26" t="n">
        <f aca="false">IFERROR(AB58/AD58,"-")</f>
        <v>0</v>
      </c>
      <c r="AF58" s="6"/>
    </row>
    <row r="59" customFormat="false" ht="16.4" hidden="false" customHeight="false" outlineLevel="0" collapsed="false">
      <c r="B59" s="5"/>
      <c r="C59" s="23" t="s">
        <v>15</v>
      </c>
      <c r="D59" s="24" t="n">
        <f aca="false">IFERROR(1/(RIGHT(D$57,1)/SUMIFS('MITRE ATT&amp;CK'!$S:$S,'MITRE ATT&amp;CK'!$C:$C,$C59,'MITRE ATT&amp;CK'!$Q:$Q,RIGHT(D$57,1))),0)</f>
        <v>0</v>
      </c>
      <c r="E59" s="9" t="s">
        <v>14</v>
      </c>
      <c r="F59" s="25" t="n">
        <f aca="false">COUNTIFS('MITRE ATT&amp;CK'!$C:$C,$C59,'MITRE ATT&amp;CK'!$Q:$Q,RIGHT(D$57,1))</f>
        <v>0</v>
      </c>
      <c r="G59" s="26" t="str">
        <f aca="false">IFERROR(IFERROR(1/(RIGHT(D$57,1)/SUMIFS('MITRE ATT&amp;CK'!$S:$S,'MITRE ATT&amp;CK'!$C:$C,$C59,'MITRE ATT&amp;CK'!$Q:$Q,RIGHT(D$57,1))),0)/COUNTIFS('MITRE ATT&amp;CK'!$C:$C,$C59,'MITRE ATT&amp;CK'!$Q:$Q,RIGHT(D$57,1)),"-")</f>
        <v>-</v>
      </c>
      <c r="H59" s="27" t="n">
        <f aca="false">IFERROR(1/(RIGHT(H$57,1)/SUMIFS('MITRE ATT&amp;CK'!$S:$S,'MITRE ATT&amp;CK'!$C:$C,$C59,'MITRE ATT&amp;CK'!$Q:$Q,RIGHT(H$57,1))),0)</f>
        <v>0</v>
      </c>
      <c r="I59" s="9" t="s">
        <v>14</v>
      </c>
      <c r="J59" s="25" t="n">
        <f aca="false">COUNTIFS('MITRE ATT&amp;CK'!$C:$C,$C59,'MITRE ATT&amp;CK'!$Q:$Q,RIGHT(H$57,1))</f>
        <v>12</v>
      </c>
      <c r="K59" s="26" t="n">
        <f aca="false">IFERROR(IFERROR(1/(RIGHT(H$57,1)/SUMIFS('MITRE ATT&amp;CK'!$S:$S,'MITRE ATT&amp;CK'!$C:$C,$C59,'MITRE ATT&amp;CK'!$Q:$Q,RIGHT(H$57,1))),0)/COUNTIFS('MITRE ATT&amp;CK'!$C:$C,$C59,'MITRE ATT&amp;CK'!$Q:$Q,RIGHT(H$57,1)),"-")</f>
        <v>0</v>
      </c>
      <c r="L59" s="27" t="n">
        <f aca="false">IFERROR(1/(RIGHT(L$57,1)/SUMIFS('MITRE ATT&amp;CK'!$S:$S,'MITRE ATT&amp;CK'!$C:$C,$C59,'MITRE ATT&amp;CK'!$Q:$Q,RIGHT(L$57,1))),0)</f>
        <v>0</v>
      </c>
      <c r="M59" s="9" t="s">
        <v>14</v>
      </c>
      <c r="N59" s="25" t="n">
        <f aca="false">COUNTIFS('MITRE ATT&amp;CK'!$C:$C,$C59,'MITRE ATT&amp;CK'!$Q:$Q,RIGHT(L$57,1))</f>
        <v>14</v>
      </c>
      <c r="O59" s="26" t="n">
        <f aca="false">IFERROR(IFERROR(1/(RIGHT(L$57,1)/SUMIFS('MITRE ATT&amp;CK'!$S:$S,'MITRE ATT&amp;CK'!$C:$C,$C59,'MITRE ATT&amp;CK'!$Q:$Q,RIGHT(L$57,1))),0)/COUNTIFS('MITRE ATT&amp;CK'!$C:$C,$C59,'MITRE ATT&amp;CK'!$Q:$Q,RIGHT(L$57,1)),"-")</f>
        <v>0</v>
      </c>
      <c r="P59" s="27" t="n">
        <f aca="false">IFERROR(1/(RIGHT(P$57,1)/SUMIFS('MITRE ATT&amp;CK'!$S:$S,'MITRE ATT&amp;CK'!$C:$C,$C59,'MITRE ATT&amp;CK'!$Q:$Q,RIGHT(P$57,1))),0)</f>
        <v>0</v>
      </c>
      <c r="Q59" s="9" t="s">
        <v>14</v>
      </c>
      <c r="R59" s="25" t="n">
        <f aca="false">COUNTIFS('MITRE ATT&amp;CK'!$C:$C,$C59,'MITRE ATT&amp;CK'!$V:$V,RIGHT(P$57,1))</f>
        <v>0</v>
      </c>
      <c r="S59" s="26" t="n">
        <f aca="false">IFERROR(IFERROR(1/(RIGHT(P$57,1)/SUMIFS('MITRE ATT&amp;CK'!$S:$S,'MITRE ATT&amp;CK'!$C:$C,$C59,'MITRE ATT&amp;CK'!$Q:$Q,RIGHT(P$57,1))),0)/COUNTIFS('MITRE ATT&amp;CK'!$C:$C,$C59,'MITRE ATT&amp;CK'!$Q:$Q,RIGHT(P$57,1)),"-")</f>
        <v>0</v>
      </c>
      <c r="T59" s="27" t="n">
        <f aca="false">IFERROR(1/(RIGHT(T$57,1)/SUMIFS('MITRE ATT&amp;CK'!$S:$S,'MITRE ATT&amp;CK'!$C:$C,$C59,'MITRE ATT&amp;CK'!$Q:$Q,RIGHT(T$57,1))),0)</f>
        <v>0</v>
      </c>
      <c r="U59" s="9" t="s">
        <v>14</v>
      </c>
      <c r="V59" s="25" t="n">
        <f aca="false">COUNTIFS('MITRE ATT&amp;CK'!$C:$C,$C59,'MITRE ATT&amp;CK'!$Q:$Q,RIGHT(T$57,1))</f>
        <v>2</v>
      </c>
      <c r="W59" s="26" t="n">
        <f aca="false">IFERROR(IFERROR(1/(RIGHT(T$57,1)/SUMIFS('MITRE ATT&amp;CK'!$S:$S,'MITRE ATT&amp;CK'!$C:$C,$C59,'MITRE ATT&amp;CK'!$Q:$Q,RIGHT(T$57,1))),0)/COUNTIFS('MITRE ATT&amp;CK'!$C:$C,$C59,'MITRE ATT&amp;CK'!$Q:$Q,RIGHT(T$57,1)),"-")</f>
        <v>0</v>
      </c>
      <c r="X59" s="27" t="n">
        <f aca="false">IFERROR(1/(RIGHT(X$57,1)/SUMIFS('MITRE ATT&amp;CK'!$S:$S,'MITRE ATT&amp;CK'!$C:$C,$C59,'MITRE ATT&amp;CK'!$Q:$Q,RIGHT(X$57,1))),0)</f>
        <v>0</v>
      </c>
      <c r="Y59" s="9" t="s">
        <v>14</v>
      </c>
      <c r="Z59" s="25" t="n">
        <f aca="false">COUNTIFS('MITRE ATT&amp;CK'!$C:$C,$C59,'MITRE ATT&amp;CK'!$Q:$Q,RIGHT(X$57,1))</f>
        <v>4</v>
      </c>
      <c r="AA59" s="26" t="n">
        <f aca="false">IFERROR(IFERROR(1/(RIGHT(X$57,1)/SUMIFS('MITRE ATT&amp;CK'!$S:$S,'MITRE ATT&amp;CK'!$C:$C,$C59,'MITRE ATT&amp;CK'!$Q:$Q,RIGHT(X$57,1))),0)/COUNTIFS('MITRE ATT&amp;CK'!$C:$C,$C59,'MITRE ATT&amp;CK'!$Q:$Q,RIGHT(X$57,1)),"-")</f>
        <v>0</v>
      </c>
      <c r="AB59" s="28" t="n">
        <f aca="false">SUM(D59,H59,L59,P59,T59,X59)</f>
        <v>0</v>
      </c>
      <c r="AC59" s="9" t="s">
        <v>14</v>
      </c>
      <c r="AD59" s="25" t="n">
        <f aca="false">COUNTIFS('MITRE ATT&amp;CK'!$C:$C,$C59,'MITRE ATT&amp;CK'!$G:$G,"&gt;0")</f>
        <v>36</v>
      </c>
      <c r="AE59" s="26" t="n">
        <f aca="false">IFERROR(AB59/AD59,"-")</f>
        <v>0</v>
      </c>
      <c r="AF59" s="6"/>
    </row>
    <row r="60" customFormat="false" ht="16.4" hidden="false" customHeight="false" outlineLevel="0" collapsed="false">
      <c r="B60" s="5"/>
      <c r="C60" s="23" t="s">
        <v>16</v>
      </c>
      <c r="D60" s="24" t="n">
        <f aca="false">IFERROR(1/(RIGHT(D$57,1)/SUMIFS('MITRE ATT&amp;CK'!$S:$S,'MITRE ATT&amp;CK'!$C:$C,$C60,'MITRE ATT&amp;CK'!$Q:$Q,RIGHT(D$57,1))),0)</f>
        <v>0</v>
      </c>
      <c r="E60" s="9" t="s">
        <v>14</v>
      </c>
      <c r="F60" s="25" t="n">
        <f aca="false">COUNTIFS('MITRE ATT&amp;CK'!$C:$C,$C60,'MITRE ATT&amp;CK'!$Q:$Q,RIGHT(D$57,1))</f>
        <v>0</v>
      </c>
      <c r="G60" s="26" t="str">
        <f aca="false">IFERROR(IFERROR(1/(RIGHT(D$57,1)/SUMIFS('MITRE ATT&amp;CK'!$S:$S,'MITRE ATT&amp;CK'!$C:$C,$C60,'MITRE ATT&amp;CK'!$Q:$Q,RIGHT(D$57,1))),0)/COUNTIFS('MITRE ATT&amp;CK'!$C:$C,$C60,'MITRE ATT&amp;CK'!$Q:$Q,RIGHT(D$57,1)),"-")</f>
        <v>-</v>
      </c>
      <c r="H60" s="27" t="n">
        <f aca="false">IFERROR(1/(RIGHT(H$57,1)/SUMIFS('MITRE ATT&amp;CK'!$S:$S,'MITRE ATT&amp;CK'!$C:$C,$C60,'MITRE ATT&amp;CK'!$Q:$Q,RIGHT(H$57,1))),0)</f>
        <v>0</v>
      </c>
      <c r="I60" s="9" t="s">
        <v>14</v>
      </c>
      <c r="J60" s="25" t="n">
        <f aca="false">COUNTIFS('MITRE ATT&amp;CK'!$C:$C,$C60,'MITRE ATT&amp;CK'!$Q:$Q,RIGHT(H$57,1))</f>
        <v>1</v>
      </c>
      <c r="K60" s="26" t="n">
        <f aca="false">IFERROR(IFERROR(1/(RIGHT(H$57,1)/SUMIFS('MITRE ATT&amp;CK'!$S:$S,'MITRE ATT&amp;CK'!$C:$C,$C60,'MITRE ATT&amp;CK'!$Q:$Q,RIGHT(H$57,1))),0)/COUNTIFS('MITRE ATT&amp;CK'!$C:$C,$C60,'MITRE ATT&amp;CK'!$Q:$Q,RIGHT(H$57,1)),"-")</f>
        <v>0</v>
      </c>
      <c r="L60" s="27" t="n">
        <f aca="false">IFERROR(1/(RIGHT(L$57,1)/SUMIFS('MITRE ATT&amp;CK'!$S:$S,'MITRE ATT&amp;CK'!$C:$C,$C60,'MITRE ATT&amp;CK'!$Q:$Q,RIGHT(L$57,1))),0)</f>
        <v>0</v>
      </c>
      <c r="M60" s="9" t="s">
        <v>14</v>
      </c>
      <c r="N60" s="25" t="n">
        <f aca="false">COUNTIFS('MITRE ATT&amp;CK'!$C:$C,$C60,'MITRE ATT&amp;CK'!$Q:$Q,RIGHT(L$57,1))</f>
        <v>0</v>
      </c>
      <c r="O60" s="26" t="str">
        <f aca="false">IFERROR(IFERROR(1/(RIGHT(L$57,1)/SUMIFS('MITRE ATT&amp;CK'!$S:$S,'MITRE ATT&amp;CK'!$C:$C,$C60,'MITRE ATT&amp;CK'!$Q:$Q,RIGHT(L$57,1))),0)/COUNTIFS('MITRE ATT&amp;CK'!$C:$C,$C60,'MITRE ATT&amp;CK'!$Q:$Q,RIGHT(L$57,1)),"-")</f>
        <v>-</v>
      </c>
      <c r="P60" s="27" t="n">
        <f aca="false">IFERROR(1/(RIGHT(P$57,1)/SUMIFS('MITRE ATT&amp;CK'!$S:$S,'MITRE ATT&amp;CK'!$C:$C,$C60,'MITRE ATT&amp;CK'!$Q:$Q,RIGHT(P$57,1))),0)</f>
        <v>0</v>
      </c>
      <c r="Q60" s="9" t="s">
        <v>14</v>
      </c>
      <c r="R60" s="25" t="n">
        <f aca="false">COUNTIFS('MITRE ATT&amp;CK'!$C:$C,$C60,'MITRE ATT&amp;CK'!$V:$V,RIGHT(P$57,1))</f>
        <v>1</v>
      </c>
      <c r="S60" s="26" t="str">
        <f aca="false">IFERROR(IFERROR(1/(RIGHT(P$57,1)/SUMIFS('MITRE ATT&amp;CK'!$S:$S,'MITRE ATT&amp;CK'!$C:$C,$C60,'MITRE ATT&amp;CK'!$Q:$Q,RIGHT(P$57,1))),0)/COUNTIFS('MITRE ATT&amp;CK'!$C:$C,$C60,'MITRE ATT&amp;CK'!$Q:$Q,RIGHT(P$57,1)),"-")</f>
        <v>-</v>
      </c>
      <c r="T60" s="27" t="n">
        <f aca="false">IFERROR(1/(RIGHT(T$57,1)/SUMIFS('MITRE ATT&amp;CK'!$S:$S,'MITRE ATT&amp;CK'!$C:$C,$C60,'MITRE ATT&amp;CK'!$Q:$Q,RIGHT(T$57,1))),0)</f>
        <v>0</v>
      </c>
      <c r="U60" s="9" t="s">
        <v>14</v>
      </c>
      <c r="V60" s="25" t="n">
        <f aca="false">COUNTIFS('MITRE ATT&amp;CK'!$C:$C,$C60,'MITRE ATT&amp;CK'!$Q:$Q,RIGHT(T$57,1))</f>
        <v>19</v>
      </c>
      <c r="W60" s="26" t="n">
        <f aca="false">IFERROR(IFERROR(1/(RIGHT(T$57,1)/SUMIFS('MITRE ATT&amp;CK'!$S:$S,'MITRE ATT&amp;CK'!$C:$C,$C60,'MITRE ATT&amp;CK'!$Q:$Q,RIGHT(T$57,1))),0)/COUNTIFS('MITRE ATT&amp;CK'!$C:$C,$C60,'MITRE ATT&amp;CK'!$Q:$Q,RIGHT(T$57,1)),"-")</f>
        <v>0</v>
      </c>
      <c r="X60" s="27" t="n">
        <f aca="false">IFERROR(1/(RIGHT(X$57,1)/SUMIFS('MITRE ATT&amp;CK'!$S:$S,'MITRE ATT&amp;CK'!$C:$C,$C60,'MITRE ATT&amp;CK'!$Q:$Q,RIGHT(X$57,1))),0)</f>
        <v>0</v>
      </c>
      <c r="Y60" s="9" t="s">
        <v>14</v>
      </c>
      <c r="Z60" s="25" t="n">
        <f aca="false">COUNTIFS('MITRE ATT&amp;CK'!$C:$C,$C60,'MITRE ATT&amp;CK'!$Q:$Q,RIGHT(X$57,1))</f>
        <v>32</v>
      </c>
      <c r="AA60" s="26" t="n">
        <f aca="false">IFERROR(IFERROR(1/(RIGHT(X$57,1)/SUMIFS('MITRE ATT&amp;CK'!$S:$S,'MITRE ATT&amp;CK'!$C:$C,$C60,'MITRE ATT&amp;CK'!$Q:$Q,RIGHT(X$57,1))),0)/COUNTIFS('MITRE ATT&amp;CK'!$C:$C,$C60,'MITRE ATT&amp;CK'!$Q:$Q,RIGHT(X$57,1)),"-")</f>
        <v>0</v>
      </c>
      <c r="AB60" s="28" t="n">
        <f aca="false">SUM(D60,H60,L60,P60,T60,X60)</f>
        <v>0</v>
      </c>
      <c r="AC60" s="9" t="s">
        <v>14</v>
      </c>
      <c r="AD60" s="25" t="n">
        <f aca="false">COUNTIFS('MITRE ATT&amp;CK'!$C:$C,$C60,'MITRE ATT&amp;CK'!$G:$G,"&gt;0")</f>
        <v>52</v>
      </c>
      <c r="AE60" s="26" t="n">
        <f aca="false">IFERROR(AB60/AD60,"-")</f>
        <v>0</v>
      </c>
      <c r="AF60" s="6"/>
    </row>
    <row r="61" customFormat="false" ht="16.4" hidden="false" customHeight="false" outlineLevel="0" collapsed="false">
      <c r="B61" s="5"/>
      <c r="C61" s="23" t="s">
        <v>17</v>
      </c>
      <c r="D61" s="24" t="n">
        <f aca="false">IFERROR(1/(RIGHT(D$57,1)/SUMIFS('MITRE ATT&amp;CK'!$S:$S,'MITRE ATT&amp;CK'!$C:$C,$C61,'MITRE ATT&amp;CK'!$Q:$Q,RIGHT(D$57,1))),0)</f>
        <v>0</v>
      </c>
      <c r="E61" s="9" t="s">
        <v>14</v>
      </c>
      <c r="F61" s="25" t="n">
        <f aca="false">COUNTIFS('MITRE ATT&amp;CK'!$C:$C,$C61,'MITRE ATT&amp;CK'!$Q:$Q,RIGHT(D$57,1))</f>
        <v>3</v>
      </c>
      <c r="G61" s="26" t="n">
        <f aca="false">IFERROR(IFERROR(1/(RIGHT(D$57,1)/SUMIFS('MITRE ATT&amp;CK'!$S:$S,'MITRE ATT&amp;CK'!$C:$C,$C61,'MITRE ATT&amp;CK'!$Q:$Q,RIGHT(D$57,1))),0)/COUNTIFS('MITRE ATT&amp;CK'!$C:$C,$C61,'MITRE ATT&amp;CK'!$Q:$Q,RIGHT(D$57,1)),"-")</f>
        <v>0</v>
      </c>
      <c r="H61" s="27" t="n">
        <f aca="false">IFERROR(1/(RIGHT(H$57,1)/SUMIFS('MITRE ATT&amp;CK'!$S:$S,'MITRE ATT&amp;CK'!$C:$C,$C61,'MITRE ATT&amp;CK'!$Q:$Q,RIGHT(H$57,1))),0)</f>
        <v>0</v>
      </c>
      <c r="I61" s="9" t="s">
        <v>14</v>
      </c>
      <c r="J61" s="25" t="n">
        <f aca="false">COUNTIFS('MITRE ATT&amp;CK'!$C:$C,$C61,'MITRE ATT&amp;CK'!$Q:$Q,RIGHT(H$57,1))</f>
        <v>9</v>
      </c>
      <c r="K61" s="26" t="n">
        <f aca="false">IFERROR(IFERROR(1/(RIGHT(H$57,1)/SUMIFS('MITRE ATT&amp;CK'!$S:$S,'MITRE ATT&amp;CK'!$C:$C,$C61,'MITRE ATT&amp;CK'!$Q:$Q,RIGHT(H$57,1))),0)/COUNTIFS('MITRE ATT&amp;CK'!$C:$C,$C61,'MITRE ATT&amp;CK'!$Q:$Q,RIGHT(H$57,1)),"-")</f>
        <v>0</v>
      </c>
      <c r="L61" s="27" t="n">
        <f aca="false">IFERROR(1/(RIGHT(L$57,1)/SUMIFS('MITRE ATT&amp;CK'!$S:$S,'MITRE ATT&amp;CK'!$C:$C,$C61,'MITRE ATT&amp;CK'!$Q:$Q,RIGHT(L$57,1))),0)</f>
        <v>0</v>
      </c>
      <c r="M61" s="9" t="s">
        <v>14</v>
      </c>
      <c r="N61" s="25" t="n">
        <f aca="false">COUNTIFS('MITRE ATT&amp;CK'!$C:$C,$C61,'MITRE ATT&amp;CK'!$Q:$Q,RIGHT(L$57,1))</f>
        <v>53</v>
      </c>
      <c r="O61" s="26" t="n">
        <f aca="false">IFERROR(IFERROR(1/(RIGHT(L$57,1)/SUMIFS('MITRE ATT&amp;CK'!$S:$S,'MITRE ATT&amp;CK'!$C:$C,$C61,'MITRE ATT&amp;CK'!$Q:$Q,RIGHT(L$57,1))),0)/COUNTIFS('MITRE ATT&amp;CK'!$C:$C,$C61,'MITRE ATT&amp;CK'!$Q:$Q,RIGHT(L$57,1)),"-")</f>
        <v>0</v>
      </c>
      <c r="P61" s="27" t="n">
        <f aca="false">IFERROR(1/(RIGHT(P$57,1)/SUMIFS('MITRE ATT&amp;CK'!$S:$S,'MITRE ATT&amp;CK'!$C:$C,$C61,'MITRE ATT&amp;CK'!$Q:$Q,RIGHT(P$57,1))),0)</f>
        <v>0</v>
      </c>
      <c r="Q61" s="9" t="s">
        <v>14</v>
      </c>
      <c r="R61" s="25" t="n">
        <f aca="false">COUNTIFS('MITRE ATT&amp;CK'!$C:$C,$C61,'MITRE ATT&amp;CK'!$V:$V,RIGHT(P$57,1))</f>
        <v>8</v>
      </c>
      <c r="S61" s="26" t="n">
        <f aca="false">IFERROR(IFERROR(1/(RIGHT(P$57,1)/SUMIFS('MITRE ATT&amp;CK'!$S:$S,'MITRE ATT&amp;CK'!$C:$C,$C61,'MITRE ATT&amp;CK'!$Q:$Q,RIGHT(P$57,1))),0)/COUNTIFS('MITRE ATT&amp;CK'!$C:$C,$C61,'MITRE ATT&amp;CK'!$Q:$Q,RIGHT(P$57,1)),"-")</f>
        <v>0</v>
      </c>
      <c r="T61" s="27" t="n">
        <f aca="false">IFERROR(1/(RIGHT(T$57,1)/SUMIFS('MITRE ATT&amp;CK'!$S:$S,'MITRE ATT&amp;CK'!$C:$C,$C61,'MITRE ATT&amp;CK'!$Q:$Q,RIGHT(T$57,1))),0)</f>
        <v>0</v>
      </c>
      <c r="U61" s="9" t="s">
        <v>14</v>
      </c>
      <c r="V61" s="25" t="n">
        <f aca="false">COUNTIFS('MITRE ATT&amp;CK'!$C:$C,$C61,'MITRE ATT&amp;CK'!$Q:$Q,RIGHT(T$57,1))</f>
        <v>37</v>
      </c>
      <c r="W61" s="26" t="n">
        <f aca="false">IFERROR(IFERROR(1/(RIGHT(T$57,1)/SUMIFS('MITRE ATT&amp;CK'!$S:$S,'MITRE ATT&amp;CK'!$C:$C,$C61,'MITRE ATT&amp;CK'!$Q:$Q,RIGHT(T$57,1))),0)/COUNTIFS('MITRE ATT&amp;CK'!$C:$C,$C61,'MITRE ATT&amp;CK'!$Q:$Q,RIGHT(T$57,1)),"-")</f>
        <v>0</v>
      </c>
      <c r="X61" s="27" t="n">
        <f aca="false">IFERROR(1/(RIGHT(X$57,1)/SUMIFS('MITRE ATT&amp;CK'!$S:$S,'MITRE ATT&amp;CK'!$C:$C,$C61,'MITRE ATT&amp;CK'!$Q:$Q,RIGHT(X$57,1))),0)</f>
        <v>0</v>
      </c>
      <c r="Y61" s="9" t="s">
        <v>14</v>
      </c>
      <c r="Z61" s="25" t="n">
        <f aca="false">COUNTIFS('MITRE ATT&amp;CK'!$C:$C,$C61,'MITRE ATT&amp;CK'!$Q:$Q,RIGHT(X$57,1))</f>
        <v>26</v>
      </c>
      <c r="AA61" s="26" t="n">
        <f aca="false">IFERROR(IFERROR(1/(RIGHT(X$57,1)/SUMIFS('MITRE ATT&amp;CK'!$S:$S,'MITRE ATT&amp;CK'!$C:$C,$C61,'MITRE ATT&amp;CK'!$Q:$Q,RIGHT(X$57,1))),0)/COUNTIFS('MITRE ATT&amp;CK'!$C:$C,$C61,'MITRE ATT&amp;CK'!$Q:$Q,RIGHT(X$57,1)),"-")</f>
        <v>0</v>
      </c>
      <c r="AB61" s="28" t="n">
        <f aca="false">SUM(D61,H61,L61,P61,T61,X61)</f>
        <v>0</v>
      </c>
      <c r="AC61" s="9" t="s">
        <v>14</v>
      </c>
      <c r="AD61" s="25" t="n">
        <f aca="false">COUNTIFS('MITRE ATT&amp;CK'!$C:$C,$C61,'MITRE ATT&amp;CK'!$G:$G,"&gt;0")</f>
        <v>163</v>
      </c>
      <c r="AE61" s="26" t="n">
        <f aca="false">IFERROR(AB61/AD61,"-")</f>
        <v>0</v>
      </c>
      <c r="AF61" s="6"/>
    </row>
    <row r="62" customFormat="false" ht="16.4" hidden="false" customHeight="false" outlineLevel="0" collapsed="false">
      <c r="B62" s="5"/>
      <c r="C62" s="23" t="s">
        <v>18</v>
      </c>
      <c r="D62" s="24" t="n">
        <f aca="false">IFERROR(1/(RIGHT(D$57,1)/SUMIFS('MITRE ATT&amp;CK'!$S:$S,'MITRE ATT&amp;CK'!$C:$C,$C62,'MITRE ATT&amp;CK'!$Q:$Q,RIGHT(D$57,1))),0)</f>
        <v>0</v>
      </c>
      <c r="E62" s="9" t="s">
        <v>14</v>
      </c>
      <c r="F62" s="25" t="n">
        <f aca="false">COUNTIFS('MITRE ATT&amp;CK'!$C:$C,$C62,'MITRE ATT&amp;CK'!$Q:$Q,RIGHT(D$57,1))</f>
        <v>5</v>
      </c>
      <c r="G62" s="26" t="n">
        <f aca="false">IFERROR(IFERROR(1/(RIGHT(D$57,1)/SUMIFS('MITRE ATT&amp;CK'!$S:$S,'MITRE ATT&amp;CK'!$C:$C,$C62,'MITRE ATT&amp;CK'!$Q:$Q,RIGHT(D$57,1))),0)/COUNTIFS('MITRE ATT&amp;CK'!$C:$C,$C62,'MITRE ATT&amp;CK'!$Q:$Q,RIGHT(D$57,1)),"-")</f>
        <v>0</v>
      </c>
      <c r="H62" s="27" t="n">
        <f aca="false">IFERROR(1/(RIGHT(H$57,1)/SUMIFS('MITRE ATT&amp;CK'!$S:$S,'MITRE ATT&amp;CK'!$C:$C,$C62,'MITRE ATT&amp;CK'!$Q:$Q,RIGHT(H$57,1))),0)</f>
        <v>0</v>
      </c>
      <c r="I62" s="9" t="s">
        <v>14</v>
      </c>
      <c r="J62" s="25" t="n">
        <f aca="false">COUNTIFS('MITRE ATT&amp;CK'!$C:$C,$C62,'MITRE ATT&amp;CK'!$Q:$Q,RIGHT(H$57,1))</f>
        <v>6</v>
      </c>
      <c r="K62" s="26" t="n">
        <f aca="false">IFERROR(IFERROR(1/(RIGHT(H$57,1)/SUMIFS('MITRE ATT&amp;CK'!$S:$S,'MITRE ATT&amp;CK'!$C:$C,$C62,'MITRE ATT&amp;CK'!$Q:$Q,RIGHT(H$57,1))),0)/COUNTIFS('MITRE ATT&amp;CK'!$C:$C,$C62,'MITRE ATT&amp;CK'!$Q:$Q,RIGHT(H$57,1)),"-")</f>
        <v>0</v>
      </c>
      <c r="L62" s="27" t="n">
        <f aca="false">IFERROR(1/(RIGHT(L$57,1)/SUMIFS('MITRE ATT&amp;CK'!$S:$S,'MITRE ATT&amp;CK'!$C:$C,$C62,'MITRE ATT&amp;CK'!$Q:$Q,RIGHT(L$57,1))),0)</f>
        <v>0</v>
      </c>
      <c r="M62" s="9" t="s">
        <v>14</v>
      </c>
      <c r="N62" s="25" t="n">
        <f aca="false">COUNTIFS('MITRE ATT&amp;CK'!$C:$C,$C62,'MITRE ATT&amp;CK'!$Q:$Q,RIGHT(L$57,1))</f>
        <v>23</v>
      </c>
      <c r="O62" s="26" t="n">
        <f aca="false">IFERROR(IFERROR(1/(RIGHT(L$57,1)/SUMIFS('MITRE ATT&amp;CK'!$S:$S,'MITRE ATT&amp;CK'!$C:$C,$C62,'MITRE ATT&amp;CK'!$Q:$Q,RIGHT(L$57,1))),0)/COUNTIFS('MITRE ATT&amp;CK'!$C:$C,$C62,'MITRE ATT&amp;CK'!$Q:$Q,RIGHT(L$57,1)),"-")</f>
        <v>0</v>
      </c>
      <c r="P62" s="27" t="n">
        <f aca="false">IFERROR(1/(RIGHT(P$57,1)/SUMIFS('MITRE ATT&amp;CK'!$S:$S,'MITRE ATT&amp;CK'!$C:$C,$C62,'MITRE ATT&amp;CK'!$Q:$Q,RIGHT(P$57,1))),0)</f>
        <v>0</v>
      </c>
      <c r="Q62" s="9" t="s">
        <v>14</v>
      </c>
      <c r="R62" s="25" t="n">
        <f aca="false">COUNTIFS('MITRE ATT&amp;CK'!$C:$C,$C62,'MITRE ATT&amp;CK'!$V:$V,RIGHT(P$57,1))</f>
        <v>2</v>
      </c>
      <c r="S62" s="26" t="n">
        <f aca="false">IFERROR(IFERROR(1/(RIGHT(P$57,1)/SUMIFS('MITRE ATT&amp;CK'!$S:$S,'MITRE ATT&amp;CK'!$C:$C,$C62,'MITRE ATT&amp;CK'!$Q:$Q,RIGHT(P$57,1))),0)/COUNTIFS('MITRE ATT&amp;CK'!$C:$C,$C62,'MITRE ATT&amp;CK'!$Q:$Q,RIGHT(P$57,1)),"-")</f>
        <v>0</v>
      </c>
      <c r="T62" s="27" t="n">
        <f aca="false">IFERROR(1/(RIGHT(T$57,1)/SUMIFS('MITRE ATT&amp;CK'!$S:$S,'MITRE ATT&amp;CK'!$C:$C,$C62,'MITRE ATT&amp;CK'!$Q:$Q,RIGHT(T$57,1))),0)</f>
        <v>0</v>
      </c>
      <c r="U62" s="9" t="s">
        <v>14</v>
      </c>
      <c r="V62" s="25" t="n">
        <f aca="false">COUNTIFS('MITRE ATT&amp;CK'!$C:$C,$C62,'MITRE ATT&amp;CK'!$Q:$Q,RIGHT(T$57,1))</f>
        <v>0</v>
      </c>
      <c r="W62" s="26" t="str">
        <f aca="false">IFERROR(IFERROR(1/(RIGHT(T$57,1)/SUMIFS('MITRE ATT&amp;CK'!$S:$S,'MITRE ATT&amp;CK'!$C:$C,$C62,'MITRE ATT&amp;CK'!$Q:$Q,RIGHT(T$57,1))),0)/COUNTIFS('MITRE ATT&amp;CK'!$C:$C,$C62,'MITRE ATT&amp;CK'!$Q:$Q,RIGHT(T$57,1)),"-")</f>
        <v>-</v>
      </c>
      <c r="X62" s="27" t="n">
        <f aca="false">IFERROR(1/(RIGHT(X$57,1)/SUMIFS('MITRE ATT&amp;CK'!$S:$S,'MITRE ATT&amp;CK'!$C:$C,$C62,'MITRE ATT&amp;CK'!$Q:$Q,RIGHT(X$57,1))),0)</f>
        <v>0</v>
      </c>
      <c r="Y62" s="9" t="s">
        <v>14</v>
      </c>
      <c r="Z62" s="25" t="n">
        <f aca="false">COUNTIFS('MITRE ATT&amp;CK'!$C:$C,$C62,'MITRE ATT&amp;CK'!$Q:$Q,RIGHT(X$57,1))</f>
        <v>0</v>
      </c>
      <c r="AA62" s="26" t="str">
        <f aca="false">IFERROR(IFERROR(1/(RIGHT(X$57,1)/SUMIFS('MITRE ATT&amp;CK'!$S:$S,'MITRE ATT&amp;CK'!$C:$C,$C62,'MITRE ATT&amp;CK'!$Q:$Q,RIGHT(X$57,1))),0)/COUNTIFS('MITRE ATT&amp;CK'!$C:$C,$C62,'MITRE ATT&amp;CK'!$Q:$Q,RIGHT(X$57,1)),"-")</f>
        <v>-</v>
      </c>
      <c r="AB62" s="28" t="n">
        <f aca="false">SUM(D62,H62,L62,P62,T62,X62)</f>
        <v>0</v>
      </c>
      <c r="AC62" s="9" t="s">
        <v>14</v>
      </c>
      <c r="AD62" s="25" t="n">
        <f aca="false">COUNTIFS('MITRE ATT&amp;CK'!$C:$C,$C62,'MITRE ATT&amp;CK'!$G:$G,"&gt;0")</f>
        <v>35</v>
      </c>
      <c r="AE62" s="26" t="n">
        <f aca="false">IFERROR(AB62/AD62,"-")</f>
        <v>0</v>
      </c>
      <c r="AF62" s="6"/>
    </row>
    <row r="63" customFormat="false" ht="16.4" hidden="false" customHeight="false" outlineLevel="0" collapsed="false">
      <c r="B63" s="5"/>
      <c r="C63" s="23" t="s">
        <v>19</v>
      </c>
      <c r="D63" s="24" t="n">
        <f aca="false">IFERROR(1/(RIGHT(D$57,1)/SUMIFS('MITRE ATT&amp;CK'!$S:$S,'MITRE ATT&amp;CK'!$C:$C,$C63,'MITRE ATT&amp;CK'!$Q:$Q,RIGHT(D$57,1))),0)</f>
        <v>0</v>
      </c>
      <c r="E63" s="9" t="s">
        <v>14</v>
      </c>
      <c r="F63" s="25" t="n">
        <f aca="false">COUNTIFS('MITRE ATT&amp;CK'!$C:$C,$C63,'MITRE ATT&amp;CK'!$Q:$Q,RIGHT(D$57,1))</f>
        <v>0</v>
      </c>
      <c r="G63" s="26" t="str">
        <f aca="false">IFERROR(IFERROR(1/(RIGHT(D$57,1)/SUMIFS('MITRE ATT&amp;CK'!$S:$S,'MITRE ATT&amp;CK'!$C:$C,$C63,'MITRE ATT&amp;CK'!$Q:$Q,RIGHT(D$57,1))),0)/COUNTIFS('MITRE ATT&amp;CK'!$C:$C,$C63,'MITRE ATT&amp;CK'!$Q:$Q,RIGHT(D$57,1)),"-")</f>
        <v>-</v>
      </c>
      <c r="H63" s="27" t="n">
        <f aca="false">IFERROR(1/(RIGHT(H$57,1)/SUMIFS('MITRE ATT&amp;CK'!$S:$S,'MITRE ATT&amp;CK'!$C:$C,$C63,'MITRE ATT&amp;CK'!$Q:$Q,RIGHT(H$57,1))),0)</f>
        <v>0</v>
      </c>
      <c r="I63" s="9" t="s">
        <v>14</v>
      </c>
      <c r="J63" s="25" t="n">
        <f aca="false">COUNTIFS('MITRE ATT&amp;CK'!$C:$C,$C63,'MITRE ATT&amp;CK'!$Q:$Q,RIGHT(H$57,1))</f>
        <v>0</v>
      </c>
      <c r="K63" s="26" t="str">
        <f aca="false">IFERROR(IFERROR(1/(RIGHT(H$57,1)/SUMIFS('MITRE ATT&amp;CK'!$S:$S,'MITRE ATT&amp;CK'!$C:$C,$C63,'MITRE ATT&amp;CK'!$Q:$Q,RIGHT(H$57,1))),0)/COUNTIFS('MITRE ATT&amp;CK'!$C:$C,$C63,'MITRE ATT&amp;CK'!$Q:$Q,RIGHT(H$57,1)),"-")</f>
        <v>-</v>
      </c>
      <c r="L63" s="27" t="n">
        <f aca="false">IFERROR(1/(RIGHT(L$57,1)/SUMIFS('MITRE ATT&amp;CK'!$S:$S,'MITRE ATT&amp;CK'!$C:$C,$C63,'MITRE ATT&amp;CK'!$Q:$Q,RIGHT(L$57,1))),0)</f>
        <v>0</v>
      </c>
      <c r="M63" s="9" t="s">
        <v>14</v>
      </c>
      <c r="N63" s="25" t="n">
        <f aca="false">COUNTIFS('MITRE ATT&amp;CK'!$C:$C,$C63,'MITRE ATT&amp;CK'!$Q:$Q,RIGHT(L$57,1))</f>
        <v>5</v>
      </c>
      <c r="O63" s="26" t="n">
        <f aca="false">IFERROR(IFERROR(1/(RIGHT(L$57,1)/SUMIFS('MITRE ATT&amp;CK'!$S:$S,'MITRE ATT&amp;CK'!$C:$C,$C63,'MITRE ATT&amp;CK'!$Q:$Q,RIGHT(L$57,1))),0)/COUNTIFS('MITRE ATT&amp;CK'!$C:$C,$C63,'MITRE ATT&amp;CK'!$Q:$Q,RIGHT(L$57,1)),"-")</f>
        <v>0</v>
      </c>
      <c r="P63" s="27" t="n">
        <f aca="false">IFERROR(1/(RIGHT(P$57,1)/SUMIFS('MITRE ATT&amp;CK'!$S:$S,'MITRE ATT&amp;CK'!$C:$C,$C63,'MITRE ATT&amp;CK'!$Q:$Q,RIGHT(P$57,1))),0)</f>
        <v>0</v>
      </c>
      <c r="Q63" s="9" t="s">
        <v>14</v>
      </c>
      <c r="R63" s="25" t="n">
        <f aca="false">COUNTIFS('MITRE ATT&amp;CK'!$C:$C,$C63,'MITRE ATT&amp;CK'!$V:$V,RIGHT(P$57,1))</f>
        <v>2</v>
      </c>
      <c r="S63" s="26" t="n">
        <f aca="false">IFERROR(IFERROR(1/(RIGHT(P$57,1)/SUMIFS('MITRE ATT&amp;CK'!$S:$S,'MITRE ATT&amp;CK'!$C:$C,$C63,'MITRE ATT&amp;CK'!$Q:$Q,RIGHT(P$57,1))),0)/COUNTIFS('MITRE ATT&amp;CK'!$C:$C,$C63,'MITRE ATT&amp;CK'!$Q:$Q,RIGHT(P$57,1)),"-")</f>
        <v>0</v>
      </c>
      <c r="T63" s="27" t="n">
        <f aca="false">IFERROR(1/(RIGHT(T$57,1)/SUMIFS('MITRE ATT&amp;CK'!$S:$S,'MITRE ATT&amp;CK'!$C:$C,$C63,'MITRE ATT&amp;CK'!$Q:$Q,RIGHT(T$57,1))),0)</f>
        <v>0</v>
      </c>
      <c r="U63" s="9" t="s">
        <v>14</v>
      </c>
      <c r="V63" s="25" t="n">
        <f aca="false">COUNTIFS('MITRE ATT&amp;CK'!$C:$C,$C63,'MITRE ATT&amp;CK'!$Q:$Q,RIGHT(T$57,1))</f>
        <v>14</v>
      </c>
      <c r="W63" s="26" t="n">
        <f aca="false">IFERROR(IFERROR(1/(RIGHT(T$57,1)/SUMIFS('MITRE ATT&amp;CK'!$S:$S,'MITRE ATT&amp;CK'!$C:$C,$C63,'MITRE ATT&amp;CK'!$Q:$Q,RIGHT(T$57,1))),0)/COUNTIFS('MITRE ATT&amp;CK'!$C:$C,$C63,'MITRE ATT&amp;CK'!$Q:$Q,RIGHT(T$57,1)),"-")</f>
        <v>0</v>
      </c>
      <c r="X63" s="27" t="n">
        <f aca="false">IFERROR(1/(RIGHT(X$57,1)/SUMIFS('MITRE ATT&amp;CK'!$S:$S,'MITRE ATT&amp;CK'!$C:$C,$C63,'MITRE ATT&amp;CK'!$Q:$Q,RIGHT(X$57,1))),0)</f>
        <v>0</v>
      </c>
      <c r="Y63" s="9" t="s">
        <v>14</v>
      </c>
      <c r="Z63" s="25" t="n">
        <f aca="false">COUNTIFS('MITRE ATT&amp;CK'!$C:$C,$C63,'MITRE ATT&amp;CK'!$Q:$Q,RIGHT(X$57,1))</f>
        <v>4</v>
      </c>
      <c r="AA63" s="26" t="n">
        <f aca="false">IFERROR(IFERROR(1/(RIGHT(X$57,1)/SUMIFS('MITRE ATT&amp;CK'!$S:$S,'MITRE ATT&amp;CK'!$C:$C,$C63,'MITRE ATT&amp;CK'!$Q:$Q,RIGHT(X$57,1))),0)/COUNTIFS('MITRE ATT&amp;CK'!$C:$C,$C63,'MITRE ATT&amp;CK'!$Q:$Q,RIGHT(X$57,1)),"-")</f>
        <v>0</v>
      </c>
      <c r="AB63" s="28" t="n">
        <f aca="false">SUM(D63,H63,L63,P63,T63,X63)</f>
        <v>0</v>
      </c>
      <c r="AC63" s="9" t="s">
        <v>14</v>
      </c>
      <c r="AD63" s="25" t="n">
        <f aca="false">COUNTIFS('MITRE ATT&amp;CK'!$C:$C,$C63,'MITRE ATT&amp;CK'!$G:$G,"&gt;0")</f>
        <v>30</v>
      </c>
      <c r="AE63" s="26" t="n">
        <f aca="false">IFERROR(AB63/AD63,"-")</f>
        <v>0</v>
      </c>
      <c r="AF63" s="6"/>
    </row>
    <row r="64" customFormat="false" ht="16.4" hidden="false" customHeight="false" outlineLevel="0" collapsed="false">
      <c r="B64" s="5"/>
      <c r="C64" s="23" t="s">
        <v>20</v>
      </c>
      <c r="D64" s="24" t="n">
        <f aca="false">IFERROR(1/(RIGHT(D$57,1)/SUMIFS('MITRE ATT&amp;CK'!$S:$S,'MITRE ATT&amp;CK'!$C:$C,$C64,'MITRE ATT&amp;CK'!$Q:$Q,RIGHT(D$57,1))),0)</f>
        <v>0</v>
      </c>
      <c r="E64" s="9" t="s">
        <v>14</v>
      </c>
      <c r="F64" s="25" t="n">
        <f aca="false">COUNTIFS('MITRE ATT&amp;CK'!$C:$C,$C64,'MITRE ATT&amp;CK'!$Q:$Q,RIGHT(D$57,1))</f>
        <v>0</v>
      </c>
      <c r="G64" s="26" t="str">
        <f aca="false">IFERROR(IFERROR(1/(RIGHT(D$57,1)/SUMIFS('MITRE ATT&amp;CK'!$S:$S,'MITRE ATT&amp;CK'!$C:$C,$C64,'MITRE ATT&amp;CK'!$Q:$Q,RIGHT(D$57,1))),0)/COUNTIFS('MITRE ATT&amp;CK'!$C:$C,$C64,'MITRE ATT&amp;CK'!$Q:$Q,RIGHT(D$57,1)),"-")</f>
        <v>-</v>
      </c>
      <c r="H64" s="27" t="n">
        <f aca="false">IFERROR(1/(RIGHT(H$57,1)/SUMIFS('MITRE ATT&amp;CK'!$S:$S,'MITRE ATT&amp;CK'!$C:$C,$C64,'MITRE ATT&amp;CK'!$Q:$Q,RIGHT(H$57,1))),0)</f>
        <v>0</v>
      </c>
      <c r="I64" s="9" t="s">
        <v>14</v>
      </c>
      <c r="J64" s="25" t="n">
        <f aca="false">COUNTIFS('MITRE ATT&amp;CK'!$C:$C,$C64,'MITRE ATT&amp;CK'!$Q:$Q,RIGHT(H$57,1))</f>
        <v>0</v>
      </c>
      <c r="K64" s="26" t="str">
        <f aca="false">IFERROR(IFERROR(1/(RIGHT(H$57,1)/SUMIFS('MITRE ATT&amp;CK'!$S:$S,'MITRE ATT&amp;CK'!$C:$C,$C64,'MITRE ATT&amp;CK'!$Q:$Q,RIGHT(H$57,1))),0)/COUNTIFS('MITRE ATT&amp;CK'!$C:$C,$C64,'MITRE ATT&amp;CK'!$Q:$Q,RIGHT(H$57,1)),"-")</f>
        <v>-</v>
      </c>
      <c r="L64" s="27" t="n">
        <f aca="false">IFERROR(1/(RIGHT(L$57,1)/SUMIFS('MITRE ATT&amp;CK'!$S:$S,'MITRE ATT&amp;CK'!$C:$C,$C64,'MITRE ATT&amp;CK'!$Q:$Q,RIGHT(L$57,1))),0)</f>
        <v>0</v>
      </c>
      <c r="M64" s="9" t="s">
        <v>14</v>
      </c>
      <c r="N64" s="25" t="n">
        <f aca="false">COUNTIFS('MITRE ATT&amp;CK'!$C:$C,$C64,'MITRE ATT&amp;CK'!$Q:$Q,RIGHT(L$57,1))</f>
        <v>1</v>
      </c>
      <c r="O64" s="26" t="n">
        <f aca="false">IFERROR(IFERROR(1/(RIGHT(L$57,1)/SUMIFS('MITRE ATT&amp;CK'!$S:$S,'MITRE ATT&amp;CK'!$C:$C,$C64,'MITRE ATT&amp;CK'!$Q:$Q,RIGHT(L$57,1))),0)/COUNTIFS('MITRE ATT&amp;CK'!$C:$C,$C64,'MITRE ATT&amp;CK'!$Q:$Q,RIGHT(L$57,1)),"-")</f>
        <v>0</v>
      </c>
      <c r="P64" s="27" t="n">
        <f aca="false">IFERROR(1/(RIGHT(P$57,1)/SUMIFS('MITRE ATT&amp;CK'!$S:$S,'MITRE ATT&amp;CK'!$C:$C,$C64,'MITRE ATT&amp;CK'!$Q:$Q,RIGHT(P$57,1))),0)</f>
        <v>0</v>
      </c>
      <c r="Q64" s="9" t="s">
        <v>14</v>
      </c>
      <c r="R64" s="25" t="n">
        <f aca="false">COUNTIFS('MITRE ATT&amp;CK'!$C:$C,$C64,'MITRE ATT&amp;CK'!$V:$V,RIGHT(P$57,1))</f>
        <v>0</v>
      </c>
      <c r="S64" s="26" t="str">
        <f aca="false">IFERROR(IFERROR(1/(RIGHT(P$57,1)/SUMIFS('MITRE ATT&amp;CK'!$S:$S,'MITRE ATT&amp;CK'!$C:$C,$C64,'MITRE ATT&amp;CK'!$Q:$Q,RIGHT(P$57,1))),0)/COUNTIFS('MITRE ATT&amp;CK'!$C:$C,$C64,'MITRE ATT&amp;CK'!$Q:$Q,RIGHT(P$57,1)),"-")</f>
        <v>-</v>
      </c>
      <c r="T64" s="27" t="n">
        <f aca="false">IFERROR(1/(RIGHT(T$57,1)/SUMIFS('MITRE ATT&amp;CK'!$S:$S,'MITRE ATT&amp;CK'!$C:$C,$C64,'MITRE ATT&amp;CK'!$Q:$Q,RIGHT(T$57,1))),0)</f>
        <v>0</v>
      </c>
      <c r="U64" s="9" t="s">
        <v>14</v>
      </c>
      <c r="V64" s="25" t="n">
        <f aca="false">COUNTIFS('MITRE ATT&amp;CK'!$C:$C,$C64,'MITRE ATT&amp;CK'!$Q:$Q,RIGHT(T$57,1))</f>
        <v>5</v>
      </c>
      <c r="W64" s="26" t="n">
        <f aca="false">IFERROR(IFERROR(1/(RIGHT(T$57,1)/SUMIFS('MITRE ATT&amp;CK'!$S:$S,'MITRE ATT&amp;CK'!$C:$C,$C64,'MITRE ATT&amp;CK'!$Q:$Q,RIGHT(T$57,1))),0)/COUNTIFS('MITRE ATT&amp;CK'!$C:$C,$C64,'MITRE ATT&amp;CK'!$Q:$Q,RIGHT(T$57,1)),"-")</f>
        <v>0</v>
      </c>
      <c r="X64" s="27" t="n">
        <f aca="false">IFERROR(1/(RIGHT(X$57,1)/SUMIFS('MITRE ATT&amp;CK'!$S:$S,'MITRE ATT&amp;CK'!$C:$C,$C64,'MITRE ATT&amp;CK'!$Q:$Q,RIGHT(X$57,1))),0)</f>
        <v>0</v>
      </c>
      <c r="Y64" s="9" t="s">
        <v>14</v>
      </c>
      <c r="Z64" s="25" t="n">
        <f aca="false">COUNTIFS('MITRE ATT&amp;CK'!$C:$C,$C64,'MITRE ATT&amp;CK'!$Q:$Q,RIGHT(X$57,1))</f>
        <v>7</v>
      </c>
      <c r="AA64" s="26" t="n">
        <f aca="false">IFERROR(IFERROR(1/(RIGHT(X$57,1)/SUMIFS('MITRE ATT&amp;CK'!$S:$S,'MITRE ATT&amp;CK'!$C:$C,$C64,'MITRE ATT&amp;CK'!$Q:$Q,RIGHT(X$57,1))),0)/COUNTIFS('MITRE ATT&amp;CK'!$C:$C,$C64,'MITRE ATT&amp;CK'!$Q:$Q,RIGHT(X$57,1)),"-")</f>
        <v>0</v>
      </c>
      <c r="AB64" s="28" t="n">
        <f aca="false">SUM(D64,H64,L64,P64,T64,X64)</f>
        <v>0</v>
      </c>
      <c r="AC64" s="9" t="s">
        <v>14</v>
      </c>
      <c r="AD64" s="25" t="n">
        <f aca="false">COUNTIFS('MITRE ATT&amp;CK'!$C:$C,$C64,'MITRE ATT&amp;CK'!$G:$G,"&gt;0")</f>
        <v>13</v>
      </c>
      <c r="AE64" s="26" t="n">
        <f aca="false">IFERROR(AB64/AD64,"-")</f>
        <v>0</v>
      </c>
      <c r="AF64" s="6"/>
    </row>
    <row r="65" customFormat="false" ht="16.4" hidden="false" customHeight="false" outlineLevel="0" collapsed="false">
      <c r="B65" s="5"/>
      <c r="C65" s="23" t="s">
        <v>21</v>
      </c>
      <c r="D65" s="24" t="n">
        <f aca="false">IFERROR(1/(RIGHT(D$57,1)/SUMIFS('MITRE ATT&amp;CK'!$S:$S,'MITRE ATT&amp;CK'!$C:$C,$C65,'MITRE ATT&amp;CK'!$Q:$Q,RIGHT(D$57,1))),0)</f>
        <v>0</v>
      </c>
      <c r="E65" s="9" t="s">
        <v>14</v>
      </c>
      <c r="F65" s="25" t="n">
        <f aca="false">COUNTIFS('MITRE ATT&amp;CK'!$C:$C,$C65,'MITRE ATT&amp;CK'!$Q:$Q,RIGHT(D$57,1))</f>
        <v>0</v>
      </c>
      <c r="G65" s="26" t="str">
        <f aca="false">IFERROR(IFERROR(1/(RIGHT(D$57,1)/SUMIFS('MITRE ATT&amp;CK'!$S:$S,'MITRE ATT&amp;CK'!$C:$C,$C65,'MITRE ATT&amp;CK'!$Q:$Q,RIGHT(D$57,1))),0)/COUNTIFS('MITRE ATT&amp;CK'!$C:$C,$C65,'MITRE ATT&amp;CK'!$Q:$Q,RIGHT(D$57,1)),"-")</f>
        <v>-</v>
      </c>
      <c r="H65" s="27" t="n">
        <f aca="false">IFERROR(1/(RIGHT(H$57,1)/SUMIFS('MITRE ATT&amp;CK'!$S:$S,'MITRE ATT&amp;CK'!$C:$C,$C65,'MITRE ATT&amp;CK'!$Q:$Q,RIGHT(H$57,1))),0)</f>
        <v>0</v>
      </c>
      <c r="I65" s="9" t="s">
        <v>14</v>
      </c>
      <c r="J65" s="25" t="n">
        <f aca="false">COUNTIFS('MITRE ATT&amp;CK'!$C:$C,$C65,'MITRE ATT&amp;CK'!$Q:$Q,RIGHT(H$57,1))</f>
        <v>0</v>
      </c>
      <c r="K65" s="26" t="str">
        <f aca="false">IFERROR(IFERROR(1/(RIGHT(H$57,1)/SUMIFS('MITRE ATT&amp;CK'!$S:$S,'MITRE ATT&amp;CK'!$C:$C,$C65,'MITRE ATT&amp;CK'!$Q:$Q,RIGHT(H$57,1))),0)/COUNTIFS('MITRE ATT&amp;CK'!$C:$C,$C65,'MITRE ATT&amp;CK'!$Q:$Q,RIGHT(H$57,1)),"-")</f>
        <v>-</v>
      </c>
      <c r="L65" s="27" t="n">
        <f aca="false">IFERROR(1/(RIGHT(L$57,1)/SUMIFS('MITRE ATT&amp;CK'!$S:$S,'MITRE ATT&amp;CK'!$C:$C,$C65,'MITRE ATT&amp;CK'!$Q:$Q,RIGHT(L$57,1))),0)</f>
        <v>0</v>
      </c>
      <c r="M65" s="9" t="s">
        <v>14</v>
      </c>
      <c r="N65" s="25" t="n">
        <f aca="false">COUNTIFS('MITRE ATT&amp;CK'!$C:$C,$C65,'MITRE ATT&amp;CK'!$Q:$Q,RIGHT(L$57,1))</f>
        <v>2</v>
      </c>
      <c r="O65" s="26" t="n">
        <f aca="false">IFERROR(IFERROR(1/(RIGHT(L$57,1)/SUMIFS('MITRE ATT&amp;CK'!$S:$S,'MITRE ATT&amp;CK'!$C:$C,$C65,'MITRE ATT&amp;CK'!$Q:$Q,RIGHT(L$57,1))),0)/COUNTIFS('MITRE ATT&amp;CK'!$C:$C,$C65,'MITRE ATT&amp;CK'!$Q:$Q,RIGHT(L$57,1)),"-")</f>
        <v>0</v>
      </c>
      <c r="P65" s="27" t="n">
        <f aca="false">IFERROR(1/(RIGHT(P$57,1)/SUMIFS('MITRE ATT&amp;CK'!$S:$S,'MITRE ATT&amp;CK'!$C:$C,$C65,'MITRE ATT&amp;CK'!$Q:$Q,RIGHT(P$57,1))),0)</f>
        <v>0</v>
      </c>
      <c r="Q65" s="9" t="s">
        <v>14</v>
      </c>
      <c r="R65" s="25" t="n">
        <f aca="false">COUNTIFS('MITRE ATT&amp;CK'!$C:$C,$C65,'MITRE ATT&amp;CK'!$V:$V,RIGHT(P$57,1))</f>
        <v>8</v>
      </c>
      <c r="S65" s="26" t="n">
        <f aca="false">IFERROR(IFERROR(1/(RIGHT(P$57,1)/SUMIFS('MITRE ATT&amp;CK'!$S:$S,'MITRE ATT&amp;CK'!$C:$C,$C65,'MITRE ATT&amp;CK'!$Q:$Q,RIGHT(P$57,1))),0)/COUNTIFS('MITRE ATT&amp;CK'!$C:$C,$C65,'MITRE ATT&amp;CK'!$Q:$Q,RIGHT(P$57,1)),"-")</f>
        <v>0</v>
      </c>
      <c r="T65" s="27" t="n">
        <f aca="false">IFERROR(1/(RIGHT(T$57,1)/SUMIFS('MITRE ATT&amp;CK'!$S:$S,'MITRE ATT&amp;CK'!$C:$C,$C65,'MITRE ATT&amp;CK'!$Q:$Q,RIGHT(T$57,1))),0)</f>
        <v>0</v>
      </c>
      <c r="U65" s="9" t="s">
        <v>14</v>
      </c>
      <c r="V65" s="25" t="n">
        <f aca="false">COUNTIFS('MITRE ATT&amp;CK'!$C:$C,$C65,'MITRE ATT&amp;CK'!$Q:$Q,RIGHT(T$57,1))</f>
        <v>9</v>
      </c>
      <c r="W65" s="26" t="n">
        <f aca="false">IFERROR(IFERROR(1/(RIGHT(T$57,1)/SUMIFS('MITRE ATT&amp;CK'!$S:$S,'MITRE ATT&amp;CK'!$C:$C,$C65,'MITRE ATT&amp;CK'!$Q:$Q,RIGHT(T$57,1))),0)/COUNTIFS('MITRE ATT&amp;CK'!$C:$C,$C65,'MITRE ATT&amp;CK'!$Q:$Q,RIGHT(T$57,1)),"-")</f>
        <v>0</v>
      </c>
      <c r="X65" s="27" t="n">
        <f aca="false">IFERROR(1/(RIGHT(X$57,1)/SUMIFS('MITRE ATT&amp;CK'!$S:$S,'MITRE ATT&amp;CK'!$C:$C,$C65,'MITRE ATT&amp;CK'!$Q:$Q,RIGHT(X$57,1))),0)</f>
        <v>0</v>
      </c>
      <c r="Y65" s="9" t="s">
        <v>14</v>
      </c>
      <c r="Z65" s="25" t="n">
        <f aca="false">COUNTIFS('MITRE ATT&amp;CK'!$C:$C,$C65,'MITRE ATT&amp;CK'!$Q:$Q,RIGHT(X$57,1))</f>
        <v>4</v>
      </c>
      <c r="AA65" s="26" t="n">
        <f aca="false">IFERROR(IFERROR(1/(RIGHT(X$57,1)/SUMIFS('MITRE ATT&amp;CK'!$S:$S,'MITRE ATT&amp;CK'!$C:$C,$C65,'MITRE ATT&amp;CK'!$Q:$Q,RIGHT(X$57,1))),0)/COUNTIFS('MITRE ATT&amp;CK'!$C:$C,$C65,'MITRE ATT&amp;CK'!$Q:$Q,RIGHT(X$57,1)),"-")</f>
        <v>0</v>
      </c>
      <c r="AB65" s="28" t="n">
        <f aca="false">SUM(D65,H65,L65,P65,T65,X65)</f>
        <v>0</v>
      </c>
      <c r="AC65" s="9" t="s">
        <v>14</v>
      </c>
      <c r="AD65" s="25" t="n">
        <f aca="false">COUNTIFS('MITRE ATT&amp;CK'!$C:$C,$C65,'MITRE ATT&amp;CK'!$G:$G,"&gt;0")</f>
        <v>24</v>
      </c>
      <c r="AE65" s="26" t="n">
        <f aca="false">IFERROR(AB65/AD65,"-")</f>
        <v>0</v>
      </c>
      <c r="AF65" s="6"/>
    </row>
    <row r="66" customFormat="false" ht="16.4" hidden="false" customHeight="false" outlineLevel="0" collapsed="false">
      <c r="B66" s="5"/>
      <c r="C66" s="23" t="s">
        <v>22</v>
      </c>
      <c r="D66" s="24" t="n">
        <f aca="false">IFERROR(1/(RIGHT(D$57,1)/SUMIFS('MITRE ATT&amp;CK'!$S:$S,'MITRE ATT&amp;CK'!$C:$C,$C66,'MITRE ATT&amp;CK'!$Q:$Q,RIGHT(D$57,1))),0)</f>
        <v>0</v>
      </c>
      <c r="E66" s="9" t="s">
        <v>14</v>
      </c>
      <c r="F66" s="25" t="n">
        <f aca="false">COUNTIFS('MITRE ATT&amp;CK'!$C:$C,$C66,'MITRE ATT&amp;CK'!$Q:$Q,RIGHT(D$57,1))</f>
        <v>0</v>
      </c>
      <c r="G66" s="26" t="str">
        <f aca="false">IFERROR(IFERROR(1/(RIGHT(D$57,1)/SUMIFS('MITRE ATT&amp;CK'!$S:$S,'MITRE ATT&amp;CK'!$C:$C,$C66,'MITRE ATT&amp;CK'!$Q:$Q,RIGHT(D$57,1))),0)/COUNTIFS('MITRE ATT&amp;CK'!$C:$C,$C66,'MITRE ATT&amp;CK'!$Q:$Q,RIGHT(D$57,1)),"-")</f>
        <v>-</v>
      </c>
      <c r="H66" s="27" t="n">
        <f aca="false">IFERROR(1/(RIGHT(H$57,1)/SUMIFS('MITRE ATT&amp;CK'!$S:$S,'MITRE ATT&amp;CK'!$C:$C,$C66,'MITRE ATT&amp;CK'!$Q:$Q,RIGHT(H$57,1))),0)</f>
        <v>0</v>
      </c>
      <c r="I66" s="9" t="s">
        <v>14</v>
      </c>
      <c r="J66" s="25" t="n">
        <f aca="false">COUNTIFS('MITRE ATT&amp;CK'!$C:$C,$C66,'MITRE ATT&amp;CK'!$Q:$Q,RIGHT(H$57,1))</f>
        <v>0</v>
      </c>
      <c r="K66" s="26" t="str">
        <f aca="false">IFERROR(IFERROR(1/(RIGHT(H$57,1)/SUMIFS('MITRE ATT&amp;CK'!$S:$S,'MITRE ATT&amp;CK'!$C:$C,$C66,'MITRE ATT&amp;CK'!$Q:$Q,RIGHT(H$57,1))),0)/COUNTIFS('MITRE ATT&amp;CK'!$C:$C,$C66,'MITRE ATT&amp;CK'!$Q:$Q,RIGHT(H$57,1)),"-")</f>
        <v>-</v>
      </c>
      <c r="L66" s="27" t="n">
        <f aca="false">IFERROR(1/(RIGHT(L$57,1)/SUMIFS('MITRE ATT&amp;CK'!$S:$S,'MITRE ATT&amp;CK'!$C:$C,$C66,'MITRE ATT&amp;CK'!$Q:$Q,RIGHT(L$57,1))),0)</f>
        <v>0</v>
      </c>
      <c r="M66" s="9" t="s">
        <v>14</v>
      </c>
      <c r="N66" s="25" t="n">
        <f aca="false">COUNTIFS('MITRE ATT&amp;CK'!$C:$C,$C66,'MITRE ATT&amp;CK'!$Q:$Q,RIGHT(L$57,1))</f>
        <v>1</v>
      </c>
      <c r="O66" s="26" t="n">
        <f aca="false">IFERROR(IFERROR(1/(RIGHT(L$57,1)/SUMIFS('MITRE ATT&amp;CK'!$S:$S,'MITRE ATT&amp;CK'!$C:$C,$C66,'MITRE ATT&amp;CK'!$Q:$Q,RIGHT(L$57,1))),0)/COUNTIFS('MITRE ATT&amp;CK'!$C:$C,$C66,'MITRE ATT&amp;CK'!$Q:$Q,RIGHT(L$57,1)),"-")</f>
        <v>0</v>
      </c>
      <c r="P66" s="27" t="n">
        <f aca="false">IFERROR(1/(RIGHT(P$57,1)/SUMIFS('MITRE ATT&amp;CK'!$S:$S,'MITRE ATT&amp;CK'!$C:$C,$C66,'MITRE ATT&amp;CK'!$Q:$Q,RIGHT(P$57,1))),0)</f>
        <v>0</v>
      </c>
      <c r="Q66" s="9" t="s">
        <v>14</v>
      </c>
      <c r="R66" s="25" t="n">
        <f aca="false">COUNTIFS('MITRE ATT&amp;CK'!$C:$C,$C66,'MITRE ATT&amp;CK'!$V:$V,RIGHT(P$57,1))</f>
        <v>3</v>
      </c>
      <c r="S66" s="26" t="n">
        <f aca="false">IFERROR(IFERROR(1/(RIGHT(P$57,1)/SUMIFS('MITRE ATT&amp;CK'!$S:$S,'MITRE ATT&amp;CK'!$C:$C,$C66,'MITRE ATT&amp;CK'!$Q:$Q,RIGHT(P$57,1))),0)/COUNTIFS('MITRE ATT&amp;CK'!$C:$C,$C66,'MITRE ATT&amp;CK'!$Q:$Q,RIGHT(P$57,1)),"-")</f>
        <v>0</v>
      </c>
      <c r="T66" s="27" t="n">
        <f aca="false">IFERROR(1/(RIGHT(T$57,1)/SUMIFS('MITRE ATT&amp;CK'!$S:$S,'MITRE ATT&amp;CK'!$C:$C,$C66,'MITRE ATT&amp;CK'!$Q:$Q,RIGHT(T$57,1))),0)</f>
        <v>0</v>
      </c>
      <c r="U66" s="9" t="s">
        <v>14</v>
      </c>
      <c r="V66" s="25" t="n">
        <f aca="false">COUNTIFS('MITRE ATT&amp;CK'!$C:$C,$C66,'MITRE ATT&amp;CK'!$Q:$Q,RIGHT(T$57,1))</f>
        <v>2</v>
      </c>
      <c r="W66" s="26" t="n">
        <f aca="false">IFERROR(IFERROR(1/(RIGHT(T$57,1)/SUMIFS('MITRE ATT&amp;CK'!$S:$S,'MITRE ATT&amp;CK'!$C:$C,$C66,'MITRE ATT&amp;CK'!$Q:$Q,RIGHT(T$57,1))),0)/COUNTIFS('MITRE ATT&amp;CK'!$C:$C,$C66,'MITRE ATT&amp;CK'!$Q:$Q,RIGHT(T$57,1)),"-")</f>
        <v>0</v>
      </c>
      <c r="X66" s="27" t="n">
        <f aca="false">IFERROR(1/(RIGHT(X$57,1)/SUMIFS('MITRE ATT&amp;CK'!$S:$S,'MITRE ATT&amp;CK'!$C:$C,$C66,'MITRE ATT&amp;CK'!$Q:$Q,RIGHT(X$57,1))),0)</f>
        <v>0</v>
      </c>
      <c r="Y66" s="9" t="s">
        <v>14</v>
      </c>
      <c r="Z66" s="25" t="n">
        <f aca="false">COUNTIFS('MITRE ATT&amp;CK'!$C:$C,$C66,'MITRE ATT&amp;CK'!$Q:$Q,RIGHT(X$57,1))</f>
        <v>5</v>
      </c>
      <c r="AA66" s="26" t="n">
        <f aca="false">IFERROR(IFERROR(1/(RIGHT(X$57,1)/SUMIFS('MITRE ATT&amp;CK'!$S:$S,'MITRE ATT&amp;CK'!$C:$C,$C66,'MITRE ATT&amp;CK'!$Q:$Q,RIGHT(X$57,1))),0)/COUNTIFS('MITRE ATT&amp;CK'!$C:$C,$C66,'MITRE ATT&amp;CK'!$Q:$Q,RIGHT(X$57,1)),"-")</f>
        <v>0</v>
      </c>
      <c r="AB66" s="28" t="n">
        <f aca="false">SUM(D66,H66,L66,P66,T66,X66)</f>
        <v>0</v>
      </c>
      <c r="AC66" s="9" t="s">
        <v>14</v>
      </c>
      <c r="AD66" s="25" t="n">
        <f aca="false">COUNTIFS('MITRE ATT&amp;CK'!$C:$C,$C66,'MITRE ATT&amp;CK'!$G:$G,"&gt;0")</f>
        <v>17</v>
      </c>
      <c r="AE66" s="26" t="n">
        <f aca="false">IFERROR(AB66/AD66,"-")</f>
        <v>0</v>
      </c>
      <c r="AF66" s="6"/>
    </row>
    <row r="67" customFormat="false" ht="16.4" hidden="false" customHeight="false" outlineLevel="0" collapsed="false">
      <c r="B67" s="5"/>
      <c r="C67" s="23" t="s">
        <v>23</v>
      </c>
      <c r="D67" s="24" t="n">
        <f aca="false">IFERROR(1/(RIGHT(D$57,1)/SUMIFS('MITRE ATT&amp;CK'!$S:$S,'MITRE ATT&amp;CK'!$C:$C,$C67,'MITRE ATT&amp;CK'!$Q:$Q,RIGHT(D$57,1))),0)</f>
        <v>0</v>
      </c>
      <c r="E67" s="9" t="s">
        <v>14</v>
      </c>
      <c r="F67" s="25" t="n">
        <f aca="false">COUNTIFS('MITRE ATT&amp;CK'!$C:$C,$C67,'MITRE ATT&amp;CK'!$Q:$Q,RIGHT(D$57,1))</f>
        <v>0</v>
      </c>
      <c r="G67" s="26" t="str">
        <f aca="false">IFERROR(IFERROR(1/(RIGHT(D$57,1)/SUMIFS('MITRE ATT&amp;CK'!$S:$S,'MITRE ATT&amp;CK'!$C:$C,$C67,'MITRE ATT&amp;CK'!$Q:$Q,RIGHT(D$57,1))),0)/COUNTIFS('MITRE ATT&amp;CK'!$C:$C,$C67,'MITRE ATT&amp;CK'!$Q:$Q,RIGHT(D$57,1)),"-")</f>
        <v>-</v>
      </c>
      <c r="H67" s="27" t="n">
        <f aca="false">IFERROR(1/(RIGHT(H$57,1)/SUMIFS('MITRE ATT&amp;CK'!$S:$S,'MITRE ATT&amp;CK'!$C:$C,$C67,'MITRE ATT&amp;CK'!$Q:$Q,RIGHT(H$57,1))),0)</f>
        <v>0</v>
      </c>
      <c r="I67" s="9" t="s">
        <v>14</v>
      </c>
      <c r="J67" s="25" t="n">
        <f aca="false">COUNTIFS('MITRE ATT&amp;CK'!$C:$C,$C67,'MITRE ATT&amp;CK'!$Q:$Q,RIGHT(H$57,1))</f>
        <v>0</v>
      </c>
      <c r="K67" s="26" t="str">
        <f aca="false">IFERROR(IFERROR(1/(RIGHT(H$57,1)/SUMIFS('MITRE ATT&amp;CK'!$S:$S,'MITRE ATT&amp;CK'!$C:$C,$C67,'MITRE ATT&amp;CK'!$Q:$Q,RIGHT(H$57,1))),0)/COUNTIFS('MITRE ATT&amp;CK'!$C:$C,$C67,'MITRE ATT&amp;CK'!$Q:$Q,RIGHT(H$57,1)),"-")</f>
        <v>-</v>
      </c>
      <c r="L67" s="27" t="n">
        <f aca="false">IFERROR(1/(RIGHT(L$57,1)/SUMIFS('MITRE ATT&amp;CK'!$S:$S,'MITRE ATT&amp;CK'!$C:$C,$C67,'MITRE ATT&amp;CK'!$Q:$Q,RIGHT(L$57,1))),0)</f>
        <v>0</v>
      </c>
      <c r="M67" s="9" t="s">
        <v>14</v>
      </c>
      <c r="N67" s="25" t="n">
        <f aca="false">COUNTIFS('MITRE ATT&amp;CK'!$C:$C,$C67,'MITRE ATT&amp;CK'!$Q:$Q,RIGHT(L$57,1))</f>
        <v>0</v>
      </c>
      <c r="O67" s="26" t="str">
        <f aca="false">IFERROR(IFERROR(1/(RIGHT(L$57,1)/SUMIFS('MITRE ATT&amp;CK'!$S:$S,'MITRE ATT&amp;CK'!$C:$C,$C67,'MITRE ATT&amp;CK'!$Q:$Q,RIGHT(L$57,1))),0)/COUNTIFS('MITRE ATT&amp;CK'!$C:$C,$C67,'MITRE ATT&amp;CK'!$Q:$Q,RIGHT(L$57,1)),"-")</f>
        <v>-</v>
      </c>
      <c r="P67" s="27" t="n">
        <f aca="false">IFERROR(1/(RIGHT(P$57,1)/SUMIFS('MITRE ATT&amp;CK'!$S:$S,'MITRE ATT&amp;CK'!$C:$C,$C67,'MITRE ATT&amp;CK'!$Q:$Q,RIGHT(P$57,1))),0)</f>
        <v>0</v>
      </c>
      <c r="Q67" s="9" t="s">
        <v>14</v>
      </c>
      <c r="R67" s="25" t="n">
        <f aca="false">COUNTIFS('MITRE ATT&amp;CK'!$C:$C,$C67,'MITRE ATT&amp;CK'!$V:$V,RIGHT(P$57,1))</f>
        <v>0</v>
      </c>
      <c r="S67" s="26" t="str">
        <f aca="false">IFERROR(IFERROR(1/(RIGHT(P$57,1)/SUMIFS('MITRE ATT&amp;CK'!$S:$S,'MITRE ATT&amp;CK'!$C:$C,$C67,'MITRE ATT&amp;CK'!$Q:$Q,RIGHT(P$57,1))),0)/COUNTIFS('MITRE ATT&amp;CK'!$C:$C,$C67,'MITRE ATT&amp;CK'!$Q:$Q,RIGHT(P$57,1)),"-")</f>
        <v>-</v>
      </c>
      <c r="T67" s="27" t="n">
        <f aca="false">IFERROR(1/(RIGHT(T$57,1)/SUMIFS('MITRE ATT&amp;CK'!$S:$S,'MITRE ATT&amp;CK'!$C:$C,$C67,'MITRE ATT&amp;CK'!$Q:$Q,RIGHT(T$57,1))),0)</f>
        <v>0</v>
      </c>
      <c r="U67" s="9" t="s">
        <v>14</v>
      </c>
      <c r="V67" s="25" t="n">
        <f aca="false">COUNTIFS('MITRE ATT&amp;CK'!$C:$C,$C67,'MITRE ATT&amp;CK'!$Q:$Q,RIGHT(T$57,1))</f>
        <v>15</v>
      </c>
      <c r="W67" s="26" t="n">
        <f aca="false">IFERROR(IFERROR(1/(RIGHT(T$57,1)/SUMIFS('MITRE ATT&amp;CK'!$S:$S,'MITRE ATT&amp;CK'!$C:$C,$C67,'MITRE ATT&amp;CK'!$Q:$Q,RIGHT(T$57,1))),0)/COUNTIFS('MITRE ATT&amp;CK'!$C:$C,$C67,'MITRE ATT&amp;CK'!$Q:$Q,RIGHT(T$57,1)),"-")</f>
        <v>0</v>
      </c>
      <c r="X67" s="27" t="n">
        <f aca="false">IFERROR(1/(RIGHT(X$57,1)/SUMIFS('MITRE ATT&amp;CK'!$S:$S,'MITRE ATT&amp;CK'!$C:$C,$C67,'MITRE ATT&amp;CK'!$Q:$Q,RIGHT(X$57,1))),0)</f>
        <v>0</v>
      </c>
      <c r="Y67" s="9" t="s">
        <v>14</v>
      </c>
      <c r="Z67" s="25" t="n">
        <f aca="false">COUNTIFS('MITRE ATT&amp;CK'!$C:$C,$C67,'MITRE ATT&amp;CK'!$Q:$Q,RIGHT(X$57,1))</f>
        <v>1</v>
      </c>
      <c r="AA67" s="26" t="n">
        <f aca="false">IFERROR(IFERROR(1/(RIGHT(X$57,1)/SUMIFS('MITRE ATT&amp;CK'!$S:$S,'MITRE ATT&amp;CK'!$C:$C,$C67,'MITRE ATT&amp;CK'!$Q:$Q,RIGHT(X$57,1))),0)/COUNTIFS('MITRE ATT&amp;CK'!$C:$C,$C67,'MITRE ATT&amp;CK'!$Q:$Q,RIGHT(X$57,1)),"-")</f>
        <v>0</v>
      </c>
      <c r="AB67" s="28" t="n">
        <f aca="false">SUM(D67,H67,L67,P67,T67,X67)</f>
        <v>0</v>
      </c>
      <c r="AC67" s="9" t="s">
        <v>14</v>
      </c>
      <c r="AD67" s="25" t="n">
        <f aca="false">COUNTIFS('MITRE ATT&amp;CK'!$C:$C,$C67,'MITRE ATT&amp;CK'!$G:$G,"&gt;0")</f>
        <v>16</v>
      </c>
      <c r="AE67" s="26" t="n">
        <f aca="false">IFERROR(AB67/AD67,"-")</f>
        <v>0</v>
      </c>
      <c r="AF67" s="6"/>
    </row>
    <row r="68" customFormat="false" ht="16.4" hidden="false" customHeight="false" outlineLevel="0" collapsed="false">
      <c r="B68" s="5"/>
      <c r="C68" s="23" t="s">
        <v>24</v>
      </c>
      <c r="D68" s="24" t="n">
        <f aca="false">IFERROR(1/(RIGHT(D$57,1)/SUMIFS('MITRE ATT&amp;CK'!$S:$S,'MITRE ATT&amp;CK'!$C:$C,$C68,'MITRE ATT&amp;CK'!$Q:$Q,RIGHT(D$57,1))),0)</f>
        <v>0</v>
      </c>
      <c r="E68" s="9" t="s">
        <v>14</v>
      </c>
      <c r="F68" s="25" t="n">
        <f aca="false">COUNTIFS('MITRE ATT&amp;CK'!$C:$C,$C68,'MITRE ATT&amp;CK'!$Q:$Q,RIGHT(D$57,1))</f>
        <v>0</v>
      </c>
      <c r="G68" s="26" t="str">
        <f aca="false">IFERROR(IFERROR(1/(RIGHT(D$57,1)/SUMIFS('MITRE ATT&amp;CK'!$S:$S,'MITRE ATT&amp;CK'!$C:$C,$C68,'MITRE ATT&amp;CK'!$Q:$Q,RIGHT(D$57,1))),0)/COUNTIFS('MITRE ATT&amp;CK'!$C:$C,$C68,'MITRE ATT&amp;CK'!$Q:$Q,RIGHT(D$57,1)),"-")</f>
        <v>-</v>
      </c>
      <c r="H68" s="27" t="n">
        <f aca="false">IFERROR(1/(RIGHT(H$57,1)/SUMIFS('MITRE ATT&amp;CK'!$S:$S,'MITRE ATT&amp;CK'!$C:$C,$C68,'MITRE ATT&amp;CK'!$Q:$Q,RIGHT(H$57,1))),0)</f>
        <v>0</v>
      </c>
      <c r="I68" s="9" t="s">
        <v>14</v>
      </c>
      <c r="J68" s="25" t="n">
        <f aca="false">COUNTIFS('MITRE ATT&amp;CK'!$C:$C,$C68,'MITRE ATT&amp;CK'!$Q:$Q,RIGHT(H$57,1))</f>
        <v>1</v>
      </c>
      <c r="K68" s="26" t="n">
        <f aca="false">IFERROR(IFERROR(1/(RIGHT(H$57,1)/SUMIFS('MITRE ATT&amp;CK'!$S:$S,'MITRE ATT&amp;CK'!$C:$C,$C68,'MITRE ATT&amp;CK'!$Q:$Q,RIGHT(H$57,1))),0)/COUNTIFS('MITRE ATT&amp;CK'!$C:$C,$C68,'MITRE ATT&amp;CK'!$Q:$Q,RIGHT(H$57,1)),"-")</f>
        <v>0</v>
      </c>
      <c r="L68" s="27" t="n">
        <f aca="false">IFERROR(1/(RIGHT(L$57,1)/SUMIFS('MITRE ATT&amp;CK'!$S:$S,'MITRE ATT&amp;CK'!$C:$C,$C68,'MITRE ATT&amp;CK'!$Q:$Q,RIGHT(L$57,1))),0)</f>
        <v>0</v>
      </c>
      <c r="M68" s="9" t="s">
        <v>14</v>
      </c>
      <c r="N68" s="25" t="n">
        <f aca="false">COUNTIFS('MITRE ATT&amp;CK'!$C:$C,$C68,'MITRE ATT&amp;CK'!$Q:$Q,RIGHT(L$57,1))</f>
        <v>3</v>
      </c>
      <c r="O68" s="26" t="n">
        <f aca="false">IFERROR(IFERROR(1/(RIGHT(L$57,1)/SUMIFS('MITRE ATT&amp;CK'!$S:$S,'MITRE ATT&amp;CK'!$C:$C,$C68,'MITRE ATT&amp;CK'!$Q:$Q,RIGHT(L$57,1))),0)/COUNTIFS('MITRE ATT&amp;CK'!$C:$C,$C68,'MITRE ATT&amp;CK'!$Q:$Q,RIGHT(L$57,1)),"-")</f>
        <v>0</v>
      </c>
      <c r="P68" s="27" t="n">
        <f aca="false">IFERROR(1/(RIGHT(P$57,1)/SUMIFS('MITRE ATT&amp;CK'!$S:$S,'MITRE ATT&amp;CK'!$C:$C,$C68,'MITRE ATT&amp;CK'!$Q:$Q,RIGHT(P$57,1))),0)</f>
        <v>0</v>
      </c>
      <c r="Q68" s="9" t="s">
        <v>14</v>
      </c>
      <c r="R68" s="25" t="n">
        <f aca="false">COUNTIFS('MITRE ATT&amp;CK'!$C:$C,$C68,'MITRE ATT&amp;CK'!$V:$V,RIGHT(P$57,1))</f>
        <v>2</v>
      </c>
      <c r="S68" s="26" t="n">
        <f aca="false">IFERROR(IFERROR(1/(RIGHT(P$57,1)/SUMIFS('MITRE ATT&amp;CK'!$S:$S,'MITRE ATT&amp;CK'!$C:$C,$C68,'MITRE ATT&amp;CK'!$Q:$Q,RIGHT(P$57,1))),0)/COUNTIFS('MITRE ATT&amp;CK'!$C:$C,$C68,'MITRE ATT&amp;CK'!$Q:$Q,RIGHT(P$57,1)),"-")</f>
        <v>0</v>
      </c>
      <c r="T68" s="27" t="n">
        <f aca="false">IFERROR(1/(RIGHT(T$57,1)/SUMIFS('MITRE ATT&amp;CK'!$S:$S,'MITRE ATT&amp;CK'!$C:$C,$C68,'MITRE ATT&amp;CK'!$Q:$Q,RIGHT(T$57,1))),0)</f>
        <v>0</v>
      </c>
      <c r="U68" s="9" t="s">
        <v>14</v>
      </c>
      <c r="V68" s="25" t="n">
        <f aca="false">COUNTIFS('MITRE ATT&amp;CK'!$C:$C,$C68,'MITRE ATT&amp;CK'!$Q:$Q,RIGHT(T$57,1))</f>
        <v>41</v>
      </c>
      <c r="W68" s="26" t="n">
        <f aca="false">IFERROR(IFERROR(1/(RIGHT(T$57,1)/SUMIFS('MITRE ATT&amp;CK'!$S:$S,'MITRE ATT&amp;CK'!$C:$C,$C68,'MITRE ATT&amp;CK'!$Q:$Q,RIGHT(T$57,1))),0)/COUNTIFS('MITRE ATT&amp;CK'!$C:$C,$C68,'MITRE ATT&amp;CK'!$Q:$Q,RIGHT(T$57,1)),"-")</f>
        <v>0</v>
      </c>
      <c r="X68" s="27" t="n">
        <f aca="false">IFERROR(1/(RIGHT(X$57,1)/SUMIFS('MITRE ATT&amp;CK'!$S:$S,'MITRE ATT&amp;CK'!$C:$C,$C68,'MITRE ATT&amp;CK'!$Q:$Q,RIGHT(X$57,1))),0)</f>
        <v>0</v>
      </c>
      <c r="Y68" s="9" t="s">
        <v>14</v>
      </c>
      <c r="Z68" s="25" t="n">
        <f aca="false">COUNTIFS('MITRE ATT&amp;CK'!$C:$C,$C68,'MITRE ATT&amp;CK'!$Q:$Q,RIGHT(X$57,1))</f>
        <v>25</v>
      </c>
      <c r="AA68" s="26" t="n">
        <f aca="false">IFERROR(IFERROR(1/(RIGHT(X$57,1)/SUMIFS('MITRE ATT&amp;CK'!$S:$S,'MITRE ATT&amp;CK'!$C:$C,$C68,'MITRE ATT&amp;CK'!$Q:$Q,RIGHT(X$57,1))),0)/COUNTIFS('MITRE ATT&amp;CK'!$C:$C,$C68,'MITRE ATT&amp;CK'!$Q:$Q,RIGHT(X$57,1)),"-")</f>
        <v>0</v>
      </c>
      <c r="AB68" s="28" t="n">
        <f aca="false">SUM(D68,H68,L68,P68,T68,X68)</f>
        <v>0</v>
      </c>
      <c r="AC68" s="9" t="s">
        <v>14</v>
      </c>
      <c r="AD68" s="25" t="n">
        <f aca="false">COUNTIFS('MITRE ATT&amp;CK'!$C:$C,$C68,'MITRE ATT&amp;CK'!$G:$G,"&gt;0")</f>
        <v>92</v>
      </c>
      <c r="AE68" s="26" t="n">
        <f aca="false">IFERROR(AB68/AD68,"-")</f>
        <v>0</v>
      </c>
      <c r="AF68" s="6"/>
    </row>
    <row r="69" customFormat="false" ht="16.4" hidden="false" customHeight="false" outlineLevel="0" collapsed="false">
      <c r="B69" s="5"/>
      <c r="C69" s="23" t="s">
        <v>25</v>
      </c>
      <c r="D69" s="24" t="n">
        <f aca="false">IFERROR(1/(RIGHT(D$57,1)/SUMIFS('MITRE ATT&amp;CK'!$S:$S,'MITRE ATT&amp;CK'!$C:$C,$C69,'MITRE ATT&amp;CK'!$Q:$Q,RIGHT(D$57,1))),0)</f>
        <v>0</v>
      </c>
      <c r="E69" s="9" t="s">
        <v>14</v>
      </c>
      <c r="F69" s="25" t="n">
        <f aca="false">COUNTIFS('MITRE ATT&amp;CK'!$C:$C,$C69,'MITRE ATT&amp;CK'!$Q:$Q,RIGHT(D$57,1))</f>
        <v>0</v>
      </c>
      <c r="G69" s="26" t="str">
        <f aca="false">IFERROR(IFERROR(1/(RIGHT(D$57,1)/SUMIFS('MITRE ATT&amp;CK'!$S:$S,'MITRE ATT&amp;CK'!$C:$C,$C69,'MITRE ATT&amp;CK'!$Q:$Q,RIGHT(D$57,1))),0)/COUNTIFS('MITRE ATT&amp;CK'!$C:$C,$C69,'MITRE ATT&amp;CK'!$Q:$Q,RIGHT(D$57,1)),"-")</f>
        <v>-</v>
      </c>
      <c r="H69" s="27" t="n">
        <f aca="false">IFERROR(1/(RIGHT(H$57,1)/SUMIFS('MITRE ATT&amp;CK'!$S:$S,'MITRE ATT&amp;CK'!$C:$C,$C69,'MITRE ATT&amp;CK'!$Q:$Q,RIGHT(H$57,1))),0)</f>
        <v>0</v>
      </c>
      <c r="I69" s="9" t="s">
        <v>14</v>
      </c>
      <c r="J69" s="25" t="n">
        <f aca="false">COUNTIFS('MITRE ATT&amp;CK'!$C:$C,$C69,'MITRE ATT&amp;CK'!$Q:$Q,RIGHT(H$57,1))</f>
        <v>0</v>
      </c>
      <c r="K69" s="26" t="str">
        <f aca="false">IFERROR(IFERROR(1/(RIGHT(H$57,1)/SUMIFS('MITRE ATT&amp;CK'!$S:$S,'MITRE ATT&amp;CK'!$C:$C,$C69,'MITRE ATT&amp;CK'!$Q:$Q,RIGHT(H$57,1))),0)/COUNTIFS('MITRE ATT&amp;CK'!$C:$C,$C69,'MITRE ATT&amp;CK'!$Q:$Q,RIGHT(H$57,1)),"-")</f>
        <v>-</v>
      </c>
      <c r="L69" s="27" t="n">
        <f aca="false">IFERROR(1/(RIGHT(L$57,1)/SUMIFS('MITRE ATT&amp;CK'!$S:$S,'MITRE ATT&amp;CK'!$C:$C,$C69,'MITRE ATT&amp;CK'!$Q:$Q,RIGHT(L$57,1))),0)</f>
        <v>0</v>
      </c>
      <c r="M69" s="9" t="s">
        <v>14</v>
      </c>
      <c r="N69" s="25" t="n">
        <f aca="false">COUNTIFS('MITRE ATT&amp;CK'!$C:$C,$C69,'MITRE ATT&amp;CK'!$Q:$Q,RIGHT(L$57,1))</f>
        <v>1</v>
      </c>
      <c r="O69" s="26" t="n">
        <f aca="false">IFERROR(IFERROR(1/(RIGHT(L$57,1)/SUMIFS('MITRE ATT&amp;CK'!$S:$S,'MITRE ATT&amp;CK'!$C:$C,$C69,'MITRE ATT&amp;CK'!$Q:$Q,RIGHT(L$57,1))),0)/COUNTIFS('MITRE ATT&amp;CK'!$C:$C,$C69,'MITRE ATT&amp;CK'!$Q:$Q,RIGHT(L$57,1)),"-")</f>
        <v>0</v>
      </c>
      <c r="P69" s="27" t="n">
        <f aca="false">IFERROR(1/(RIGHT(P$57,1)/SUMIFS('MITRE ATT&amp;CK'!$S:$S,'MITRE ATT&amp;CK'!$C:$C,$C69,'MITRE ATT&amp;CK'!$Q:$Q,RIGHT(P$57,1))),0)</f>
        <v>0</v>
      </c>
      <c r="Q69" s="9" t="s">
        <v>14</v>
      </c>
      <c r="R69" s="25" t="n">
        <f aca="false">COUNTIFS('MITRE ATT&amp;CK'!$C:$C,$C69,'MITRE ATT&amp;CK'!$V:$V,RIGHT(P$57,1))</f>
        <v>0</v>
      </c>
      <c r="S69" s="26" t="n">
        <f aca="false">IFERROR(IFERROR(1/(RIGHT(P$57,1)/SUMIFS('MITRE ATT&amp;CK'!$S:$S,'MITRE ATT&amp;CK'!$C:$C,$C69,'MITRE ATT&amp;CK'!$Q:$Q,RIGHT(P$57,1))),0)/COUNTIFS('MITRE ATT&amp;CK'!$C:$C,$C69,'MITRE ATT&amp;CK'!$Q:$Q,RIGHT(P$57,1)),"-")</f>
        <v>0</v>
      </c>
      <c r="T69" s="27" t="n">
        <f aca="false">IFERROR(1/(RIGHT(T$57,1)/SUMIFS('MITRE ATT&amp;CK'!$S:$S,'MITRE ATT&amp;CK'!$C:$C,$C69,'MITRE ATT&amp;CK'!$Q:$Q,RIGHT(T$57,1))),0)</f>
        <v>0</v>
      </c>
      <c r="U69" s="9" t="s">
        <v>14</v>
      </c>
      <c r="V69" s="25" t="n">
        <f aca="false">COUNTIFS('MITRE ATT&amp;CK'!$C:$C,$C69,'MITRE ATT&amp;CK'!$Q:$Q,RIGHT(T$57,1))</f>
        <v>40</v>
      </c>
      <c r="W69" s="26" t="n">
        <f aca="false">IFERROR(IFERROR(1/(RIGHT(T$57,1)/SUMIFS('MITRE ATT&amp;CK'!$S:$S,'MITRE ATT&amp;CK'!$C:$C,$C69,'MITRE ATT&amp;CK'!$Q:$Q,RIGHT(T$57,1))),0)/COUNTIFS('MITRE ATT&amp;CK'!$C:$C,$C69,'MITRE ATT&amp;CK'!$Q:$Q,RIGHT(T$57,1)),"-")</f>
        <v>0</v>
      </c>
      <c r="X69" s="27" t="n">
        <f aca="false">IFERROR(1/(RIGHT(X$57,1)/SUMIFS('MITRE ATT&amp;CK'!$S:$S,'MITRE ATT&amp;CK'!$C:$C,$C69,'MITRE ATT&amp;CK'!$Q:$Q,RIGHT(X$57,1))),0)</f>
        <v>0</v>
      </c>
      <c r="Y69" s="9" t="s">
        <v>14</v>
      </c>
      <c r="Z69" s="25" t="n">
        <f aca="false">COUNTIFS('MITRE ATT&amp;CK'!$C:$C,$C69,'MITRE ATT&amp;CK'!$Q:$Q,RIGHT(X$57,1))</f>
        <v>23</v>
      </c>
      <c r="AA69" s="26" t="n">
        <f aca="false">IFERROR(IFERROR(1/(RIGHT(X$57,1)/SUMIFS('MITRE ATT&amp;CK'!$S:$S,'MITRE ATT&amp;CK'!$C:$C,$C69,'MITRE ATT&amp;CK'!$Q:$Q,RIGHT(X$57,1))),0)/COUNTIFS('MITRE ATT&amp;CK'!$C:$C,$C69,'MITRE ATT&amp;CK'!$Q:$Q,RIGHT(X$57,1)),"-")</f>
        <v>0</v>
      </c>
      <c r="AB69" s="28" t="n">
        <f aca="false">SUM(D69,H69,L69,P69,T69,X69)</f>
        <v>0</v>
      </c>
      <c r="AC69" s="9" t="s">
        <v>14</v>
      </c>
      <c r="AD69" s="25" t="n">
        <f aca="false">COUNTIFS('MITRE ATT&amp;CK'!$C:$C,$C69,'MITRE ATT&amp;CK'!$G:$G,"&gt;0")</f>
        <v>80</v>
      </c>
      <c r="AE69" s="26" t="n">
        <f aca="false">IFERROR(AB69/AD69,"-")</f>
        <v>0</v>
      </c>
      <c r="AF69" s="6"/>
    </row>
    <row r="70" customFormat="false" ht="16.4" hidden="false" customHeight="false" outlineLevel="0" collapsed="false">
      <c r="B70" s="5"/>
      <c r="C70" s="23" t="s">
        <v>26</v>
      </c>
      <c r="D70" s="24" t="n">
        <f aca="false">IFERROR(1/(RIGHT(D$57,1)/SUMIFS('MITRE ATT&amp;CK'!$S:$S,'MITRE ATT&amp;CK'!$C:$C,$C70,'MITRE ATT&amp;CK'!$Q:$Q,RIGHT(D$57,1))),0)</f>
        <v>0</v>
      </c>
      <c r="E70" s="9" t="s">
        <v>14</v>
      </c>
      <c r="F70" s="25" t="n">
        <f aca="false">COUNTIFS('MITRE ATT&amp;CK'!$C:$C,$C70,'MITRE ATT&amp;CK'!$Q:$Q,RIGHT(D$57,1))</f>
        <v>5</v>
      </c>
      <c r="G70" s="26" t="n">
        <f aca="false">IFERROR(IFERROR(1/(RIGHT(D$57,1)/SUMIFS('MITRE ATT&amp;CK'!$S:$S,'MITRE ATT&amp;CK'!$C:$C,$C70,'MITRE ATT&amp;CK'!$Q:$Q,RIGHT(D$57,1))),0)/COUNTIFS('MITRE ATT&amp;CK'!$C:$C,$C70,'MITRE ATT&amp;CK'!$Q:$Q,RIGHT(D$57,1)),"-")</f>
        <v>0</v>
      </c>
      <c r="H70" s="27" t="n">
        <f aca="false">IFERROR(1/(RIGHT(H$57,1)/SUMIFS('MITRE ATT&amp;CK'!$S:$S,'MITRE ATT&amp;CK'!$C:$C,$C70,'MITRE ATT&amp;CK'!$Q:$Q,RIGHT(H$57,1))),0)</f>
        <v>0</v>
      </c>
      <c r="I70" s="9" t="s">
        <v>14</v>
      </c>
      <c r="J70" s="25" t="n">
        <f aca="false">COUNTIFS('MITRE ATT&amp;CK'!$C:$C,$C70,'MITRE ATT&amp;CK'!$Q:$Q,RIGHT(H$57,1))</f>
        <v>8</v>
      </c>
      <c r="K70" s="26" t="n">
        <f aca="false">IFERROR(IFERROR(1/(RIGHT(H$57,1)/SUMIFS('MITRE ATT&amp;CK'!$S:$S,'MITRE ATT&amp;CK'!$C:$C,$C70,'MITRE ATT&amp;CK'!$Q:$Q,RIGHT(H$57,1))),0)/COUNTIFS('MITRE ATT&amp;CK'!$C:$C,$C70,'MITRE ATT&amp;CK'!$Q:$Q,RIGHT(H$57,1)),"-")</f>
        <v>0</v>
      </c>
      <c r="L70" s="27" t="n">
        <f aca="false">IFERROR(1/(RIGHT(L$57,1)/SUMIFS('MITRE ATT&amp;CK'!$S:$S,'MITRE ATT&amp;CK'!$C:$C,$C70,'MITRE ATT&amp;CK'!$Q:$Q,RIGHT(L$57,1))),0)</f>
        <v>0</v>
      </c>
      <c r="M70" s="9" t="s">
        <v>14</v>
      </c>
      <c r="N70" s="25" t="n">
        <f aca="false">COUNTIFS('MITRE ATT&amp;CK'!$C:$C,$C70,'MITRE ATT&amp;CK'!$Q:$Q,RIGHT(L$57,1))</f>
        <v>8</v>
      </c>
      <c r="O70" s="26" t="n">
        <f aca="false">IFERROR(IFERROR(1/(RIGHT(L$57,1)/SUMIFS('MITRE ATT&amp;CK'!$S:$S,'MITRE ATT&amp;CK'!$C:$C,$C70,'MITRE ATT&amp;CK'!$Q:$Q,RIGHT(L$57,1))),0)/COUNTIFS('MITRE ATT&amp;CK'!$C:$C,$C70,'MITRE ATT&amp;CK'!$Q:$Q,RIGHT(L$57,1)),"-")</f>
        <v>0</v>
      </c>
      <c r="P70" s="27" t="n">
        <f aca="false">IFERROR(1/(RIGHT(P$57,1)/SUMIFS('MITRE ATT&amp;CK'!$S:$S,'MITRE ATT&amp;CK'!$C:$C,$C70,'MITRE ATT&amp;CK'!$Q:$Q,RIGHT(P$57,1))),0)</f>
        <v>0</v>
      </c>
      <c r="Q70" s="9" t="s">
        <v>14</v>
      </c>
      <c r="R70" s="25" t="n">
        <f aca="false">COUNTIFS('MITRE ATT&amp;CK'!$C:$C,$C70,'MITRE ATT&amp;CK'!$V:$V,RIGHT(P$57,1))</f>
        <v>2</v>
      </c>
      <c r="S70" s="26" t="n">
        <f aca="false">IFERROR(IFERROR(1/(RIGHT(P$57,1)/SUMIFS('MITRE ATT&amp;CK'!$S:$S,'MITRE ATT&amp;CK'!$C:$C,$C70,'MITRE ATT&amp;CK'!$Q:$Q,RIGHT(P$57,1))),0)/COUNTIFS('MITRE ATT&amp;CK'!$C:$C,$C70,'MITRE ATT&amp;CK'!$Q:$Q,RIGHT(P$57,1)),"-")</f>
        <v>0</v>
      </c>
      <c r="T70" s="27" t="n">
        <f aca="false">IFERROR(1/(RIGHT(T$57,1)/SUMIFS('MITRE ATT&amp;CK'!$S:$S,'MITRE ATT&amp;CK'!$C:$C,$C70,'MITRE ATT&amp;CK'!$Q:$Q,RIGHT(T$57,1))),0)</f>
        <v>0</v>
      </c>
      <c r="U70" s="9" t="s">
        <v>14</v>
      </c>
      <c r="V70" s="25" t="n">
        <f aca="false">COUNTIFS('MITRE ATT&amp;CK'!$C:$C,$C70,'MITRE ATT&amp;CK'!$Q:$Q,RIGHT(T$57,1))</f>
        <v>0</v>
      </c>
      <c r="W70" s="26" t="str">
        <f aca="false">IFERROR(IFERROR(1/(RIGHT(T$57,1)/SUMIFS('MITRE ATT&amp;CK'!$S:$S,'MITRE ATT&amp;CK'!$C:$C,$C70,'MITRE ATT&amp;CK'!$Q:$Q,RIGHT(T$57,1))),0)/COUNTIFS('MITRE ATT&amp;CK'!$C:$C,$C70,'MITRE ATT&amp;CK'!$Q:$Q,RIGHT(T$57,1)),"-")</f>
        <v>-</v>
      </c>
      <c r="X70" s="27" t="n">
        <f aca="false">IFERROR(1/(RIGHT(X$57,1)/SUMIFS('MITRE ATT&amp;CK'!$S:$S,'MITRE ATT&amp;CK'!$C:$C,$C70,'MITRE ATT&amp;CK'!$Q:$Q,RIGHT(X$57,1))),0)</f>
        <v>0</v>
      </c>
      <c r="Y70" s="9" t="s">
        <v>14</v>
      </c>
      <c r="Z70" s="25" t="n">
        <f aca="false">COUNTIFS('MITRE ATT&amp;CK'!$C:$C,$C70,'MITRE ATT&amp;CK'!$Q:$Q,RIGHT(X$57,1))</f>
        <v>1</v>
      </c>
      <c r="AA70" s="26" t="n">
        <f aca="false">IFERROR(IFERROR(1/(RIGHT(X$57,1)/SUMIFS('MITRE ATT&amp;CK'!$S:$S,'MITRE ATT&amp;CK'!$C:$C,$C70,'MITRE ATT&amp;CK'!$Q:$Q,RIGHT(X$57,1))),0)/COUNTIFS('MITRE ATT&amp;CK'!$C:$C,$C70,'MITRE ATT&amp;CK'!$Q:$Q,RIGHT(X$57,1)),"-")</f>
        <v>0</v>
      </c>
      <c r="AB70" s="28" t="n">
        <f aca="false">SUM(D70,H70,L70,P70,T70,X70)</f>
        <v>0</v>
      </c>
      <c r="AC70" s="9" t="s">
        <v>14</v>
      </c>
      <c r="AD70" s="25" t="n">
        <f aca="false">COUNTIFS('MITRE ATT&amp;CK'!$C:$C,$C70,'MITRE ATT&amp;CK'!$G:$G,"&gt;0")</f>
        <v>24</v>
      </c>
      <c r="AE70" s="26" t="n">
        <f aca="false">IFERROR(AB70/AD70,"-")</f>
        <v>0</v>
      </c>
      <c r="AF70" s="6"/>
    </row>
    <row r="71" customFormat="false" ht="16.4" hidden="false" customHeight="false" outlineLevel="0" collapsed="false">
      <c r="B71" s="5"/>
      <c r="C71" s="23" t="s">
        <v>27</v>
      </c>
      <c r="D71" s="24" t="n">
        <f aca="false">IFERROR(1/(RIGHT(D$57,1)/SUMIFS('MITRE ATT&amp;CK'!$S:$S,'MITRE ATT&amp;CK'!$C:$C,$C71,'MITRE ATT&amp;CK'!$Q:$Q,RIGHT(D$57,1))),0)</f>
        <v>0</v>
      </c>
      <c r="E71" s="9" t="s">
        <v>14</v>
      </c>
      <c r="F71" s="25" t="n">
        <f aca="false">COUNTIFS('MITRE ATT&amp;CK'!$C:$C,$C71,'MITRE ATT&amp;CK'!$Q:$Q,RIGHT(D$57,1))</f>
        <v>3</v>
      </c>
      <c r="G71" s="26" t="n">
        <f aca="false">IFERROR(IFERROR(1/(RIGHT(D$57,1)/SUMIFS('MITRE ATT&amp;CK'!$S:$S,'MITRE ATT&amp;CK'!$C:$C,$C71,'MITRE ATT&amp;CK'!$Q:$Q,RIGHT(D$57,1))),0)/COUNTIFS('MITRE ATT&amp;CK'!$C:$C,$C71,'MITRE ATT&amp;CK'!$Q:$Q,RIGHT(D$57,1)),"-")</f>
        <v>0</v>
      </c>
      <c r="H71" s="27" t="n">
        <f aca="false">IFERROR(1/(RIGHT(H$57,1)/SUMIFS('MITRE ATT&amp;CK'!$S:$S,'MITRE ATT&amp;CK'!$C:$C,$C71,'MITRE ATT&amp;CK'!$Q:$Q,RIGHT(H$57,1))),0)</f>
        <v>0</v>
      </c>
      <c r="I71" s="9" t="s">
        <v>14</v>
      </c>
      <c r="J71" s="25" t="n">
        <f aca="false">COUNTIFS('MITRE ATT&amp;CK'!$C:$C,$C71,'MITRE ATT&amp;CK'!$Q:$Q,RIGHT(H$57,1))</f>
        <v>6</v>
      </c>
      <c r="K71" s="26" t="n">
        <f aca="false">IFERROR(IFERROR(1/(RIGHT(H$57,1)/SUMIFS('MITRE ATT&amp;CK'!$S:$S,'MITRE ATT&amp;CK'!$C:$C,$C71,'MITRE ATT&amp;CK'!$Q:$Q,RIGHT(H$57,1))),0)/COUNTIFS('MITRE ATT&amp;CK'!$C:$C,$C71,'MITRE ATT&amp;CK'!$Q:$Q,RIGHT(H$57,1)),"-")</f>
        <v>0</v>
      </c>
      <c r="L71" s="27" t="n">
        <f aca="false">IFERROR(1/(RIGHT(L$57,1)/SUMIFS('MITRE ATT&amp;CK'!$S:$S,'MITRE ATT&amp;CK'!$C:$C,$C71,'MITRE ATT&amp;CK'!$Q:$Q,RIGHT(L$57,1))),0)</f>
        <v>0</v>
      </c>
      <c r="M71" s="9" t="s">
        <v>14</v>
      </c>
      <c r="N71" s="25" t="n">
        <f aca="false">COUNTIFS('MITRE ATT&amp;CK'!$C:$C,$C71,'MITRE ATT&amp;CK'!$Q:$Q,RIGHT(L$57,1))</f>
        <v>3</v>
      </c>
      <c r="O71" s="26" t="n">
        <f aca="false">IFERROR(IFERROR(1/(RIGHT(L$57,1)/SUMIFS('MITRE ATT&amp;CK'!$S:$S,'MITRE ATT&amp;CK'!$C:$C,$C71,'MITRE ATT&amp;CK'!$Q:$Q,RIGHT(L$57,1))),0)/COUNTIFS('MITRE ATT&amp;CK'!$C:$C,$C71,'MITRE ATT&amp;CK'!$Q:$Q,RIGHT(L$57,1)),"-")</f>
        <v>0</v>
      </c>
      <c r="P71" s="27" t="n">
        <f aca="false">IFERROR(1/(RIGHT(P$57,1)/SUMIFS('MITRE ATT&amp;CK'!$S:$S,'MITRE ATT&amp;CK'!$C:$C,$C71,'MITRE ATT&amp;CK'!$Q:$Q,RIGHT(P$57,1))),0)</f>
        <v>0</v>
      </c>
      <c r="Q71" s="9" t="s">
        <v>14</v>
      </c>
      <c r="R71" s="25" t="n">
        <f aca="false">COUNTIFS('MITRE ATT&amp;CK'!$C:$C,$C71,'MITRE ATT&amp;CK'!$V:$V,RIGHT(P$57,1))</f>
        <v>4</v>
      </c>
      <c r="S71" s="26" t="n">
        <f aca="false">IFERROR(IFERROR(1/(RIGHT(P$57,1)/SUMIFS('MITRE ATT&amp;CK'!$S:$S,'MITRE ATT&amp;CK'!$C:$C,$C71,'MITRE ATT&amp;CK'!$Q:$Q,RIGHT(P$57,1))),0)/COUNTIFS('MITRE ATT&amp;CK'!$C:$C,$C71,'MITRE ATT&amp;CK'!$Q:$Q,RIGHT(P$57,1)),"-")</f>
        <v>0</v>
      </c>
      <c r="T71" s="27" t="n">
        <f aca="false">IFERROR(1/(RIGHT(T$57,1)/SUMIFS('MITRE ATT&amp;CK'!$S:$S,'MITRE ATT&amp;CK'!$C:$C,$C71,'MITRE ATT&amp;CK'!$Q:$Q,RIGHT(T$57,1))),0)</f>
        <v>0</v>
      </c>
      <c r="U71" s="9" t="s">
        <v>14</v>
      </c>
      <c r="V71" s="25" t="n">
        <f aca="false">COUNTIFS('MITRE ATT&amp;CK'!$C:$C,$C71,'MITRE ATT&amp;CK'!$Q:$Q,RIGHT(T$57,1))</f>
        <v>5</v>
      </c>
      <c r="W71" s="26" t="n">
        <f aca="false">IFERROR(IFERROR(1/(RIGHT(T$57,1)/SUMIFS('MITRE ATT&amp;CK'!$S:$S,'MITRE ATT&amp;CK'!$C:$C,$C71,'MITRE ATT&amp;CK'!$Q:$Q,RIGHT(T$57,1))),0)/COUNTIFS('MITRE ATT&amp;CK'!$C:$C,$C71,'MITRE ATT&amp;CK'!$Q:$Q,RIGHT(T$57,1)),"-")</f>
        <v>0</v>
      </c>
      <c r="X71" s="27" t="n">
        <f aca="false">IFERROR(1/(RIGHT(X$57,1)/SUMIFS('MITRE ATT&amp;CK'!$S:$S,'MITRE ATT&amp;CK'!$C:$C,$C71,'MITRE ATT&amp;CK'!$Q:$Q,RIGHT(X$57,1))),0)</f>
        <v>0</v>
      </c>
      <c r="Y71" s="9" t="s">
        <v>14</v>
      </c>
      <c r="Z71" s="25" t="n">
        <f aca="false">COUNTIFS('MITRE ATT&amp;CK'!$C:$C,$C71,'MITRE ATT&amp;CK'!$Q:$Q,RIGHT(X$57,1))</f>
        <v>10</v>
      </c>
      <c r="AA71" s="26" t="n">
        <f aca="false">IFERROR(IFERROR(1/(RIGHT(X$57,1)/SUMIFS('MITRE ATT&amp;CK'!$S:$S,'MITRE ATT&amp;CK'!$C:$C,$C71,'MITRE ATT&amp;CK'!$Q:$Q,RIGHT(X$57,1))),0)/COUNTIFS('MITRE ATT&amp;CK'!$C:$C,$C71,'MITRE ATT&amp;CK'!$Q:$Q,RIGHT(X$57,1)),"-")</f>
        <v>0</v>
      </c>
      <c r="AB71" s="28" t="n">
        <f aca="false">SUM(D71,H71,L71,P71,T71,X71)</f>
        <v>0</v>
      </c>
      <c r="AC71" s="9" t="s">
        <v>14</v>
      </c>
      <c r="AD71" s="25" t="n">
        <f aca="false">COUNTIFS('MITRE ATT&amp;CK'!$C:$C,$C71,'MITRE ATT&amp;CK'!$G:$G,"&gt;0")</f>
        <v>32</v>
      </c>
      <c r="AE71" s="26" t="n">
        <f aca="false">IFERROR(AB71/AD71,"-")</f>
        <v>0</v>
      </c>
      <c r="AF71" s="6"/>
    </row>
    <row r="72" customFormat="false" ht="13.8" hidden="false" customHeight="false" outlineLevel="0" collapsed="false">
      <c r="B72" s="29"/>
      <c r="C72" s="30"/>
      <c r="D72" s="31"/>
      <c r="E72" s="31"/>
      <c r="F72" s="32"/>
      <c r="G72" s="33"/>
      <c r="H72" s="31"/>
      <c r="I72" s="31"/>
      <c r="J72" s="32"/>
      <c r="K72" s="33"/>
      <c r="L72" s="31"/>
      <c r="M72" s="31"/>
      <c r="N72" s="32"/>
      <c r="O72" s="33"/>
      <c r="P72" s="31"/>
      <c r="Q72" s="31"/>
      <c r="R72" s="32"/>
      <c r="S72" s="33"/>
      <c r="T72" s="31"/>
      <c r="U72" s="31"/>
      <c r="V72" s="32"/>
      <c r="W72" s="33"/>
      <c r="X72" s="31"/>
      <c r="Y72" s="31"/>
      <c r="Z72" s="32"/>
      <c r="AA72" s="33"/>
      <c r="AB72" s="34"/>
      <c r="AC72" s="34"/>
      <c r="AD72" s="32"/>
      <c r="AE72" s="33"/>
      <c r="AF72" s="35"/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>
      <c r="B76" s="2"/>
      <c r="C76" s="3" t="s">
        <v>29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</row>
    <row r="77" customFormat="false" ht="13.8" hidden="false" customHeight="false" outlineLevel="0" collapsed="false"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6"/>
    </row>
    <row r="78" customFormat="false" ht="13.8" hidden="false" customHeight="false" outlineLevel="0" collapsed="false"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6"/>
    </row>
    <row r="79" customFormat="false" ht="13.8" hidden="false" customHeight="false" outlineLevel="0" collapsed="false">
      <c r="B79" s="5"/>
      <c r="C79" s="8" t="str">
        <f aca="false">Status!C61</f>
        <v>UNPROTECTED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6"/>
    </row>
    <row r="80" customFormat="false" ht="13.8" hidden="false" customHeight="false" outlineLevel="0" collapsed="false"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6"/>
    </row>
    <row r="81" customFormat="false" ht="13.8" hidden="false" customHeight="false" outlineLevel="0" collapsed="false"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6"/>
    </row>
    <row r="82" customFormat="false" ht="13.8" hidden="false" customHeight="false" outlineLevel="0" collapsed="false"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6"/>
    </row>
    <row r="83" customFormat="false" ht="13.8" hidden="false" customHeight="false" outlineLevel="0" collapsed="false"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 t="s">
        <v>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6"/>
    </row>
    <row r="84" customFormat="false" ht="13.8" hidden="false" customHeight="false" outlineLevel="0" collapsed="false">
      <c r="B84" s="5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 t="n">
        <f aca="false">COUNTIFS('MITRE ATT&amp;CK'!$H:$H,"&gt;0",'MITRE ATT&amp;CK'!$W:$W,"completed")</f>
        <v>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6"/>
    </row>
    <row r="85" customFormat="false" ht="13.8" hidden="false" customHeight="false" outlineLevel="0" collapsed="false">
      <c r="B85" s="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6"/>
    </row>
    <row r="86" customFormat="false" ht="13.8" hidden="false" customHeight="false" outlineLevel="0" collapsed="false">
      <c r="B86" s="5"/>
      <c r="C86" s="12" t="s">
        <v>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1" t="n">
        <f aca="false">COUNTIFS('MITRE ATT&amp;CK'!$H:$H,"&gt;0",'MITRE ATT&amp;CK'!$W:$W,"partial")</f>
        <v>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6"/>
    </row>
    <row r="87" customFormat="false" ht="13.8" hidden="false" customHeight="false" outlineLevel="0" collapsed="false">
      <c r="B87" s="5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6"/>
    </row>
    <row r="88" customFormat="false" ht="13.8" hidden="false" customHeight="false" outlineLevel="0" collapsed="false">
      <c r="B88" s="5"/>
      <c r="C88" s="13" t="s">
        <v>4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1" t="n">
        <f aca="false">COUNTIFS('MITRE ATT&amp;CK'!$H:$H,"&gt;0",'MITRE ATT&amp;CK'!$W:$W,"incomplete")</f>
        <v>0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6"/>
    </row>
    <row r="89" customFormat="false" ht="13.8" hidden="false" customHeight="false" outlineLevel="0" collapsed="false">
      <c r="B89" s="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6"/>
    </row>
    <row r="90" customFormat="false" ht="13.8" hidden="false" customHeight="false" outlineLevel="0" collapsed="false">
      <c r="B90" s="5"/>
      <c r="C90" s="13" t="s">
        <v>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1" t="n">
        <f aca="false">COUNTIF('MITRE ATT&amp;CK'!$W$2:$W$1131,"not evaluated")</f>
        <v>192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6"/>
    </row>
    <row r="91" customFormat="false" ht="13.8" hidden="false" customHeight="false" outlineLevel="0" collapsed="false">
      <c r="B91" s="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6"/>
    </row>
    <row r="92" customFormat="false" ht="13.8" hidden="false" customHeight="false" outlineLevel="0" collapsed="false"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4" t="str">
        <f aca="false">HYPERLINK("https://attack.mitre.org/","MITRE ATT&amp;CK Framework")</f>
        <v>MITRE ATT&amp;CK Framework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7"/>
      <c r="AF92" s="6"/>
    </row>
    <row r="93" customFormat="false" ht="13.8" hidden="false" customHeight="false" outlineLevel="0" collapsed="false"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6"/>
    </row>
    <row r="94" customFormat="false" ht="16.4" hidden="false" customHeight="false" outlineLevel="0" collapsed="false">
      <c r="B94" s="5"/>
      <c r="C94" s="15"/>
      <c r="D94" s="16" t="s">
        <v>6</v>
      </c>
      <c r="E94" s="17"/>
      <c r="F94" s="17"/>
      <c r="G94" s="18" t="n">
        <f aca="false">IFERROR(SUM(G95:G108)/COUNT(G95:G108),"-")</f>
        <v>0</v>
      </c>
      <c r="H94" s="19" t="s">
        <v>7</v>
      </c>
      <c r="I94" s="20"/>
      <c r="J94" s="21"/>
      <c r="K94" s="18" t="n">
        <f aca="false">IFERROR(SUM(K95:K108)/COUNT(K95:K108),"-")</f>
        <v>0</v>
      </c>
      <c r="L94" s="19" t="s">
        <v>8</v>
      </c>
      <c r="M94" s="22"/>
      <c r="N94" s="22"/>
      <c r="O94" s="18" t="n">
        <f aca="false">IFERROR(SUM(O95:O108)/COUNT(O95:O108),"-")</f>
        <v>0</v>
      </c>
      <c r="P94" s="19" t="s">
        <v>9</v>
      </c>
      <c r="Q94" s="22"/>
      <c r="R94" s="22"/>
      <c r="S94" s="18" t="n">
        <f aca="false">IFERROR(SUM(S95:S108)/COUNT(S95:S108),"-")</f>
        <v>0</v>
      </c>
      <c r="T94" s="19" t="s">
        <v>10</v>
      </c>
      <c r="U94" s="22"/>
      <c r="V94" s="22"/>
      <c r="W94" s="18" t="n">
        <f aca="false">IFERROR(SUM(W95:W108)/COUNT(W95:W108),"-")</f>
        <v>0</v>
      </c>
      <c r="X94" s="19" t="s">
        <v>11</v>
      </c>
      <c r="Y94" s="22"/>
      <c r="Z94" s="22"/>
      <c r="AA94" s="18" t="n">
        <f aca="false">IFERROR(SUM(AA95:AA108)/COUNT(AA95:AA108),"-")</f>
        <v>0</v>
      </c>
      <c r="AB94" s="16" t="s">
        <v>12</v>
      </c>
      <c r="AC94" s="22"/>
      <c r="AD94" s="22"/>
      <c r="AE94" s="18" t="n">
        <f aca="false">IFERROR(SUM(AE95:AE108)/COUNT(AE95:AE108),"-")</f>
        <v>0</v>
      </c>
      <c r="AF94" s="6"/>
    </row>
    <row r="95" customFormat="false" ht="16.4" hidden="false" customHeight="false" outlineLevel="0" collapsed="false">
      <c r="B95" s="5"/>
      <c r="C95" s="23" t="s">
        <v>13</v>
      </c>
      <c r="D95" s="24" t="n">
        <f aca="false">IFERROR(1/(RIGHT(D$94,1)/SUMIFS('MITRE ATT&amp;CK'!$X:$X,'MITRE ATT&amp;CK'!$C:$C,$C95,'MITRE ATT&amp;CK'!$V:$V,RIGHT(D$94,1))),0)</f>
        <v>0</v>
      </c>
      <c r="E95" s="9" t="s">
        <v>14</v>
      </c>
      <c r="F95" s="25" t="n">
        <f aca="false">COUNTIFS('MITRE ATT&amp;CK'!$C:$C,$C95,'MITRE ATT&amp;CK'!$V:$V,RIGHT(D$94,1))</f>
        <v>0</v>
      </c>
      <c r="G95" s="26" t="str">
        <f aca="false">IFERROR(IFERROR(1/(RIGHT(D$94,1)/SUMIFS('MITRE ATT&amp;CK'!$X:$X,'MITRE ATT&amp;CK'!$C:$C,$C95,'MITRE ATT&amp;CK'!$V:$V,RIGHT(D$94,1))),0)/COUNTIFS('MITRE ATT&amp;CK'!$C:$C,$C95,'MITRE ATT&amp;CK'!$V:$V,RIGHT(D$94,1)),"-")</f>
        <v>-</v>
      </c>
      <c r="H95" s="27" t="n">
        <f aca="false">IFERROR(1/(RIGHT(H$94,1)/SUMIFS('MITRE ATT&amp;CK'!$X:$X,'MITRE ATT&amp;CK'!$C:$C,$C95,'MITRE ATT&amp;CK'!$V:$V,RIGHT(H$94,1))),0)</f>
        <v>0</v>
      </c>
      <c r="I95" s="9" t="s">
        <v>14</v>
      </c>
      <c r="J95" s="25" t="n">
        <f aca="false">COUNTIFS('MITRE ATT&amp;CK'!$C:$C,$C95,'MITRE ATT&amp;CK'!$V:$V,RIGHT(H$94,1))</f>
        <v>0</v>
      </c>
      <c r="K95" s="26" t="str">
        <f aca="false">IFERROR(IFERROR(1/(RIGHT(H$94,1)/SUMIFS('MITRE ATT&amp;CK'!$X:$X,'MITRE ATT&amp;CK'!$C:$C,$C95,'MITRE ATT&amp;CK'!$V:$V,RIGHT(H$94,1))),0)/COUNTIFS('MITRE ATT&amp;CK'!$C:$C,$C95,'MITRE ATT&amp;CK'!$V:$V,RIGHT(H$94,1)),"-")</f>
        <v>-</v>
      </c>
      <c r="L95" s="27" t="n">
        <f aca="false">IFERROR(1/(RIGHT(L$94,1)/SUMIFS('MITRE ATT&amp;CK'!$X:$X,'MITRE ATT&amp;CK'!$C:$C,$C95,'MITRE ATT&amp;CK'!$V:$V,RIGHT(L$94,1))),0)</f>
        <v>0</v>
      </c>
      <c r="M95" s="9" t="s">
        <v>14</v>
      </c>
      <c r="N95" s="25" t="n">
        <f aca="false">COUNTIFS('MITRE ATT&amp;CK'!$C:$C,$C95,'MITRE ATT&amp;CK'!$V:$V,RIGHT(L$94,1))</f>
        <v>2</v>
      </c>
      <c r="O95" s="26" t="n">
        <f aca="false">IFERROR(IFERROR(1/(RIGHT(L$94,1)/SUMIFS('MITRE ATT&amp;CK'!$X:$X,'MITRE ATT&amp;CK'!$C:$C,$C95,'MITRE ATT&amp;CK'!$V:$V,RIGHT(L$94,1))),0)/COUNTIFS('MITRE ATT&amp;CK'!$C:$C,$C95,'MITRE ATT&amp;CK'!$V:$V,RIGHT(L$94,1)),"-")</f>
        <v>0</v>
      </c>
      <c r="P95" s="27" t="n">
        <f aca="false">IFERROR(1/(RIGHT(P$94,1)/SUMIFS('MITRE ATT&amp;CK'!$X:$X,'MITRE ATT&amp;CK'!$C:$C,$C95,'MITRE ATT&amp;CK'!$V:$V,RIGHT(P$94,1))),0)</f>
        <v>0</v>
      </c>
      <c r="Q95" s="9" t="s">
        <v>14</v>
      </c>
      <c r="R95" s="25" t="n">
        <f aca="false">COUNTIFS('MITRE ATT&amp;CK'!$C:$C,$C95,'MITRE ATT&amp;CK'!$V:$V,RIGHT(P$94,1))</f>
        <v>6</v>
      </c>
      <c r="S95" s="26" t="n">
        <f aca="false">IFERROR(IFERROR(1/(RIGHT(P$94,1)/SUMIFS('MITRE ATT&amp;CK'!$X:$X,'MITRE ATT&amp;CK'!$C:$C,$C95,'MITRE ATT&amp;CK'!$V:$V,RIGHT(P$94,1))),0)/COUNTIFS('MITRE ATT&amp;CK'!$C:$C,$C95,'MITRE ATT&amp;CK'!$V:$V,RIGHT(P$94,1)),"-")</f>
        <v>0</v>
      </c>
      <c r="T95" s="27" t="n">
        <f aca="false">IFERROR(1/(RIGHT(T$94,1)/SUMIFS('MITRE ATT&amp;CK'!$X:$X,'MITRE ATT&amp;CK'!$C:$C,$C95,'MITRE ATT&amp;CK'!$V:$V,RIGHT(T$94,1))),0)</f>
        <v>0</v>
      </c>
      <c r="U95" s="9" t="s">
        <v>14</v>
      </c>
      <c r="V95" s="25" t="n">
        <f aca="false">COUNTIFS('MITRE ATT&amp;CK'!$C:$C,$C95,'MITRE ATT&amp;CK'!$V:$V,RIGHT(T$94,1))</f>
        <v>1</v>
      </c>
      <c r="W95" s="26" t="n">
        <f aca="false">IFERROR(IFERROR(1/(RIGHT(T$94,1)/SUMIFS('MITRE ATT&amp;CK'!$X:$X,'MITRE ATT&amp;CK'!$C:$C,$C95,'MITRE ATT&amp;CK'!$V:$V,RIGHT(T$94,1))),0)/COUNTIFS('MITRE ATT&amp;CK'!$C:$C,$C95,'MITRE ATT&amp;CK'!$V:$V,RIGHT(T$94,1)),"-")</f>
        <v>0</v>
      </c>
      <c r="X95" s="27" t="n">
        <f aca="false">IFERROR(1/(RIGHT(X$94,1)/SUMIFS('MITRE ATT&amp;CK'!$X:$X,'MITRE ATT&amp;CK'!$C:$C,$C95,'MITRE ATT&amp;CK'!$V:$V,RIGHT(X$94,1))),0)</f>
        <v>0</v>
      </c>
      <c r="Y95" s="9" t="s">
        <v>14</v>
      </c>
      <c r="Z95" s="25" t="n">
        <f aca="false">COUNTIFS('MITRE ATT&amp;CK'!$C:$C,$C95,'MITRE ATT&amp;CK'!$V:$V,RIGHT(X$94,1))</f>
        <v>0</v>
      </c>
      <c r="AA95" s="26" t="str">
        <f aca="false">IFERROR(IFERROR(1/(RIGHT(X$94,1)/SUMIFS('MITRE ATT&amp;CK'!$X:$X,'MITRE ATT&amp;CK'!$C:$C,$C95,'MITRE ATT&amp;CK'!$V:$V,RIGHT(X$94,1))),0)/COUNTIFS('MITRE ATT&amp;CK'!$C:$C,$C95,'MITRE ATT&amp;CK'!$V:$V,RIGHT(X$94,1)),"-")</f>
        <v>-</v>
      </c>
      <c r="AB95" s="28" t="n">
        <f aca="false">SUM(D95,H95,L95,P95,T95,X95)</f>
        <v>0</v>
      </c>
      <c r="AC95" s="9" t="s">
        <v>14</v>
      </c>
      <c r="AD95" s="25" t="n">
        <f aca="false">COUNTIFS('MITRE ATT&amp;CK'!$C:$C,$C95,'MITRE ATT&amp;CK'!$H:$H,"&gt;0")</f>
        <v>9</v>
      </c>
      <c r="AE95" s="26" t="n">
        <f aca="false">IFERROR(AB95/AD95,"-")</f>
        <v>0</v>
      </c>
      <c r="AF95" s="6"/>
    </row>
    <row r="96" customFormat="false" ht="16.4" hidden="false" customHeight="false" outlineLevel="0" collapsed="false">
      <c r="B96" s="5"/>
      <c r="C96" s="23" t="s">
        <v>15</v>
      </c>
      <c r="D96" s="24" t="n">
        <f aca="false">IFERROR(1/(RIGHT(D$94,1)/SUMIFS('MITRE ATT&amp;CK'!$X:$X,'MITRE ATT&amp;CK'!$C:$C,$C96,'MITRE ATT&amp;CK'!$V:$V,RIGHT(D$94,1))),0)</f>
        <v>0</v>
      </c>
      <c r="E96" s="9" t="s">
        <v>14</v>
      </c>
      <c r="F96" s="25" t="n">
        <f aca="false">COUNTIFS('MITRE ATT&amp;CK'!$C:$C,$C96,'MITRE ATT&amp;CK'!$V:$V,RIGHT(D$94,1))</f>
        <v>0</v>
      </c>
      <c r="G96" s="26" t="str">
        <f aca="false">IFERROR(IFERROR(1/(RIGHT(D$94,1)/SUMIFS('MITRE ATT&amp;CK'!$X:$X,'MITRE ATT&amp;CK'!$C:$C,$C96,'MITRE ATT&amp;CK'!$V:$V,RIGHT(D$94,1))),0)/COUNTIFS('MITRE ATT&amp;CK'!$C:$C,$C96,'MITRE ATT&amp;CK'!$V:$V,RIGHT(D$94,1)),"-")</f>
        <v>-</v>
      </c>
      <c r="H96" s="27" t="n">
        <f aca="false">IFERROR(1/(RIGHT(H$94,1)/SUMIFS('MITRE ATT&amp;CK'!$X:$X,'MITRE ATT&amp;CK'!$C:$C,$C96,'MITRE ATT&amp;CK'!$V:$V,RIGHT(H$94,1))),0)</f>
        <v>0</v>
      </c>
      <c r="I96" s="9" t="s">
        <v>14</v>
      </c>
      <c r="J96" s="25" t="n">
        <f aca="false">COUNTIFS('MITRE ATT&amp;CK'!$C:$C,$C96,'MITRE ATT&amp;CK'!$V:$V,RIGHT(H$94,1))</f>
        <v>1</v>
      </c>
      <c r="K96" s="26" t="n">
        <f aca="false">IFERROR(IFERROR(1/(RIGHT(H$94,1)/SUMIFS('MITRE ATT&amp;CK'!$X:$X,'MITRE ATT&amp;CK'!$C:$C,$C96,'MITRE ATT&amp;CK'!$V:$V,RIGHT(H$94,1))),0)/COUNTIFS('MITRE ATT&amp;CK'!$C:$C,$C96,'MITRE ATT&amp;CK'!$V:$V,RIGHT(H$94,1)),"-")</f>
        <v>0</v>
      </c>
      <c r="L96" s="27" t="n">
        <f aca="false">IFERROR(1/(RIGHT(L$94,1)/SUMIFS('MITRE ATT&amp;CK'!$X:$X,'MITRE ATT&amp;CK'!$C:$C,$C96,'MITRE ATT&amp;CK'!$V:$V,RIGHT(L$94,1))),0)</f>
        <v>0</v>
      </c>
      <c r="M96" s="9" t="s">
        <v>14</v>
      </c>
      <c r="N96" s="25" t="n">
        <f aca="false">COUNTIFS('MITRE ATT&amp;CK'!$C:$C,$C96,'MITRE ATT&amp;CK'!$V:$V,RIGHT(L$94,1))</f>
        <v>0</v>
      </c>
      <c r="O96" s="26" t="str">
        <f aca="false">IFERROR(IFERROR(1/(RIGHT(L$94,1)/SUMIFS('MITRE ATT&amp;CK'!$X:$X,'MITRE ATT&amp;CK'!$C:$C,$C96,'MITRE ATT&amp;CK'!$V:$V,RIGHT(L$94,1))),0)/COUNTIFS('MITRE ATT&amp;CK'!$C:$C,$C96,'MITRE ATT&amp;CK'!$V:$V,RIGHT(L$94,1)),"-")</f>
        <v>-</v>
      </c>
      <c r="P96" s="27" t="n">
        <f aca="false">IFERROR(1/(RIGHT(P$94,1)/SUMIFS('MITRE ATT&amp;CK'!$X:$X,'MITRE ATT&amp;CK'!$C:$C,$C96,'MITRE ATT&amp;CK'!$V:$V,RIGHT(P$94,1))),0)</f>
        <v>0</v>
      </c>
      <c r="Q96" s="9" t="s">
        <v>14</v>
      </c>
      <c r="R96" s="25" t="n">
        <f aca="false">COUNTIFS('MITRE ATT&amp;CK'!$C:$C,$C96,'MITRE ATT&amp;CK'!$V:$V,RIGHT(P$94,1))</f>
        <v>0</v>
      </c>
      <c r="S96" s="26" t="str">
        <f aca="false">IFERROR(IFERROR(1/(RIGHT(P$94,1)/SUMIFS('MITRE ATT&amp;CK'!$X:$X,'MITRE ATT&amp;CK'!$C:$C,$C96,'MITRE ATT&amp;CK'!$V:$V,RIGHT(P$94,1))),0)/COUNTIFS('MITRE ATT&amp;CK'!$C:$C,$C96,'MITRE ATT&amp;CK'!$V:$V,RIGHT(P$94,1)),"-")</f>
        <v>-</v>
      </c>
      <c r="T96" s="27" t="n">
        <f aca="false">IFERROR(1/(RIGHT(T$94,1)/SUMIFS('MITRE ATT&amp;CK'!$X:$X,'MITRE ATT&amp;CK'!$C:$C,$C96,'MITRE ATT&amp;CK'!$V:$V,RIGHT(T$94,1))),0)</f>
        <v>0</v>
      </c>
      <c r="U96" s="9" t="s">
        <v>14</v>
      </c>
      <c r="V96" s="25" t="n">
        <f aca="false">COUNTIFS('MITRE ATT&amp;CK'!$C:$C,$C96,'MITRE ATT&amp;CK'!$V:$V,RIGHT(T$94,1))</f>
        <v>0</v>
      </c>
      <c r="W96" s="26" t="str">
        <f aca="false">IFERROR(IFERROR(1/(RIGHT(T$94,1)/SUMIFS('MITRE ATT&amp;CK'!$X:$X,'MITRE ATT&amp;CK'!$C:$C,$C96,'MITRE ATT&amp;CK'!$V:$V,RIGHT(T$94,1))),0)/COUNTIFS('MITRE ATT&amp;CK'!$C:$C,$C96,'MITRE ATT&amp;CK'!$V:$V,RIGHT(T$94,1)),"-")</f>
        <v>-</v>
      </c>
      <c r="X96" s="27" t="n">
        <f aca="false">IFERROR(1/(RIGHT(X$94,1)/SUMIFS('MITRE ATT&amp;CK'!$X:$X,'MITRE ATT&amp;CK'!$C:$C,$C96,'MITRE ATT&amp;CK'!$V:$V,RIGHT(X$94,1))),0)</f>
        <v>0</v>
      </c>
      <c r="Y96" s="9" t="s">
        <v>14</v>
      </c>
      <c r="Z96" s="25" t="n">
        <f aca="false">COUNTIFS('MITRE ATT&amp;CK'!$C:$C,$C96,'MITRE ATT&amp;CK'!$V:$V,RIGHT(X$94,1))</f>
        <v>0</v>
      </c>
      <c r="AA96" s="26" t="str">
        <f aca="false">IFERROR(IFERROR(1/(RIGHT(X$94,1)/SUMIFS('MITRE ATT&amp;CK'!$X:$X,'MITRE ATT&amp;CK'!$C:$C,$C96,'MITRE ATT&amp;CK'!$V:$V,RIGHT(X$94,1))),0)/COUNTIFS('MITRE ATT&amp;CK'!$C:$C,$C96,'MITRE ATT&amp;CK'!$V:$V,RIGHT(X$94,1)),"-")</f>
        <v>-</v>
      </c>
      <c r="AB96" s="28" t="n">
        <f aca="false">SUM(D96,H96,L96,P96,T96,X96)</f>
        <v>0</v>
      </c>
      <c r="AC96" s="9" t="s">
        <v>14</v>
      </c>
      <c r="AD96" s="25" t="n">
        <f aca="false">COUNTIFS('MITRE ATT&amp;CK'!$C:$C,$C96,'MITRE ATT&amp;CK'!$H:$H,"&gt;0")</f>
        <v>1</v>
      </c>
      <c r="AE96" s="26" t="n">
        <f aca="false">IFERROR(AB96/AD96,"-")</f>
        <v>0</v>
      </c>
      <c r="AF96" s="6"/>
    </row>
    <row r="97" customFormat="false" ht="16.4" hidden="false" customHeight="false" outlineLevel="0" collapsed="false">
      <c r="B97" s="5"/>
      <c r="C97" s="23" t="s">
        <v>16</v>
      </c>
      <c r="D97" s="24" t="n">
        <f aca="false">IFERROR(1/(RIGHT(D$94,1)/SUMIFS('MITRE ATT&amp;CK'!$X:$X,'MITRE ATT&amp;CK'!$C:$C,$C97,'MITRE ATT&amp;CK'!$V:$V,RIGHT(D$94,1))),0)</f>
        <v>0</v>
      </c>
      <c r="E97" s="9" t="s">
        <v>14</v>
      </c>
      <c r="F97" s="25" t="n">
        <f aca="false">COUNTIFS('MITRE ATT&amp;CK'!$C:$C,$C97,'MITRE ATT&amp;CK'!$V:$V,RIGHT(D$94,1))</f>
        <v>0</v>
      </c>
      <c r="G97" s="26" t="str">
        <f aca="false">IFERROR(IFERROR(1/(RIGHT(D$94,1)/SUMIFS('MITRE ATT&amp;CK'!$X:$X,'MITRE ATT&amp;CK'!$C:$C,$C97,'MITRE ATT&amp;CK'!$V:$V,RIGHT(D$94,1))),0)/COUNTIFS('MITRE ATT&amp;CK'!$C:$C,$C97,'MITRE ATT&amp;CK'!$V:$V,RIGHT(D$94,1)),"-")</f>
        <v>-</v>
      </c>
      <c r="H97" s="27" t="n">
        <f aca="false">IFERROR(1/(RIGHT(H$94,1)/SUMIFS('MITRE ATT&amp;CK'!$X:$X,'MITRE ATT&amp;CK'!$C:$C,$C97,'MITRE ATT&amp;CK'!$V:$V,RIGHT(H$94,1))),0)</f>
        <v>0</v>
      </c>
      <c r="I97" s="9" t="s">
        <v>14</v>
      </c>
      <c r="J97" s="25" t="n">
        <f aca="false">COUNTIFS('MITRE ATT&amp;CK'!$C:$C,$C97,'MITRE ATT&amp;CK'!$V:$V,RIGHT(H$94,1))</f>
        <v>0</v>
      </c>
      <c r="K97" s="26" t="str">
        <f aca="false">IFERROR(IFERROR(1/(RIGHT(H$94,1)/SUMIFS('MITRE ATT&amp;CK'!$X:$X,'MITRE ATT&amp;CK'!$C:$C,$C97,'MITRE ATT&amp;CK'!$V:$V,RIGHT(H$94,1))),0)/COUNTIFS('MITRE ATT&amp;CK'!$C:$C,$C97,'MITRE ATT&amp;CK'!$V:$V,RIGHT(H$94,1)),"-")</f>
        <v>-</v>
      </c>
      <c r="L97" s="27" t="n">
        <f aca="false">IFERROR(1/(RIGHT(L$94,1)/SUMIFS('MITRE ATT&amp;CK'!$X:$X,'MITRE ATT&amp;CK'!$C:$C,$C97,'MITRE ATT&amp;CK'!$V:$V,RIGHT(L$94,1))),0)</f>
        <v>0</v>
      </c>
      <c r="M97" s="9" t="s">
        <v>14</v>
      </c>
      <c r="N97" s="25" t="n">
        <f aca="false">COUNTIFS('MITRE ATT&amp;CK'!$C:$C,$C97,'MITRE ATT&amp;CK'!$V:$V,RIGHT(L$94,1))</f>
        <v>0</v>
      </c>
      <c r="O97" s="26" t="str">
        <f aca="false">IFERROR(IFERROR(1/(RIGHT(L$94,1)/SUMIFS('MITRE ATT&amp;CK'!$X:$X,'MITRE ATT&amp;CK'!$C:$C,$C97,'MITRE ATT&amp;CK'!$V:$V,RIGHT(L$94,1))),0)/COUNTIFS('MITRE ATT&amp;CK'!$C:$C,$C97,'MITRE ATT&amp;CK'!$V:$V,RIGHT(L$94,1)),"-")</f>
        <v>-</v>
      </c>
      <c r="P97" s="27" t="n">
        <f aca="false">IFERROR(1/(RIGHT(P$94,1)/SUMIFS('MITRE ATT&amp;CK'!$X:$X,'MITRE ATT&amp;CK'!$C:$C,$C97,'MITRE ATT&amp;CK'!$V:$V,RIGHT(P$94,1))),0)</f>
        <v>0</v>
      </c>
      <c r="Q97" s="9" t="s">
        <v>14</v>
      </c>
      <c r="R97" s="25" t="n">
        <f aca="false">COUNTIFS('MITRE ATT&amp;CK'!$C:$C,$C97,'MITRE ATT&amp;CK'!$V:$V,RIGHT(P$94,1))</f>
        <v>1</v>
      </c>
      <c r="S97" s="26" t="n">
        <f aca="false">IFERROR(IFERROR(1/(RIGHT(P$94,1)/SUMIFS('MITRE ATT&amp;CK'!$X:$X,'MITRE ATT&amp;CK'!$C:$C,$C97,'MITRE ATT&amp;CK'!$V:$V,RIGHT(P$94,1))),0)/COUNTIFS('MITRE ATT&amp;CK'!$C:$C,$C97,'MITRE ATT&amp;CK'!$V:$V,RIGHT(P$94,1)),"-")</f>
        <v>0</v>
      </c>
      <c r="T97" s="27" t="n">
        <f aca="false">IFERROR(1/(RIGHT(T$94,1)/SUMIFS('MITRE ATT&amp;CK'!$X:$X,'MITRE ATT&amp;CK'!$C:$C,$C97,'MITRE ATT&amp;CK'!$V:$V,RIGHT(T$94,1))),0)</f>
        <v>0</v>
      </c>
      <c r="U97" s="9" t="s">
        <v>14</v>
      </c>
      <c r="V97" s="25" t="n">
        <f aca="false">COUNTIFS('MITRE ATT&amp;CK'!$C:$C,$C97,'MITRE ATT&amp;CK'!$V:$V,RIGHT(T$94,1))</f>
        <v>6</v>
      </c>
      <c r="W97" s="26" t="n">
        <f aca="false">IFERROR(IFERROR(1/(RIGHT(T$94,1)/SUMIFS('MITRE ATT&amp;CK'!$X:$X,'MITRE ATT&amp;CK'!$C:$C,$C97,'MITRE ATT&amp;CK'!$V:$V,RIGHT(T$94,1))),0)/COUNTIFS('MITRE ATT&amp;CK'!$C:$C,$C97,'MITRE ATT&amp;CK'!$V:$V,RIGHT(T$94,1)),"-")</f>
        <v>0</v>
      </c>
      <c r="X97" s="27" t="n">
        <f aca="false">IFERROR(1/(RIGHT(X$94,1)/SUMIFS('MITRE ATT&amp;CK'!$X:$X,'MITRE ATT&amp;CK'!$C:$C,$C97,'MITRE ATT&amp;CK'!$V:$V,RIGHT(X$94,1))),0)</f>
        <v>0</v>
      </c>
      <c r="Y97" s="9" t="s">
        <v>14</v>
      </c>
      <c r="Z97" s="25" t="n">
        <f aca="false">COUNTIFS('MITRE ATT&amp;CK'!$C:$C,$C97,'MITRE ATT&amp;CK'!$V:$V,RIGHT(X$94,1))</f>
        <v>13</v>
      </c>
      <c r="AA97" s="26" t="n">
        <f aca="false">IFERROR(IFERROR(1/(RIGHT(X$94,1)/SUMIFS('MITRE ATT&amp;CK'!$X:$X,'MITRE ATT&amp;CK'!$C:$C,$C97,'MITRE ATT&amp;CK'!$V:$V,RIGHT(X$94,1))),0)/COUNTIFS('MITRE ATT&amp;CK'!$C:$C,$C97,'MITRE ATT&amp;CK'!$V:$V,RIGHT(X$94,1)),"-")</f>
        <v>0</v>
      </c>
      <c r="AB97" s="28" t="n">
        <f aca="false">SUM(D97,H97,L97,P97,T97,X97)</f>
        <v>0</v>
      </c>
      <c r="AC97" s="9" t="s">
        <v>14</v>
      </c>
      <c r="AD97" s="25" t="n">
        <f aca="false">COUNTIFS('MITRE ATT&amp;CK'!$C:$C,$C97,'MITRE ATT&amp;CK'!$H:$H,"&gt;0")</f>
        <v>20</v>
      </c>
      <c r="AE97" s="26" t="n">
        <f aca="false">IFERROR(AB97/AD97,"-")</f>
        <v>0</v>
      </c>
      <c r="AF97" s="6"/>
    </row>
    <row r="98" customFormat="false" ht="16.4" hidden="false" customHeight="false" outlineLevel="0" collapsed="false">
      <c r="B98" s="5"/>
      <c r="C98" s="23" t="s">
        <v>17</v>
      </c>
      <c r="D98" s="24" t="n">
        <f aca="false">IFERROR(1/(RIGHT(D$94,1)/SUMIFS('MITRE ATT&amp;CK'!$X:$X,'MITRE ATT&amp;CK'!$C:$C,$C98,'MITRE ATT&amp;CK'!$V:$V,RIGHT(D$94,1))),0)</f>
        <v>0</v>
      </c>
      <c r="E98" s="9" t="s">
        <v>14</v>
      </c>
      <c r="F98" s="25" t="n">
        <f aca="false">COUNTIFS('MITRE ATT&amp;CK'!$C:$C,$C98,'MITRE ATT&amp;CK'!$V:$V,RIGHT(D$94,1))</f>
        <v>0</v>
      </c>
      <c r="G98" s="26" t="str">
        <f aca="false">IFERROR(IFERROR(1/(RIGHT(D$94,1)/SUMIFS('MITRE ATT&amp;CK'!$X:$X,'MITRE ATT&amp;CK'!$C:$C,$C98,'MITRE ATT&amp;CK'!$V:$V,RIGHT(D$94,1))),0)/COUNTIFS('MITRE ATT&amp;CK'!$C:$C,$C98,'MITRE ATT&amp;CK'!$V:$V,RIGHT(D$94,1)),"-")</f>
        <v>-</v>
      </c>
      <c r="H98" s="27" t="n">
        <f aca="false">IFERROR(1/(RIGHT(H$94,1)/SUMIFS('MITRE ATT&amp;CK'!$X:$X,'MITRE ATT&amp;CK'!$C:$C,$C98,'MITRE ATT&amp;CK'!$V:$V,RIGHT(H$94,1))),0)</f>
        <v>0</v>
      </c>
      <c r="I98" s="9" t="s">
        <v>14</v>
      </c>
      <c r="J98" s="25" t="n">
        <f aca="false">COUNTIFS('MITRE ATT&amp;CK'!$C:$C,$C98,'MITRE ATT&amp;CK'!$V:$V,RIGHT(H$94,1))</f>
        <v>0</v>
      </c>
      <c r="K98" s="26" t="str">
        <f aca="false">IFERROR(IFERROR(1/(RIGHT(H$94,1)/SUMIFS('MITRE ATT&amp;CK'!$X:$X,'MITRE ATT&amp;CK'!$C:$C,$C98,'MITRE ATT&amp;CK'!$V:$V,RIGHT(H$94,1))),0)/COUNTIFS('MITRE ATT&amp;CK'!$C:$C,$C98,'MITRE ATT&amp;CK'!$V:$V,RIGHT(H$94,1)),"-")</f>
        <v>-</v>
      </c>
      <c r="L98" s="27" t="n">
        <f aca="false">IFERROR(1/(RIGHT(L$94,1)/SUMIFS('MITRE ATT&amp;CK'!$X:$X,'MITRE ATT&amp;CK'!$C:$C,$C98,'MITRE ATT&amp;CK'!$V:$V,RIGHT(L$94,1))),0)</f>
        <v>0</v>
      </c>
      <c r="M98" s="9" t="s">
        <v>14</v>
      </c>
      <c r="N98" s="25" t="n">
        <f aca="false">COUNTIFS('MITRE ATT&amp;CK'!$C:$C,$C98,'MITRE ATT&amp;CK'!$V:$V,RIGHT(L$94,1))</f>
        <v>4</v>
      </c>
      <c r="O98" s="26" t="n">
        <f aca="false">IFERROR(IFERROR(1/(RIGHT(L$94,1)/SUMIFS('MITRE ATT&amp;CK'!$X:$X,'MITRE ATT&amp;CK'!$C:$C,$C98,'MITRE ATT&amp;CK'!$V:$V,RIGHT(L$94,1))),0)/COUNTIFS('MITRE ATT&amp;CK'!$C:$C,$C98,'MITRE ATT&amp;CK'!$V:$V,RIGHT(L$94,1)),"-")</f>
        <v>0</v>
      </c>
      <c r="P98" s="27" t="n">
        <f aca="false">IFERROR(1/(RIGHT(P$94,1)/SUMIFS('MITRE ATT&amp;CK'!$X:$X,'MITRE ATT&amp;CK'!$C:$C,$C98,'MITRE ATT&amp;CK'!$V:$V,RIGHT(P$94,1))),0)</f>
        <v>0</v>
      </c>
      <c r="Q98" s="9" t="s">
        <v>14</v>
      </c>
      <c r="R98" s="25" t="n">
        <f aca="false">COUNTIFS('MITRE ATT&amp;CK'!$C:$C,$C98,'MITRE ATT&amp;CK'!$V:$V,RIGHT(P$94,1))</f>
        <v>8</v>
      </c>
      <c r="S98" s="26" t="n">
        <f aca="false">IFERROR(IFERROR(1/(RIGHT(P$94,1)/SUMIFS('MITRE ATT&amp;CK'!$X:$X,'MITRE ATT&amp;CK'!$C:$C,$C98,'MITRE ATT&amp;CK'!$V:$V,RIGHT(P$94,1))),0)/COUNTIFS('MITRE ATT&amp;CK'!$C:$C,$C98,'MITRE ATT&amp;CK'!$V:$V,RIGHT(P$94,1)),"-")</f>
        <v>0</v>
      </c>
      <c r="T98" s="27" t="n">
        <f aca="false">IFERROR(1/(RIGHT(T$94,1)/SUMIFS('MITRE ATT&amp;CK'!$X:$X,'MITRE ATT&amp;CK'!$C:$C,$C98,'MITRE ATT&amp;CK'!$V:$V,RIGHT(T$94,1))),0)</f>
        <v>0</v>
      </c>
      <c r="U98" s="9" t="s">
        <v>14</v>
      </c>
      <c r="V98" s="25" t="n">
        <f aca="false">COUNTIFS('MITRE ATT&amp;CK'!$C:$C,$C98,'MITRE ATT&amp;CK'!$V:$V,RIGHT(T$94,1))</f>
        <v>7</v>
      </c>
      <c r="W98" s="26" t="n">
        <f aca="false">IFERROR(IFERROR(1/(RIGHT(T$94,1)/SUMIFS('MITRE ATT&amp;CK'!$X:$X,'MITRE ATT&amp;CK'!$C:$C,$C98,'MITRE ATT&amp;CK'!$V:$V,RIGHT(T$94,1))),0)/COUNTIFS('MITRE ATT&amp;CK'!$C:$C,$C98,'MITRE ATT&amp;CK'!$V:$V,RIGHT(T$94,1)),"-")</f>
        <v>0</v>
      </c>
      <c r="X98" s="27" t="n">
        <f aca="false">IFERROR(1/(RIGHT(X$94,1)/SUMIFS('MITRE ATT&amp;CK'!$X:$X,'MITRE ATT&amp;CK'!$C:$C,$C98,'MITRE ATT&amp;CK'!$V:$V,RIGHT(X$94,1))),0)</f>
        <v>0</v>
      </c>
      <c r="Y98" s="9" t="s">
        <v>14</v>
      </c>
      <c r="Z98" s="25" t="n">
        <f aca="false">COUNTIFS('MITRE ATT&amp;CK'!$C:$C,$C98,'MITRE ATT&amp;CK'!$V:$V,RIGHT(X$94,1))</f>
        <v>7</v>
      </c>
      <c r="AA98" s="26" t="n">
        <f aca="false">IFERROR(IFERROR(1/(RIGHT(X$94,1)/SUMIFS('MITRE ATT&amp;CK'!$X:$X,'MITRE ATT&amp;CK'!$C:$C,$C98,'MITRE ATT&amp;CK'!$V:$V,RIGHT(X$94,1))),0)/COUNTIFS('MITRE ATT&amp;CK'!$C:$C,$C98,'MITRE ATT&amp;CK'!$V:$V,RIGHT(X$94,1)),"-")</f>
        <v>0</v>
      </c>
      <c r="AB98" s="28" t="n">
        <f aca="false">SUM(D98,H98,L98,P98,T98,X98)</f>
        <v>0</v>
      </c>
      <c r="AC98" s="9" t="s">
        <v>14</v>
      </c>
      <c r="AD98" s="25" t="n">
        <f aca="false">COUNTIFS('MITRE ATT&amp;CK'!$C:$C,$C98,'MITRE ATT&amp;CK'!$H:$H,"&gt;0")</f>
        <v>26</v>
      </c>
      <c r="AE98" s="26" t="n">
        <f aca="false">IFERROR(AB98/AD98,"-")</f>
        <v>0</v>
      </c>
      <c r="AF98" s="6"/>
    </row>
    <row r="99" customFormat="false" ht="16.4" hidden="false" customHeight="false" outlineLevel="0" collapsed="false">
      <c r="B99" s="5"/>
      <c r="C99" s="23" t="s">
        <v>18</v>
      </c>
      <c r="D99" s="24" t="n">
        <f aca="false">IFERROR(1/(RIGHT(D$94,1)/SUMIFS('MITRE ATT&amp;CK'!$X:$X,'MITRE ATT&amp;CK'!$C:$C,$C99,'MITRE ATT&amp;CK'!$V:$V,RIGHT(D$94,1))),0)</f>
        <v>0</v>
      </c>
      <c r="E99" s="9" t="s">
        <v>14</v>
      </c>
      <c r="F99" s="25" t="n">
        <f aca="false">COUNTIFS('MITRE ATT&amp;CK'!$C:$C,$C99,'MITRE ATT&amp;CK'!$V:$V,RIGHT(D$94,1))</f>
        <v>0</v>
      </c>
      <c r="G99" s="26" t="str">
        <f aca="false">IFERROR(IFERROR(1/(RIGHT(D$94,1)/SUMIFS('MITRE ATT&amp;CK'!$X:$X,'MITRE ATT&amp;CK'!$C:$C,$C99,'MITRE ATT&amp;CK'!$V:$V,RIGHT(D$94,1))),0)/COUNTIFS('MITRE ATT&amp;CK'!$C:$C,$C99,'MITRE ATT&amp;CK'!$V:$V,RIGHT(D$94,1)),"-")</f>
        <v>-</v>
      </c>
      <c r="H99" s="27" t="n">
        <f aca="false">IFERROR(1/(RIGHT(H$94,1)/SUMIFS('MITRE ATT&amp;CK'!$X:$X,'MITRE ATT&amp;CK'!$C:$C,$C99,'MITRE ATT&amp;CK'!$V:$V,RIGHT(H$94,1))),0)</f>
        <v>0</v>
      </c>
      <c r="I99" s="9" t="s">
        <v>14</v>
      </c>
      <c r="J99" s="25" t="n">
        <f aca="false">COUNTIFS('MITRE ATT&amp;CK'!$C:$C,$C99,'MITRE ATT&amp;CK'!$V:$V,RIGHT(H$94,1))</f>
        <v>4</v>
      </c>
      <c r="K99" s="26" t="n">
        <f aca="false">IFERROR(IFERROR(1/(RIGHT(H$94,1)/SUMIFS('MITRE ATT&amp;CK'!$X:$X,'MITRE ATT&amp;CK'!$C:$C,$C99,'MITRE ATT&amp;CK'!$V:$V,RIGHT(H$94,1))),0)/COUNTIFS('MITRE ATT&amp;CK'!$C:$C,$C99,'MITRE ATT&amp;CK'!$V:$V,RIGHT(H$94,1)),"-")</f>
        <v>0</v>
      </c>
      <c r="L99" s="27" t="n">
        <f aca="false">IFERROR(1/(RIGHT(L$94,1)/SUMIFS('MITRE ATT&amp;CK'!$X:$X,'MITRE ATT&amp;CK'!$C:$C,$C99,'MITRE ATT&amp;CK'!$V:$V,RIGHT(L$94,1))),0)</f>
        <v>0</v>
      </c>
      <c r="M99" s="9" t="s">
        <v>14</v>
      </c>
      <c r="N99" s="25" t="n">
        <f aca="false">COUNTIFS('MITRE ATT&amp;CK'!$C:$C,$C99,'MITRE ATT&amp;CK'!$V:$V,RIGHT(L$94,1))</f>
        <v>9</v>
      </c>
      <c r="O99" s="26" t="n">
        <f aca="false">IFERROR(IFERROR(1/(RIGHT(L$94,1)/SUMIFS('MITRE ATT&amp;CK'!$X:$X,'MITRE ATT&amp;CK'!$C:$C,$C99,'MITRE ATT&amp;CK'!$V:$V,RIGHT(L$94,1))),0)/COUNTIFS('MITRE ATT&amp;CK'!$C:$C,$C99,'MITRE ATT&amp;CK'!$V:$V,RIGHT(L$94,1)),"-")</f>
        <v>0</v>
      </c>
      <c r="P99" s="27" t="n">
        <f aca="false">IFERROR(1/(RIGHT(P$94,1)/SUMIFS('MITRE ATT&amp;CK'!$X:$X,'MITRE ATT&amp;CK'!$C:$C,$C99,'MITRE ATT&amp;CK'!$V:$V,RIGHT(P$94,1))),0)</f>
        <v>0</v>
      </c>
      <c r="Q99" s="9" t="s">
        <v>14</v>
      </c>
      <c r="R99" s="25" t="n">
        <f aca="false">COUNTIFS('MITRE ATT&amp;CK'!$C:$C,$C99,'MITRE ATT&amp;CK'!$V:$V,RIGHT(P$94,1))</f>
        <v>2</v>
      </c>
      <c r="S99" s="26" t="n">
        <f aca="false">IFERROR(IFERROR(1/(RIGHT(P$94,1)/SUMIFS('MITRE ATT&amp;CK'!$X:$X,'MITRE ATT&amp;CK'!$C:$C,$C99,'MITRE ATT&amp;CK'!$V:$V,RIGHT(P$94,1))),0)/COUNTIFS('MITRE ATT&amp;CK'!$C:$C,$C99,'MITRE ATT&amp;CK'!$V:$V,RIGHT(P$94,1)),"-")</f>
        <v>0</v>
      </c>
      <c r="T99" s="27" t="n">
        <f aca="false">IFERROR(1/(RIGHT(T$94,1)/SUMIFS('MITRE ATT&amp;CK'!$X:$X,'MITRE ATT&amp;CK'!$C:$C,$C99,'MITRE ATT&amp;CK'!$V:$V,RIGHT(T$94,1))),0)</f>
        <v>0</v>
      </c>
      <c r="U99" s="9" t="s">
        <v>14</v>
      </c>
      <c r="V99" s="25" t="n">
        <f aca="false">COUNTIFS('MITRE ATT&amp;CK'!$C:$C,$C99,'MITRE ATT&amp;CK'!$V:$V,RIGHT(T$94,1))</f>
        <v>0</v>
      </c>
      <c r="W99" s="26" t="str">
        <f aca="false">IFERROR(IFERROR(1/(RIGHT(T$94,1)/SUMIFS('MITRE ATT&amp;CK'!$X:$X,'MITRE ATT&amp;CK'!$C:$C,$C99,'MITRE ATT&amp;CK'!$V:$V,RIGHT(T$94,1))),0)/COUNTIFS('MITRE ATT&amp;CK'!$C:$C,$C99,'MITRE ATT&amp;CK'!$V:$V,RIGHT(T$94,1)),"-")</f>
        <v>-</v>
      </c>
      <c r="X99" s="27" t="n">
        <f aca="false">IFERROR(1/(RIGHT(X$94,1)/SUMIFS('MITRE ATT&amp;CK'!$X:$X,'MITRE ATT&amp;CK'!$C:$C,$C99,'MITRE ATT&amp;CK'!$V:$V,RIGHT(X$94,1))),0)</f>
        <v>0</v>
      </c>
      <c r="Y99" s="9" t="s">
        <v>14</v>
      </c>
      <c r="Z99" s="25" t="n">
        <f aca="false">COUNTIFS('MITRE ATT&amp;CK'!$C:$C,$C99,'MITRE ATT&amp;CK'!$V:$V,RIGHT(X$94,1))</f>
        <v>0</v>
      </c>
      <c r="AA99" s="26" t="str">
        <f aca="false">IFERROR(IFERROR(1/(RIGHT(X$94,1)/SUMIFS('MITRE ATT&amp;CK'!$X:$X,'MITRE ATT&amp;CK'!$C:$C,$C99,'MITRE ATT&amp;CK'!$V:$V,RIGHT(X$94,1))),0)/COUNTIFS('MITRE ATT&amp;CK'!$C:$C,$C99,'MITRE ATT&amp;CK'!$V:$V,RIGHT(X$94,1)),"-")</f>
        <v>-</v>
      </c>
      <c r="AB99" s="28" t="n">
        <f aca="false">SUM(D99,H99,L99,P99,T99,X99)</f>
        <v>0</v>
      </c>
      <c r="AC99" s="9" t="s">
        <v>14</v>
      </c>
      <c r="AD99" s="25" t="n">
        <f aca="false">COUNTIFS('MITRE ATT&amp;CK'!$C:$C,$C99,'MITRE ATT&amp;CK'!$H:$H,"&gt;0")</f>
        <v>15</v>
      </c>
      <c r="AE99" s="26" t="n">
        <f aca="false">IFERROR(AB99/AD99,"-")</f>
        <v>0</v>
      </c>
      <c r="AF99" s="6"/>
    </row>
    <row r="100" customFormat="false" ht="16.4" hidden="false" customHeight="false" outlineLevel="0" collapsed="false">
      <c r="B100" s="5"/>
      <c r="C100" s="23" t="s">
        <v>19</v>
      </c>
      <c r="D100" s="24" t="n">
        <f aca="false">IFERROR(1/(RIGHT(D$94,1)/SUMIFS('MITRE ATT&amp;CK'!$X:$X,'MITRE ATT&amp;CK'!$C:$C,$C100,'MITRE ATT&amp;CK'!$V:$V,RIGHT(D$94,1))),0)</f>
        <v>0</v>
      </c>
      <c r="E100" s="9" t="s">
        <v>14</v>
      </c>
      <c r="F100" s="25" t="n">
        <f aca="false">COUNTIFS('MITRE ATT&amp;CK'!$C:$C,$C100,'MITRE ATT&amp;CK'!$V:$V,RIGHT(D$94,1))</f>
        <v>0</v>
      </c>
      <c r="G100" s="26" t="str">
        <f aca="false">IFERROR(IFERROR(1/(RIGHT(D$94,1)/SUMIFS('MITRE ATT&amp;CK'!$X:$X,'MITRE ATT&amp;CK'!$C:$C,$C100,'MITRE ATT&amp;CK'!$V:$V,RIGHT(D$94,1))),0)/COUNTIFS('MITRE ATT&amp;CK'!$C:$C,$C100,'MITRE ATT&amp;CK'!$V:$V,RIGHT(D$94,1)),"-")</f>
        <v>-</v>
      </c>
      <c r="H100" s="27" t="n">
        <f aca="false">IFERROR(1/(RIGHT(H$94,1)/SUMIFS('MITRE ATT&amp;CK'!$X:$X,'MITRE ATT&amp;CK'!$C:$C,$C100,'MITRE ATT&amp;CK'!$V:$V,RIGHT(H$94,1))),0)</f>
        <v>0</v>
      </c>
      <c r="I100" s="9" t="s">
        <v>14</v>
      </c>
      <c r="J100" s="25" t="n">
        <f aca="false">COUNTIFS('MITRE ATT&amp;CK'!$C:$C,$C100,'MITRE ATT&amp;CK'!$V:$V,RIGHT(H$94,1))</f>
        <v>0</v>
      </c>
      <c r="K100" s="26" t="str">
        <f aca="false">IFERROR(IFERROR(1/(RIGHT(H$94,1)/SUMIFS('MITRE ATT&amp;CK'!$X:$X,'MITRE ATT&amp;CK'!$C:$C,$C100,'MITRE ATT&amp;CK'!$V:$V,RIGHT(H$94,1))),0)/COUNTIFS('MITRE ATT&amp;CK'!$C:$C,$C100,'MITRE ATT&amp;CK'!$V:$V,RIGHT(H$94,1)),"-")</f>
        <v>-</v>
      </c>
      <c r="L100" s="27" t="n">
        <f aca="false">IFERROR(1/(RIGHT(L$94,1)/SUMIFS('MITRE ATT&amp;CK'!$X:$X,'MITRE ATT&amp;CK'!$C:$C,$C100,'MITRE ATT&amp;CK'!$V:$V,RIGHT(L$94,1))),0)</f>
        <v>0</v>
      </c>
      <c r="M100" s="9" t="s">
        <v>14</v>
      </c>
      <c r="N100" s="25" t="n">
        <f aca="false">COUNTIFS('MITRE ATT&amp;CK'!$C:$C,$C100,'MITRE ATT&amp;CK'!$V:$V,RIGHT(L$94,1))</f>
        <v>0</v>
      </c>
      <c r="O100" s="26" t="str">
        <f aca="false">IFERROR(IFERROR(1/(RIGHT(L$94,1)/SUMIFS('MITRE ATT&amp;CK'!$X:$X,'MITRE ATT&amp;CK'!$C:$C,$C100,'MITRE ATT&amp;CK'!$V:$V,RIGHT(L$94,1))),0)/COUNTIFS('MITRE ATT&amp;CK'!$C:$C,$C100,'MITRE ATT&amp;CK'!$V:$V,RIGHT(L$94,1)),"-")</f>
        <v>-</v>
      </c>
      <c r="P100" s="27" t="n">
        <f aca="false">IFERROR(1/(RIGHT(P$94,1)/SUMIFS('MITRE ATT&amp;CK'!$X:$X,'MITRE ATT&amp;CK'!$C:$C,$C100,'MITRE ATT&amp;CK'!$V:$V,RIGHT(P$94,1))),0)</f>
        <v>0</v>
      </c>
      <c r="Q100" s="9" t="s">
        <v>14</v>
      </c>
      <c r="R100" s="25" t="n">
        <f aca="false">COUNTIFS('MITRE ATT&amp;CK'!$C:$C,$C100,'MITRE ATT&amp;CK'!$V:$V,RIGHT(P$94,1))</f>
        <v>2</v>
      </c>
      <c r="S100" s="26" t="n">
        <f aca="false">IFERROR(IFERROR(1/(RIGHT(P$94,1)/SUMIFS('MITRE ATT&amp;CK'!$X:$X,'MITRE ATT&amp;CK'!$C:$C,$C100,'MITRE ATT&amp;CK'!$V:$V,RIGHT(P$94,1))),0)/COUNTIFS('MITRE ATT&amp;CK'!$C:$C,$C100,'MITRE ATT&amp;CK'!$V:$V,RIGHT(P$94,1)),"-")</f>
        <v>0</v>
      </c>
      <c r="T100" s="27" t="n">
        <f aca="false">IFERROR(1/(RIGHT(T$94,1)/SUMIFS('MITRE ATT&amp;CK'!$X:$X,'MITRE ATT&amp;CK'!$C:$C,$C100,'MITRE ATT&amp;CK'!$V:$V,RIGHT(T$94,1))),0)</f>
        <v>0</v>
      </c>
      <c r="U100" s="9" t="s">
        <v>14</v>
      </c>
      <c r="V100" s="25" t="n">
        <f aca="false">COUNTIFS('MITRE ATT&amp;CK'!$C:$C,$C100,'MITRE ATT&amp;CK'!$V:$V,RIGHT(T$94,1))</f>
        <v>3</v>
      </c>
      <c r="W100" s="26" t="n">
        <f aca="false">IFERROR(IFERROR(1/(RIGHT(T$94,1)/SUMIFS('MITRE ATT&amp;CK'!$X:$X,'MITRE ATT&amp;CK'!$C:$C,$C100,'MITRE ATT&amp;CK'!$V:$V,RIGHT(T$94,1))),0)/COUNTIFS('MITRE ATT&amp;CK'!$C:$C,$C100,'MITRE ATT&amp;CK'!$V:$V,RIGHT(T$94,1)),"-")</f>
        <v>0</v>
      </c>
      <c r="X100" s="27" t="n">
        <f aca="false">IFERROR(1/(RIGHT(X$94,1)/SUMIFS('MITRE ATT&amp;CK'!$X:$X,'MITRE ATT&amp;CK'!$C:$C,$C100,'MITRE ATT&amp;CK'!$V:$V,RIGHT(X$94,1))),0)</f>
        <v>0</v>
      </c>
      <c r="Y100" s="9" t="s">
        <v>14</v>
      </c>
      <c r="Z100" s="25" t="n">
        <f aca="false">COUNTIFS('MITRE ATT&amp;CK'!$C:$C,$C100,'MITRE ATT&amp;CK'!$V:$V,RIGHT(X$94,1))</f>
        <v>1</v>
      </c>
      <c r="AA100" s="26" t="n">
        <f aca="false">IFERROR(IFERROR(1/(RIGHT(X$94,1)/SUMIFS('MITRE ATT&amp;CK'!$X:$X,'MITRE ATT&amp;CK'!$C:$C,$C100,'MITRE ATT&amp;CK'!$V:$V,RIGHT(X$94,1))),0)/COUNTIFS('MITRE ATT&amp;CK'!$C:$C,$C100,'MITRE ATT&amp;CK'!$V:$V,RIGHT(X$94,1)),"-")</f>
        <v>0</v>
      </c>
      <c r="AB100" s="28" t="n">
        <f aca="false">SUM(D100,H100,L100,P100,T100,X100)</f>
        <v>0</v>
      </c>
      <c r="AC100" s="9" t="s">
        <v>14</v>
      </c>
      <c r="AD100" s="25" t="n">
        <f aca="false">COUNTIFS('MITRE ATT&amp;CK'!$C:$C,$C100,'MITRE ATT&amp;CK'!$H:$H,"&gt;0")</f>
        <v>6</v>
      </c>
      <c r="AE100" s="26" t="n">
        <f aca="false">IFERROR(AB100/AD100,"-")</f>
        <v>0</v>
      </c>
      <c r="AF100" s="6"/>
    </row>
    <row r="101" customFormat="false" ht="16.4" hidden="false" customHeight="false" outlineLevel="0" collapsed="false">
      <c r="B101" s="5"/>
      <c r="C101" s="23" t="s">
        <v>20</v>
      </c>
      <c r="D101" s="24" t="n">
        <f aca="false">IFERROR(1/(RIGHT(D$94,1)/SUMIFS('MITRE ATT&amp;CK'!$X:$X,'MITRE ATT&amp;CK'!$C:$C,$C101,'MITRE ATT&amp;CK'!$V:$V,RIGHT(D$94,1))),0)</f>
        <v>0</v>
      </c>
      <c r="E101" s="9" t="s">
        <v>14</v>
      </c>
      <c r="F101" s="25" t="n">
        <f aca="false">COUNTIFS('MITRE ATT&amp;CK'!$C:$C,$C101,'MITRE ATT&amp;CK'!$V:$V,RIGHT(D$94,1))</f>
        <v>0</v>
      </c>
      <c r="G101" s="26" t="str">
        <f aca="false">IFERROR(IFERROR(1/(RIGHT(D$94,1)/SUMIFS('MITRE ATT&amp;CK'!$X:$X,'MITRE ATT&amp;CK'!$C:$C,$C101,'MITRE ATT&amp;CK'!$V:$V,RIGHT(D$94,1))),0)/COUNTIFS('MITRE ATT&amp;CK'!$C:$C,$C101,'MITRE ATT&amp;CK'!$V:$V,RIGHT(D$94,1)),"-")</f>
        <v>-</v>
      </c>
      <c r="H101" s="27" t="n">
        <f aca="false">IFERROR(1/(RIGHT(H$94,1)/SUMIFS('MITRE ATT&amp;CK'!$X:$X,'MITRE ATT&amp;CK'!$C:$C,$C101,'MITRE ATT&amp;CK'!$V:$V,RIGHT(H$94,1))),0)</f>
        <v>0</v>
      </c>
      <c r="I101" s="9" t="s">
        <v>14</v>
      </c>
      <c r="J101" s="25" t="n">
        <f aca="false">COUNTIFS('MITRE ATT&amp;CK'!$C:$C,$C101,'MITRE ATT&amp;CK'!$V:$V,RIGHT(H$94,1))</f>
        <v>0</v>
      </c>
      <c r="K101" s="26" t="str">
        <f aca="false">IFERROR(IFERROR(1/(RIGHT(H$94,1)/SUMIFS('MITRE ATT&amp;CK'!$X:$X,'MITRE ATT&amp;CK'!$C:$C,$C101,'MITRE ATT&amp;CK'!$V:$V,RIGHT(H$94,1))),0)/COUNTIFS('MITRE ATT&amp;CK'!$C:$C,$C101,'MITRE ATT&amp;CK'!$V:$V,RIGHT(H$94,1)),"-")</f>
        <v>-</v>
      </c>
      <c r="L101" s="27" t="n">
        <f aca="false">IFERROR(1/(RIGHT(L$94,1)/SUMIFS('MITRE ATT&amp;CK'!$X:$X,'MITRE ATT&amp;CK'!$C:$C,$C101,'MITRE ATT&amp;CK'!$V:$V,RIGHT(L$94,1))),0)</f>
        <v>0</v>
      </c>
      <c r="M101" s="9" t="s">
        <v>14</v>
      </c>
      <c r="N101" s="25" t="n">
        <f aca="false">COUNTIFS('MITRE ATT&amp;CK'!$C:$C,$C101,'MITRE ATT&amp;CK'!$V:$V,RIGHT(L$94,1))</f>
        <v>0</v>
      </c>
      <c r="O101" s="26" t="str">
        <f aca="false">IFERROR(IFERROR(1/(RIGHT(L$94,1)/SUMIFS('MITRE ATT&amp;CK'!$X:$X,'MITRE ATT&amp;CK'!$C:$C,$C101,'MITRE ATT&amp;CK'!$V:$V,RIGHT(L$94,1))),0)/COUNTIFS('MITRE ATT&amp;CK'!$C:$C,$C101,'MITRE ATT&amp;CK'!$V:$V,RIGHT(L$94,1)),"-")</f>
        <v>-</v>
      </c>
      <c r="P101" s="27" t="n">
        <f aca="false">IFERROR(1/(RIGHT(P$94,1)/SUMIFS('MITRE ATT&amp;CK'!$X:$X,'MITRE ATT&amp;CK'!$C:$C,$C101,'MITRE ATT&amp;CK'!$V:$V,RIGHT(P$94,1))),0)</f>
        <v>0</v>
      </c>
      <c r="Q101" s="9" t="s">
        <v>14</v>
      </c>
      <c r="R101" s="25" t="n">
        <f aca="false">COUNTIFS('MITRE ATT&amp;CK'!$C:$C,$C101,'MITRE ATT&amp;CK'!$V:$V,RIGHT(P$94,1))</f>
        <v>0</v>
      </c>
      <c r="S101" s="26" t="str">
        <f aca="false">IFERROR(IFERROR(1/(RIGHT(P$94,1)/SUMIFS('MITRE ATT&amp;CK'!$X:$X,'MITRE ATT&amp;CK'!$C:$C,$C101,'MITRE ATT&amp;CK'!$V:$V,RIGHT(P$94,1))),0)/COUNTIFS('MITRE ATT&amp;CK'!$C:$C,$C101,'MITRE ATT&amp;CK'!$V:$V,RIGHT(P$94,1)),"-")</f>
        <v>-</v>
      </c>
      <c r="T101" s="27" t="n">
        <f aca="false">IFERROR(1/(RIGHT(T$94,1)/SUMIFS('MITRE ATT&amp;CK'!$X:$X,'MITRE ATT&amp;CK'!$C:$C,$C101,'MITRE ATT&amp;CK'!$V:$V,RIGHT(T$94,1))),0)</f>
        <v>0</v>
      </c>
      <c r="U101" s="9" t="s">
        <v>14</v>
      </c>
      <c r="V101" s="25" t="n">
        <f aca="false">COUNTIFS('MITRE ATT&amp;CK'!$C:$C,$C101,'MITRE ATT&amp;CK'!$V:$V,RIGHT(T$94,1))</f>
        <v>1</v>
      </c>
      <c r="W101" s="26" t="n">
        <f aca="false">IFERROR(IFERROR(1/(RIGHT(T$94,1)/SUMIFS('MITRE ATT&amp;CK'!$X:$X,'MITRE ATT&amp;CK'!$C:$C,$C101,'MITRE ATT&amp;CK'!$V:$V,RIGHT(T$94,1))),0)/COUNTIFS('MITRE ATT&amp;CK'!$C:$C,$C101,'MITRE ATT&amp;CK'!$V:$V,RIGHT(T$94,1)),"-")</f>
        <v>0</v>
      </c>
      <c r="X101" s="27" t="n">
        <f aca="false">IFERROR(1/(RIGHT(X$94,1)/SUMIFS('MITRE ATT&amp;CK'!$X:$X,'MITRE ATT&amp;CK'!$C:$C,$C101,'MITRE ATT&amp;CK'!$V:$V,RIGHT(X$94,1))),0)</f>
        <v>0</v>
      </c>
      <c r="Y101" s="9" t="s">
        <v>14</v>
      </c>
      <c r="Z101" s="25" t="n">
        <f aca="false">COUNTIFS('MITRE ATT&amp;CK'!$C:$C,$C101,'MITRE ATT&amp;CK'!$V:$V,RIGHT(X$94,1))</f>
        <v>2</v>
      </c>
      <c r="AA101" s="26" t="n">
        <f aca="false">IFERROR(IFERROR(1/(RIGHT(X$94,1)/SUMIFS('MITRE ATT&amp;CK'!$X:$X,'MITRE ATT&amp;CK'!$C:$C,$C101,'MITRE ATT&amp;CK'!$V:$V,RIGHT(X$94,1))),0)/COUNTIFS('MITRE ATT&amp;CK'!$C:$C,$C101,'MITRE ATT&amp;CK'!$V:$V,RIGHT(X$94,1)),"-")</f>
        <v>0</v>
      </c>
      <c r="AB101" s="28" t="n">
        <f aca="false">SUM(D101,H101,L101,P101,T101,X101)</f>
        <v>0</v>
      </c>
      <c r="AC101" s="9" t="s">
        <v>14</v>
      </c>
      <c r="AD101" s="25" t="n">
        <f aca="false">COUNTIFS('MITRE ATT&amp;CK'!$C:$C,$C101,'MITRE ATT&amp;CK'!$H:$H,"&gt;0")</f>
        <v>3</v>
      </c>
      <c r="AE101" s="26" t="n">
        <f aca="false">IFERROR(AB101/AD101,"-")</f>
        <v>0</v>
      </c>
      <c r="AF101" s="6"/>
    </row>
    <row r="102" customFormat="false" ht="16.4" hidden="false" customHeight="false" outlineLevel="0" collapsed="false">
      <c r="B102" s="5"/>
      <c r="C102" s="23" t="s">
        <v>21</v>
      </c>
      <c r="D102" s="24" t="n">
        <f aca="false">IFERROR(1/(RIGHT(D$94,1)/SUMIFS('MITRE ATT&amp;CK'!$X:$X,'MITRE ATT&amp;CK'!$C:$C,$C102,'MITRE ATT&amp;CK'!$V:$V,RIGHT(D$94,1))),0)</f>
        <v>0</v>
      </c>
      <c r="E102" s="9" t="s">
        <v>14</v>
      </c>
      <c r="F102" s="25" t="n">
        <f aca="false">COUNTIFS('MITRE ATT&amp;CK'!$C:$C,$C102,'MITRE ATT&amp;CK'!$V:$V,RIGHT(D$94,1))</f>
        <v>0</v>
      </c>
      <c r="G102" s="26" t="str">
        <f aca="false">IFERROR(IFERROR(1/(RIGHT(D$94,1)/SUMIFS('MITRE ATT&amp;CK'!$X:$X,'MITRE ATT&amp;CK'!$C:$C,$C102,'MITRE ATT&amp;CK'!$V:$V,RIGHT(D$94,1))),0)/COUNTIFS('MITRE ATT&amp;CK'!$C:$C,$C102,'MITRE ATT&amp;CK'!$V:$V,RIGHT(D$94,1)),"-")</f>
        <v>-</v>
      </c>
      <c r="H102" s="27" t="n">
        <f aca="false">IFERROR(1/(RIGHT(H$94,1)/SUMIFS('MITRE ATT&amp;CK'!$X:$X,'MITRE ATT&amp;CK'!$C:$C,$C102,'MITRE ATT&amp;CK'!$V:$V,RIGHT(H$94,1))),0)</f>
        <v>0</v>
      </c>
      <c r="I102" s="9" t="s">
        <v>14</v>
      </c>
      <c r="J102" s="25" t="n">
        <f aca="false">COUNTIFS('MITRE ATT&amp;CK'!$C:$C,$C102,'MITRE ATT&amp;CK'!$V:$V,RIGHT(H$94,1))</f>
        <v>0</v>
      </c>
      <c r="K102" s="26" t="str">
        <f aca="false">IFERROR(IFERROR(1/(RIGHT(H$94,1)/SUMIFS('MITRE ATT&amp;CK'!$X:$X,'MITRE ATT&amp;CK'!$C:$C,$C102,'MITRE ATT&amp;CK'!$V:$V,RIGHT(H$94,1))),0)/COUNTIFS('MITRE ATT&amp;CK'!$C:$C,$C102,'MITRE ATT&amp;CK'!$V:$V,RIGHT(H$94,1)),"-")</f>
        <v>-</v>
      </c>
      <c r="L102" s="27" t="n">
        <f aca="false">IFERROR(1/(RIGHT(L$94,1)/SUMIFS('MITRE ATT&amp;CK'!$X:$X,'MITRE ATT&amp;CK'!$C:$C,$C102,'MITRE ATT&amp;CK'!$V:$V,RIGHT(L$94,1))),0)</f>
        <v>0</v>
      </c>
      <c r="M102" s="9" t="s">
        <v>14</v>
      </c>
      <c r="N102" s="25" t="n">
        <f aca="false">COUNTIFS('MITRE ATT&amp;CK'!$C:$C,$C102,'MITRE ATT&amp;CK'!$V:$V,RIGHT(L$94,1))</f>
        <v>2</v>
      </c>
      <c r="O102" s="26" t="n">
        <f aca="false">IFERROR(IFERROR(1/(RIGHT(L$94,1)/SUMIFS('MITRE ATT&amp;CK'!$X:$X,'MITRE ATT&amp;CK'!$C:$C,$C102,'MITRE ATT&amp;CK'!$V:$V,RIGHT(L$94,1))),0)/COUNTIFS('MITRE ATT&amp;CK'!$C:$C,$C102,'MITRE ATT&amp;CK'!$V:$V,RIGHT(L$94,1)),"-")</f>
        <v>0</v>
      </c>
      <c r="P102" s="27" t="n">
        <f aca="false">IFERROR(1/(RIGHT(P$94,1)/SUMIFS('MITRE ATT&amp;CK'!$X:$X,'MITRE ATT&amp;CK'!$C:$C,$C102,'MITRE ATT&amp;CK'!$V:$V,RIGHT(P$94,1))),0)</f>
        <v>0</v>
      </c>
      <c r="Q102" s="9" t="s">
        <v>14</v>
      </c>
      <c r="R102" s="25" t="n">
        <f aca="false">COUNTIFS('MITRE ATT&amp;CK'!$C:$C,$C102,'MITRE ATT&amp;CK'!$V:$V,RIGHT(P$94,1))</f>
        <v>8</v>
      </c>
      <c r="S102" s="26" t="n">
        <f aca="false">IFERROR(IFERROR(1/(RIGHT(P$94,1)/SUMIFS('MITRE ATT&amp;CK'!$X:$X,'MITRE ATT&amp;CK'!$C:$C,$C102,'MITRE ATT&amp;CK'!$V:$V,RIGHT(P$94,1))),0)/COUNTIFS('MITRE ATT&amp;CK'!$C:$C,$C102,'MITRE ATT&amp;CK'!$V:$V,RIGHT(P$94,1)),"-")</f>
        <v>0</v>
      </c>
      <c r="T102" s="27" t="n">
        <f aca="false">IFERROR(1/(RIGHT(T$94,1)/SUMIFS('MITRE ATT&amp;CK'!$X:$X,'MITRE ATT&amp;CK'!$C:$C,$C102,'MITRE ATT&amp;CK'!$V:$V,RIGHT(T$94,1))),0)</f>
        <v>0</v>
      </c>
      <c r="U102" s="9" t="s">
        <v>14</v>
      </c>
      <c r="V102" s="25" t="n">
        <f aca="false">COUNTIFS('MITRE ATT&amp;CK'!$C:$C,$C102,'MITRE ATT&amp;CK'!$V:$V,RIGHT(T$94,1))</f>
        <v>7</v>
      </c>
      <c r="W102" s="26" t="n">
        <f aca="false">IFERROR(IFERROR(1/(RIGHT(T$94,1)/SUMIFS('MITRE ATT&amp;CK'!$X:$X,'MITRE ATT&amp;CK'!$C:$C,$C102,'MITRE ATT&amp;CK'!$V:$V,RIGHT(T$94,1))),0)/COUNTIFS('MITRE ATT&amp;CK'!$C:$C,$C102,'MITRE ATT&amp;CK'!$V:$V,RIGHT(T$94,1)),"-")</f>
        <v>0</v>
      </c>
      <c r="X102" s="27" t="n">
        <f aca="false">IFERROR(1/(RIGHT(X$94,1)/SUMIFS('MITRE ATT&amp;CK'!$X:$X,'MITRE ATT&amp;CK'!$C:$C,$C102,'MITRE ATT&amp;CK'!$V:$V,RIGHT(X$94,1))),0)</f>
        <v>0</v>
      </c>
      <c r="Y102" s="9" t="s">
        <v>14</v>
      </c>
      <c r="Z102" s="25" t="n">
        <f aca="false">COUNTIFS('MITRE ATT&amp;CK'!$C:$C,$C102,'MITRE ATT&amp;CK'!$V:$V,RIGHT(X$94,1))</f>
        <v>1</v>
      </c>
      <c r="AA102" s="26" t="n">
        <f aca="false">IFERROR(IFERROR(1/(RIGHT(X$94,1)/SUMIFS('MITRE ATT&amp;CK'!$X:$X,'MITRE ATT&amp;CK'!$C:$C,$C102,'MITRE ATT&amp;CK'!$V:$V,RIGHT(X$94,1))),0)/COUNTIFS('MITRE ATT&amp;CK'!$C:$C,$C102,'MITRE ATT&amp;CK'!$V:$V,RIGHT(X$94,1)),"-")</f>
        <v>0</v>
      </c>
      <c r="AB102" s="28" t="n">
        <f aca="false">SUM(D102,H102,L102,P102,T102,X102)</f>
        <v>0</v>
      </c>
      <c r="AC102" s="9" t="s">
        <v>14</v>
      </c>
      <c r="AD102" s="25" t="n">
        <f aca="false">COUNTIFS('MITRE ATT&amp;CK'!$C:$C,$C102,'MITRE ATT&amp;CK'!$H:$H,"&gt;0")</f>
        <v>18</v>
      </c>
      <c r="AE102" s="26" t="n">
        <f aca="false">IFERROR(AB102/AD102,"-")</f>
        <v>0</v>
      </c>
      <c r="AF102" s="6"/>
    </row>
    <row r="103" customFormat="false" ht="16.4" hidden="false" customHeight="false" outlineLevel="0" collapsed="false">
      <c r="B103" s="5"/>
      <c r="C103" s="23" t="s">
        <v>22</v>
      </c>
      <c r="D103" s="24" t="n">
        <f aca="false">IFERROR(1/(RIGHT(D$94,1)/SUMIFS('MITRE ATT&amp;CK'!$X:$X,'MITRE ATT&amp;CK'!$C:$C,$C103,'MITRE ATT&amp;CK'!$V:$V,RIGHT(D$94,1))),0)</f>
        <v>0</v>
      </c>
      <c r="E103" s="9" t="s">
        <v>14</v>
      </c>
      <c r="F103" s="25" t="n">
        <f aca="false">COUNTIFS('MITRE ATT&amp;CK'!$C:$C,$C103,'MITRE ATT&amp;CK'!$V:$V,RIGHT(D$94,1))</f>
        <v>0</v>
      </c>
      <c r="G103" s="26" t="str">
        <f aca="false">IFERROR(IFERROR(1/(RIGHT(D$94,1)/SUMIFS('MITRE ATT&amp;CK'!$X:$X,'MITRE ATT&amp;CK'!$C:$C,$C103,'MITRE ATT&amp;CK'!$V:$V,RIGHT(D$94,1))),0)/COUNTIFS('MITRE ATT&amp;CK'!$C:$C,$C103,'MITRE ATT&amp;CK'!$V:$V,RIGHT(D$94,1)),"-")</f>
        <v>-</v>
      </c>
      <c r="H103" s="27" t="n">
        <f aca="false">IFERROR(1/(RIGHT(H$94,1)/SUMIFS('MITRE ATT&amp;CK'!$X:$X,'MITRE ATT&amp;CK'!$C:$C,$C103,'MITRE ATT&amp;CK'!$V:$V,RIGHT(H$94,1))),0)</f>
        <v>0</v>
      </c>
      <c r="I103" s="9" t="s">
        <v>14</v>
      </c>
      <c r="J103" s="25" t="n">
        <f aca="false">COUNTIFS('MITRE ATT&amp;CK'!$C:$C,$C103,'MITRE ATT&amp;CK'!$V:$V,RIGHT(H$94,1))</f>
        <v>0</v>
      </c>
      <c r="K103" s="26" t="str">
        <f aca="false">IFERROR(IFERROR(1/(RIGHT(H$94,1)/SUMIFS('MITRE ATT&amp;CK'!$X:$X,'MITRE ATT&amp;CK'!$C:$C,$C103,'MITRE ATT&amp;CK'!$V:$V,RIGHT(H$94,1))),0)/COUNTIFS('MITRE ATT&amp;CK'!$C:$C,$C103,'MITRE ATT&amp;CK'!$V:$V,RIGHT(H$94,1)),"-")</f>
        <v>-</v>
      </c>
      <c r="L103" s="27" t="n">
        <f aca="false">IFERROR(1/(RIGHT(L$94,1)/SUMIFS('MITRE ATT&amp;CK'!$X:$X,'MITRE ATT&amp;CK'!$C:$C,$C103,'MITRE ATT&amp;CK'!$V:$V,RIGHT(L$94,1))),0)</f>
        <v>0</v>
      </c>
      <c r="M103" s="9" t="s">
        <v>14</v>
      </c>
      <c r="N103" s="25" t="n">
        <f aca="false">COUNTIFS('MITRE ATT&amp;CK'!$C:$C,$C103,'MITRE ATT&amp;CK'!$V:$V,RIGHT(L$94,1))</f>
        <v>0</v>
      </c>
      <c r="O103" s="26" t="str">
        <f aca="false">IFERROR(IFERROR(1/(RIGHT(L$94,1)/SUMIFS('MITRE ATT&amp;CK'!$X:$X,'MITRE ATT&amp;CK'!$C:$C,$C103,'MITRE ATT&amp;CK'!$V:$V,RIGHT(L$94,1))),0)/COUNTIFS('MITRE ATT&amp;CK'!$C:$C,$C103,'MITRE ATT&amp;CK'!$V:$V,RIGHT(L$94,1)),"-")</f>
        <v>-</v>
      </c>
      <c r="P103" s="27" t="n">
        <f aca="false">IFERROR(1/(RIGHT(P$94,1)/SUMIFS('MITRE ATT&amp;CK'!$X:$X,'MITRE ATT&amp;CK'!$C:$C,$C103,'MITRE ATT&amp;CK'!$V:$V,RIGHT(P$94,1))),0)</f>
        <v>0</v>
      </c>
      <c r="Q103" s="9" t="s">
        <v>14</v>
      </c>
      <c r="R103" s="25" t="n">
        <f aca="false">COUNTIFS('MITRE ATT&amp;CK'!$C:$C,$C103,'MITRE ATT&amp;CK'!$V:$V,RIGHT(P$94,1))</f>
        <v>3</v>
      </c>
      <c r="S103" s="26" t="n">
        <f aca="false">IFERROR(IFERROR(1/(RIGHT(P$94,1)/SUMIFS('MITRE ATT&amp;CK'!$X:$X,'MITRE ATT&amp;CK'!$C:$C,$C103,'MITRE ATT&amp;CK'!$V:$V,RIGHT(P$94,1))),0)/COUNTIFS('MITRE ATT&amp;CK'!$C:$C,$C103,'MITRE ATT&amp;CK'!$V:$V,RIGHT(P$94,1)),"-")</f>
        <v>0</v>
      </c>
      <c r="T103" s="27" t="n">
        <f aca="false">IFERROR(1/(RIGHT(T$94,1)/SUMIFS('MITRE ATT&amp;CK'!$X:$X,'MITRE ATT&amp;CK'!$C:$C,$C103,'MITRE ATT&amp;CK'!$V:$V,RIGHT(T$94,1))),0)</f>
        <v>0</v>
      </c>
      <c r="U103" s="9" t="s">
        <v>14</v>
      </c>
      <c r="V103" s="25" t="n">
        <f aca="false">COUNTIFS('MITRE ATT&amp;CK'!$C:$C,$C103,'MITRE ATT&amp;CK'!$V:$V,RIGHT(T$94,1))</f>
        <v>0</v>
      </c>
      <c r="W103" s="26" t="str">
        <f aca="false">IFERROR(IFERROR(1/(RIGHT(T$94,1)/SUMIFS('MITRE ATT&amp;CK'!$X:$X,'MITRE ATT&amp;CK'!$C:$C,$C103,'MITRE ATT&amp;CK'!$V:$V,RIGHT(T$94,1))),0)/COUNTIFS('MITRE ATT&amp;CK'!$C:$C,$C103,'MITRE ATT&amp;CK'!$V:$V,RIGHT(T$94,1)),"-")</f>
        <v>-</v>
      </c>
      <c r="X103" s="27" t="n">
        <f aca="false">IFERROR(1/(RIGHT(X$94,1)/SUMIFS('MITRE ATT&amp;CK'!$X:$X,'MITRE ATT&amp;CK'!$C:$C,$C103,'MITRE ATT&amp;CK'!$V:$V,RIGHT(X$94,1))),0)</f>
        <v>0</v>
      </c>
      <c r="Y103" s="9" t="s">
        <v>14</v>
      </c>
      <c r="Z103" s="25" t="n">
        <f aca="false">COUNTIFS('MITRE ATT&amp;CK'!$C:$C,$C103,'MITRE ATT&amp;CK'!$V:$V,RIGHT(X$94,1))</f>
        <v>3</v>
      </c>
      <c r="AA103" s="26" t="n">
        <f aca="false">IFERROR(IFERROR(1/(RIGHT(X$94,1)/SUMIFS('MITRE ATT&amp;CK'!$X:$X,'MITRE ATT&amp;CK'!$C:$C,$C103,'MITRE ATT&amp;CK'!$V:$V,RIGHT(X$94,1))),0)/COUNTIFS('MITRE ATT&amp;CK'!$C:$C,$C103,'MITRE ATT&amp;CK'!$V:$V,RIGHT(X$94,1)),"-")</f>
        <v>0</v>
      </c>
      <c r="AB103" s="28" t="n">
        <f aca="false">SUM(D103,H103,L103,P103,T103,X103)</f>
        <v>0</v>
      </c>
      <c r="AC103" s="9" t="s">
        <v>14</v>
      </c>
      <c r="AD103" s="25" t="n">
        <f aca="false">COUNTIFS('MITRE ATT&amp;CK'!$C:$C,$C103,'MITRE ATT&amp;CK'!$H:$H,"&gt;0")</f>
        <v>6</v>
      </c>
      <c r="AE103" s="26" t="n">
        <f aca="false">IFERROR(AB103/AD103,"-")</f>
        <v>0</v>
      </c>
      <c r="AF103" s="6"/>
    </row>
    <row r="104" customFormat="false" ht="16.4" hidden="false" customHeight="false" outlineLevel="0" collapsed="false">
      <c r="B104" s="5"/>
      <c r="C104" s="23" t="s">
        <v>23</v>
      </c>
      <c r="D104" s="24" t="n">
        <f aca="false">IFERROR(1/(RIGHT(D$94,1)/SUMIFS('MITRE ATT&amp;CK'!$X:$X,'MITRE ATT&amp;CK'!$C:$C,$C104,'MITRE ATT&amp;CK'!$V:$V,RIGHT(D$94,1))),0)</f>
        <v>0</v>
      </c>
      <c r="E104" s="9" t="s">
        <v>14</v>
      </c>
      <c r="F104" s="25" t="n">
        <f aca="false">COUNTIFS('MITRE ATT&amp;CK'!$C:$C,$C104,'MITRE ATT&amp;CK'!$V:$V,RIGHT(D$94,1))</f>
        <v>0</v>
      </c>
      <c r="G104" s="26" t="str">
        <f aca="false">IFERROR(IFERROR(1/(RIGHT(D$94,1)/SUMIFS('MITRE ATT&amp;CK'!$X:$X,'MITRE ATT&amp;CK'!$C:$C,$C104,'MITRE ATT&amp;CK'!$V:$V,RIGHT(D$94,1))),0)/COUNTIFS('MITRE ATT&amp;CK'!$C:$C,$C104,'MITRE ATT&amp;CK'!$V:$V,RIGHT(D$94,1)),"-")</f>
        <v>-</v>
      </c>
      <c r="H104" s="27" t="n">
        <f aca="false">IFERROR(1/(RIGHT(H$94,1)/SUMIFS('MITRE ATT&amp;CK'!$X:$X,'MITRE ATT&amp;CK'!$C:$C,$C104,'MITRE ATT&amp;CK'!$V:$V,RIGHT(H$94,1))),0)</f>
        <v>0</v>
      </c>
      <c r="I104" s="9" t="s">
        <v>14</v>
      </c>
      <c r="J104" s="25" t="n">
        <f aca="false">COUNTIFS('MITRE ATT&amp;CK'!$C:$C,$C104,'MITRE ATT&amp;CK'!$V:$V,RIGHT(H$94,1))</f>
        <v>0</v>
      </c>
      <c r="K104" s="26" t="str">
        <f aca="false">IFERROR(IFERROR(1/(RIGHT(H$94,1)/SUMIFS('MITRE ATT&amp;CK'!$X:$X,'MITRE ATT&amp;CK'!$C:$C,$C104,'MITRE ATT&amp;CK'!$V:$V,RIGHT(H$94,1))),0)/COUNTIFS('MITRE ATT&amp;CK'!$C:$C,$C104,'MITRE ATT&amp;CK'!$V:$V,RIGHT(H$94,1)),"-")</f>
        <v>-</v>
      </c>
      <c r="L104" s="27" t="n">
        <f aca="false">IFERROR(1/(RIGHT(L$94,1)/SUMIFS('MITRE ATT&amp;CK'!$X:$X,'MITRE ATT&amp;CK'!$C:$C,$C104,'MITRE ATT&amp;CK'!$V:$V,RIGHT(L$94,1))),0)</f>
        <v>0</v>
      </c>
      <c r="M104" s="9" t="s">
        <v>14</v>
      </c>
      <c r="N104" s="25" t="n">
        <f aca="false">COUNTIFS('MITRE ATT&amp;CK'!$C:$C,$C104,'MITRE ATT&amp;CK'!$V:$V,RIGHT(L$94,1))</f>
        <v>0</v>
      </c>
      <c r="O104" s="26" t="str">
        <f aca="false">IFERROR(IFERROR(1/(RIGHT(L$94,1)/SUMIFS('MITRE ATT&amp;CK'!$X:$X,'MITRE ATT&amp;CK'!$C:$C,$C104,'MITRE ATT&amp;CK'!$V:$V,RIGHT(L$94,1))),0)/COUNTIFS('MITRE ATT&amp;CK'!$C:$C,$C104,'MITRE ATT&amp;CK'!$V:$V,RIGHT(L$94,1)),"-")</f>
        <v>-</v>
      </c>
      <c r="P104" s="27" t="n">
        <f aca="false">IFERROR(1/(RIGHT(P$94,1)/SUMIFS('MITRE ATT&amp;CK'!$X:$X,'MITRE ATT&amp;CK'!$C:$C,$C104,'MITRE ATT&amp;CK'!$V:$V,RIGHT(P$94,1))),0)</f>
        <v>0</v>
      </c>
      <c r="Q104" s="9" t="s">
        <v>14</v>
      </c>
      <c r="R104" s="25" t="n">
        <f aca="false">COUNTIFS('MITRE ATT&amp;CK'!$C:$C,$C104,'MITRE ATT&amp;CK'!$V:$V,RIGHT(P$94,1))</f>
        <v>0</v>
      </c>
      <c r="S104" s="26" t="str">
        <f aca="false">IFERROR(IFERROR(1/(RIGHT(P$94,1)/SUMIFS('MITRE ATT&amp;CK'!$X:$X,'MITRE ATT&amp;CK'!$C:$C,$C104,'MITRE ATT&amp;CK'!$V:$V,RIGHT(P$94,1))),0)/COUNTIFS('MITRE ATT&amp;CK'!$C:$C,$C104,'MITRE ATT&amp;CK'!$V:$V,RIGHT(P$94,1)),"-")</f>
        <v>-</v>
      </c>
      <c r="T104" s="27" t="n">
        <f aca="false">IFERROR(1/(RIGHT(T$94,1)/SUMIFS('MITRE ATT&amp;CK'!$X:$X,'MITRE ATT&amp;CK'!$C:$C,$C104,'MITRE ATT&amp;CK'!$V:$V,RIGHT(T$94,1))),0)</f>
        <v>0</v>
      </c>
      <c r="U104" s="9" t="s">
        <v>14</v>
      </c>
      <c r="V104" s="25" t="n">
        <f aca="false">COUNTIFS('MITRE ATT&amp;CK'!$C:$C,$C104,'MITRE ATT&amp;CK'!$V:$V,RIGHT(T$94,1))</f>
        <v>5</v>
      </c>
      <c r="W104" s="26" t="n">
        <f aca="false">IFERROR(IFERROR(1/(RIGHT(T$94,1)/SUMIFS('MITRE ATT&amp;CK'!$X:$X,'MITRE ATT&amp;CK'!$C:$C,$C104,'MITRE ATT&amp;CK'!$V:$V,RIGHT(T$94,1))),0)/COUNTIFS('MITRE ATT&amp;CK'!$C:$C,$C104,'MITRE ATT&amp;CK'!$V:$V,RIGHT(T$94,1)),"-")</f>
        <v>0</v>
      </c>
      <c r="X104" s="27" t="n">
        <f aca="false">IFERROR(1/(RIGHT(X$94,1)/SUMIFS('MITRE ATT&amp;CK'!$X:$X,'MITRE ATT&amp;CK'!$C:$C,$C104,'MITRE ATT&amp;CK'!$V:$V,RIGHT(X$94,1))),0)</f>
        <v>0</v>
      </c>
      <c r="Y104" s="9" t="s">
        <v>14</v>
      </c>
      <c r="Z104" s="25" t="n">
        <f aca="false">COUNTIFS('MITRE ATT&amp;CK'!$C:$C,$C104,'MITRE ATT&amp;CK'!$V:$V,RIGHT(X$94,1))</f>
        <v>2</v>
      </c>
      <c r="AA104" s="26" t="n">
        <f aca="false">IFERROR(IFERROR(1/(RIGHT(X$94,1)/SUMIFS('MITRE ATT&amp;CK'!$X:$X,'MITRE ATT&amp;CK'!$C:$C,$C104,'MITRE ATT&amp;CK'!$V:$V,RIGHT(X$94,1))),0)/COUNTIFS('MITRE ATT&amp;CK'!$C:$C,$C104,'MITRE ATT&amp;CK'!$V:$V,RIGHT(X$94,1)),"-")</f>
        <v>0</v>
      </c>
      <c r="AB104" s="28" t="n">
        <f aca="false">SUM(D104,H104,L104,P104,T104,X104)</f>
        <v>0</v>
      </c>
      <c r="AC104" s="9" t="s">
        <v>14</v>
      </c>
      <c r="AD104" s="25" t="n">
        <f aca="false">COUNTIFS('MITRE ATT&amp;CK'!$C:$C,$C104,'MITRE ATT&amp;CK'!$H:$H,"&gt;0")</f>
        <v>7</v>
      </c>
      <c r="AE104" s="26" t="n">
        <f aca="false">IFERROR(AB104/AD104,"-")</f>
        <v>0</v>
      </c>
      <c r="AF104" s="6"/>
    </row>
    <row r="105" customFormat="false" ht="16.4" hidden="false" customHeight="false" outlineLevel="0" collapsed="false">
      <c r="B105" s="5"/>
      <c r="C105" s="23" t="s">
        <v>24</v>
      </c>
      <c r="D105" s="24" t="n">
        <f aca="false">IFERROR(1/(RIGHT(D$94,1)/SUMIFS('MITRE ATT&amp;CK'!$X:$X,'MITRE ATT&amp;CK'!$C:$C,$C105,'MITRE ATT&amp;CK'!$V:$V,RIGHT(D$94,1))),0)</f>
        <v>0</v>
      </c>
      <c r="E105" s="9" t="s">
        <v>14</v>
      </c>
      <c r="F105" s="25" t="n">
        <f aca="false">COUNTIFS('MITRE ATT&amp;CK'!$C:$C,$C105,'MITRE ATT&amp;CK'!$V:$V,RIGHT(D$94,1))</f>
        <v>0</v>
      </c>
      <c r="G105" s="26" t="str">
        <f aca="false">IFERROR(IFERROR(1/(RIGHT(D$94,1)/SUMIFS('MITRE ATT&amp;CK'!$X:$X,'MITRE ATT&amp;CK'!$C:$C,$C105,'MITRE ATT&amp;CK'!$V:$V,RIGHT(D$94,1))),0)/COUNTIFS('MITRE ATT&amp;CK'!$C:$C,$C105,'MITRE ATT&amp;CK'!$V:$V,RIGHT(D$94,1)),"-")</f>
        <v>-</v>
      </c>
      <c r="H105" s="27" t="n">
        <f aca="false">IFERROR(1/(RIGHT(H$94,1)/SUMIFS('MITRE ATT&amp;CK'!$X:$X,'MITRE ATT&amp;CK'!$C:$C,$C105,'MITRE ATT&amp;CK'!$V:$V,RIGHT(H$94,1))),0)</f>
        <v>0</v>
      </c>
      <c r="I105" s="9" t="s">
        <v>14</v>
      </c>
      <c r="J105" s="25" t="n">
        <f aca="false">COUNTIFS('MITRE ATT&amp;CK'!$C:$C,$C105,'MITRE ATT&amp;CK'!$V:$V,RIGHT(H$94,1))</f>
        <v>0</v>
      </c>
      <c r="K105" s="26" t="str">
        <f aca="false">IFERROR(IFERROR(1/(RIGHT(H$94,1)/SUMIFS('MITRE ATT&amp;CK'!$X:$X,'MITRE ATT&amp;CK'!$C:$C,$C105,'MITRE ATT&amp;CK'!$V:$V,RIGHT(H$94,1))),0)/COUNTIFS('MITRE ATT&amp;CK'!$C:$C,$C105,'MITRE ATT&amp;CK'!$V:$V,RIGHT(H$94,1)),"-")</f>
        <v>-</v>
      </c>
      <c r="L105" s="27" t="n">
        <f aca="false">IFERROR(1/(RIGHT(L$94,1)/SUMIFS('MITRE ATT&amp;CK'!$X:$X,'MITRE ATT&amp;CK'!$C:$C,$C105,'MITRE ATT&amp;CK'!$V:$V,RIGHT(L$94,1))),0)</f>
        <v>0</v>
      </c>
      <c r="M105" s="9" t="s">
        <v>14</v>
      </c>
      <c r="N105" s="25" t="n">
        <f aca="false">COUNTIFS('MITRE ATT&amp;CK'!$C:$C,$C105,'MITRE ATT&amp;CK'!$V:$V,RIGHT(L$94,1))</f>
        <v>0</v>
      </c>
      <c r="O105" s="26" t="str">
        <f aca="false">IFERROR(IFERROR(1/(RIGHT(L$94,1)/SUMIFS('MITRE ATT&amp;CK'!$X:$X,'MITRE ATT&amp;CK'!$C:$C,$C105,'MITRE ATT&amp;CK'!$V:$V,RIGHT(L$94,1))),0)/COUNTIFS('MITRE ATT&amp;CK'!$C:$C,$C105,'MITRE ATT&amp;CK'!$V:$V,RIGHT(L$94,1)),"-")</f>
        <v>-</v>
      </c>
      <c r="P105" s="27" t="n">
        <f aca="false">IFERROR(1/(RIGHT(P$94,1)/SUMIFS('MITRE ATT&amp;CK'!$X:$X,'MITRE ATT&amp;CK'!$C:$C,$C105,'MITRE ATT&amp;CK'!$V:$V,RIGHT(P$94,1))),0)</f>
        <v>0</v>
      </c>
      <c r="Q105" s="9" t="s">
        <v>14</v>
      </c>
      <c r="R105" s="25" t="n">
        <f aca="false">COUNTIFS('MITRE ATT&amp;CK'!$C:$C,$C105,'MITRE ATT&amp;CK'!$V:$V,RIGHT(P$94,1))</f>
        <v>2</v>
      </c>
      <c r="S105" s="26" t="n">
        <f aca="false">IFERROR(IFERROR(1/(RIGHT(P$94,1)/SUMIFS('MITRE ATT&amp;CK'!$X:$X,'MITRE ATT&amp;CK'!$C:$C,$C105,'MITRE ATT&amp;CK'!$V:$V,RIGHT(P$94,1))),0)/COUNTIFS('MITRE ATT&amp;CK'!$C:$C,$C105,'MITRE ATT&amp;CK'!$V:$V,RIGHT(P$94,1)),"-")</f>
        <v>0</v>
      </c>
      <c r="T105" s="27" t="n">
        <f aca="false">IFERROR(1/(RIGHT(T$94,1)/SUMIFS('MITRE ATT&amp;CK'!$X:$X,'MITRE ATT&amp;CK'!$C:$C,$C105,'MITRE ATT&amp;CK'!$V:$V,RIGHT(T$94,1))),0)</f>
        <v>0</v>
      </c>
      <c r="U105" s="9" t="s">
        <v>14</v>
      </c>
      <c r="V105" s="25" t="n">
        <f aca="false">COUNTIFS('MITRE ATT&amp;CK'!$C:$C,$C105,'MITRE ATT&amp;CK'!$V:$V,RIGHT(T$94,1))</f>
        <v>2</v>
      </c>
      <c r="W105" s="26" t="n">
        <f aca="false">IFERROR(IFERROR(1/(RIGHT(T$94,1)/SUMIFS('MITRE ATT&amp;CK'!$X:$X,'MITRE ATT&amp;CK'!$C:$C,$C105,'MITRE ATT&amp;CK'!$V:$V,RIGHT(T$94,1))),0)/COUNTIFS('MITRE ATT&amp;CK'!$C:$C,$C105,'MITRE ATT&amp;CK'!$V:$V,RIGHT(T$94,1)),"-")</f>
        <v>0</v>
      </c>
      <c r="X105" s="27" t="n">
        <f aca="false">IFERROR(1/(RIGHT(X$94,1)/SUMIFS('MITRE ATT&amp;CK'!$X:$X,'MITRE ATT&amp;CK'!$C:$C,$C105,'MITRE ATT&amp;CK'!$V:$V,RIGHT(X$94,1))),0)</f>
        <v>0</v>
      </c>
      <c r="Y105" s="9" t="s">
        <v>14</v>
      </c>
      <c r="Z105" s="25" t="n">
        <f aca="false">COUNTIFS('MITRE ATT&amp;CK'!$C:$C,$C105,'MITRE ATT&amp;CK'!$V:$V,RIGHT(X$94,1))</f>
        <v>13</v>
      </c>
      <c r="AA105" s="26" t="n">
        <f aca="false">IFERROR(IFERROR(1/(RIGHT(X$94,1)/SUMIFS('MITRE ATT&amp;CK'!$X:$X,'MITRE ATT&amp;CK'!$C:$C,$C105,'MITRE ATT&amp;CK'!$V:$V,RIGHT(X$94,1))),0)/COUNTIFS('MITRE ATT&amp;CK'!$C:$C,$C105,'MITRE ATT&amp;CK'!$V:$V,RIGHT(X$94,1)),"-")</f>
        <v>0</v>
      </c>
      <c r="AB105" s="28" t="n">
        <f aca="false">SUM(D105,H105,L105,P105,T105,X105)</f>
        <v>0</v>
      </c>
      <c r="AC105" s="9" t="s">
        <v>14</v>
      </c>
      <c r="AD105" s="25" t="n">
        <f aca="false">COUNTIFS('MITRE ATT&amp;CK'!$C:$C,$C105,'MITRE ATT&amp;CK'!$H:$H,"&gt;0")</f>
        <v>17</v>
      </c>
      <c r="AE105" s="26" t="n">
        <f aca="false">IFERROR(AB105/AD105,"-")</f>
        <v>0</v>
      </c>
      <c r="AF105" s="6"/>
    </row>
    <row r="106" customFormat="false" ht="16.4" hidden="false" customHeight="false" outlineLevel="0" collapsed="false">
      <c r="B106" s="5"/>
      <c r="C106" s="23" t="s">
        <v>25</v>
      </c>
      <c r="D106" s="24" t="n">
        <f aca="false">IFERROR(1/(RIGHT(D$94,1)/SUMIFS('MITRE ATT&amp;CK'!$X:$X,'MITRE ATT&amp;CK'!$C:$C,$C106,'MITRE ATT&amp;CK'!$V:$V,RIGHT(D$94,1))),0)</f>
        <v>0</v>
      </c>
      <c r="E106" s="9" t="s">
        <v>14</v>
      </c>
      <c r="F106" s="25" t="n">
        <f aca="false">COUNTIFS('MITRE ATT&amp;CK'!$C:$C,$C106,'MITRE ATT&amp;CK'!$V:$V,RIGHT(D$94,1))</f>
        <v>0</v>
      </c>
      <c r="G106" s="26" t="str">
        <f aca="false">IFERROR(IFERROR(1/(RIGHT(D$94,1)/SUMIFS('MITRE ATT&amp;CK'!$X:$X,'MITRE ATT&amp;CK'!$C:$C,$C106,'MITRE ATT&amp;CK'!$V:$V,RIGHT(D$94,1))),0)/COUNTIFS('MITRE ATT&amp;CK'!$C:$C,$C106,'MITRE ATT&amp;CK'!$V:$V,RIGHT(D$94,1)),"-")</f>
        <v>-</v>
      </c>
      <c r="H106" s="27" t="n">
        <f aca="false">IFERROR(1/(RIGHT(H$94,1)/SUMIFS('MITRE ATT&amp;CK'!$X:$X,'MITRE ATT&amp;CK'!$C:$C,$C106,'MITRE ATT&amp;CK'!$V:$V,RIGHT(H$94,1))),0)</f>
        <v>0</v>
      </c>
      <c r="I106" s="9" t="s">
        <v>14</v>
      </c>
      <c r="J106" s="25" t="n">
        <f aca="false">COUNTIFS('MITRE ATT&amp;CK'!$C:$C,$C106,'MITRE ATT&amp;CK'!$V:$V,RIGHT(H$94,1))</f>
        <v>0</v>
      </c>
      <c r="K106" s="26" t="str">
        <f aca="false">IFERROR(IFERROR(1/(RIGHT(H$94,1)/SUMIFS('MITRE ATT&amp;CK'!$X:$X,'MITRE ATT&amp;CK'!$C:$C,$C106,'MITRE ATT&amp;CK'!$V:$V,RIGHT(H$94,1))),0)/COUNTIFS('MITRE ATT&amp;CK'!$C:$C,$C106,'MITRE ATT&amp;CK'!$V:$V,RIGHT(H$94,1)),"-")</f>
        <v>-</v>
      </c>
      <c r="L106" s="27" t="n">
        <f aca="false">IFERROR(1/(RIGHT(L$94,1)/SUMIFS('MITRE ATT&amp;CK'!$X:$X,'MITRE ATT&amp;CK'!$C:$C,$C106,'MITRE ATT&amp;CK'!$V:$V,RIGHT(L$94,1))),0)</f>
        <v>0</v>
      </c>
      <c r="M106" s="9" t="s">
        <v>14</v>
      </c>
      <c r="N106" s="25" t="n">
        <f aca="false">COUNTIFS('MITRE ATT&amp;CK'!$C:$C,$C106,'MITRE ATT&amp;CK'!$V:$V,RIGHT(L$94,1))</f>
        <v>0</v>
      </c>
      <c r="O106" s="26" t="str">
        <f aca="false">IFERROR(IFERROR(1/(RIGHT(L$94,1)/SUMIFS('MITRE ATT&amp;CK'!$X:$X,'MITRE ATT&amp;CK'!$C:$C,$C106,'MITRE ATT&amp;CK'!$V:$V,RIGHT(L$94,1))),0)/COUNTIFS('MITRE ATT&amp;CK'!$C:$C,$C106,'MITRE ATT&amp;CK'!$V:$V,RIGHT(L$94,1)),"-")</f>
        <v>-</v>
      </c>
      <c r="P106" s="27" t="n">
        <f aca="false">IFERROR(1/(RIGHT(P$94,1)/SUMIFS('MITRE ATT&amp;CK'!$X:$X,'MITRE ATT&amp;CK'!$C:$C,$C106,'MITRE ATT&amp;CK'!$V:$V,RIGHT(P$94,1))),0)</f>
        <v>0</v>
      </c>
      <c r="Q106" s="9" t="s">
        <v>14</v>
      </c>
      <c r="R106" s="25" t="n">
        <f aca="false">COUNTIFS('MITRE ATT&amp;CK'!$C:$C,$C106,'MITRE ATT&amp;CK'!$V:$V,RIGHT(P$94,1))</f>
        <v>0</v>
      </c>
      <c r="S106" s="26" t="str">
        <f aca="false">IFERROR(IFERROR(1/(RIGHT(P$94,1)/SUMIFS('MITRE ATT&amp;CK'!$X:$X,'MITRE ATT&amp;CK'!$C:$C,$C106,'MITRE ATT&amp;CK'!$V:$V,RIGHT(P$94,1))),0)/COUNTIFS('MITRE ATT&amp;CK'!$C:$C,$C106,'MITRE ATT&amp;CK'!$V:$V,RIGHT(P$94,1)),"-")</f>
        <v>-</v>
      </c>
      <c r="T106" s="27" t="n">
        <f aca="false">IFERROR(1/(RIGHT(T$94,1)/SUMIFS('MITRE ATT&amp;CK'!$X:$X,'MITRE ATT&amp;CK'!$C:$C,$C106,'MITRE ATT&amp;CK'!$V:$V,RIGHT(T$94,1))),0)</f>
        <v>0</v>
      </c>
      <c r="U106" s="9" t="s">
        <v>14</v>
      </c>
      <c r="V106" s="25" t="n">
        <f aca="false">COUNTIFS('MITRE ATT&amp;CK'!$C:$C,$C106,'MITRE ATT&amp;CK'!$V:$V,RIGHT(T$94,1))</f>
        <v>4</v>
      </c>
      <c r="W106" s="26" t="n">
        <f aca="false">IFERROR(IFERROR(1/(RIGHT(T$94,1)/SUMIFS('MITRE ATT&amp;CK'!$X:$X,'MITRE ATT&amp;CK'!$C:$C,$C106,'MITRE ATT&amp;CK'!$V:$V,RIGHT(T$94,1))),0)/COUNTIFS('MITRE ATT&amp;CK'!$C:$C,$C106,'MITRE ATT&amp;CK'!$V:$V,RIGHT(T$94,1)),"-")</f>
        <v>0</v>
      </c>
      <c r="X106" s="27" t="n">
        <f aca="false">IFERROR(1/(RIGHT(X$94,1)/SUMIFS('MITRE ATT&amp;CK'!$X:$X,'MITRE ATT&amp;CK'!$C:$C,$C106,'MITRE ATT&amp;CK'!$V:$V,RIGHT(X$94,1))),0)</f>
        <v>0</v>
      </c>
      <c r="Y106" s="9" t="s">
        <v>14</v>
      </c>
      <c r="Z106" s="25" t="n">
        <f aca="false">COUNTIFS('MITRE ATT&amp;CK'!$C:$C,$C106,'MITRE ATT&amp;CK'!$V:$V,RIGHT(X$94,1))</f>
        <v>9</v>
      </c>
      <c r="AA106" s="26" t="n">
        <f aca="false">IFERROR(IFERROR(1/(RIGHT(X$94,1)/SUMIFS('MITRE ATT&amp;CK'!$X:$X,'MITRE ATT&amp;CK'!$C:$C,$C106,'MITRE ATT&amp;CK'!$V:$V,RIGHT(X$94,1))),0)/COUNTIFS('MITRE ATT&amp;CK'!$C:$C,$C106,'MITRE ATT&amp;CK'!$V:$V,RIGHT(X$94,1)),"-")</f>
        <v>0</v>
      </c>
      <c r="AB106" s="28" t="n">
        <f aca="false">SUM(D106,H106,L106,P106,T106,X106)</f>
        <v>0</v>
      </c>
      <c r="AC106" s="9" t="s">
        <v>14</v>
      </c>
      <c r="AD106" s="25" t="n">
        <f aca="false">COUNTIFS('MITRE ATT&amp;CK'!$C:$C,$C106,'MITRE ATT&amp;CK'!$H:$H,"&gt;0")</f>
        <v>13</v>
      </c>
      <c r="AE106" s="26" t="n">
        <f aca="false">IFERROR(AB106/AD106,"-")</f>
        <v>0</v>
      </c>
      <c r="AF106" s="6"/>
    </row>
    <row r="107" customFormat="false" ht="16.4" hidden="false" customHeight="false" outlineLevel="0" collapsed="false">
      <c r="B107" s="5"/>
      <c r="C107" s="23" t="s">
        <v>26</v>
      </c>
      <c r="D107" s="24" t="n">
        <f aca="false">IFERROR(1/(RIGHT(D$94,1)/SUMIFS('MITRE ATT&amp;CK'!$X:$X,'MITRE ATT&amp;CK'!$C:$C,$C107,'MITRE ATT&amp;CK'!$V:$V,RIGHT(D$94,1))),0)</f>
        <v>0</v>
      </c>
      <c r="E107" s="9" t="s">
        <v>14</v>
      </c>
      <c r="F107" s="25" t="n">
        <f aca="false">COUNTIFS('MITRE ATT&amp;CK'!$C:$C,$C107,'MITRE ATT&amp;CK'!$V:$V,RIGHT(D$94,1))</f>
        <v>5</v>
      </c>
      <c r="G107" s="26" t="n">
        <f aca="false">IFERROR(IFERROR(1/(RIGHT(D$94,1)/SUMIFS('MITRE ATT&amp;CK'!$X:$X,'MITRE ATT&amp;CK'!$C:$C,$C107,'MITRE ATT&amp;CK'!$V:$V,RIGHT(D$94,1))),0)/COUNTIFS('MITRE ATT&amp;CK'!$C:$C,$C107,'MITRE ATT&amp;CK'!$V:$V,RIGHT(D$94,1)),"-")</f>
        <v>0</v>
      </c>
      <c r="H107" s="27" t="n">
        <f aca="false">IFERROR(1/(RIGHT(H$94,1)/SUMIFS('MITRE ATT&amp;CK'!$X:$X,'MITRE ATT&amp;CK'!$C:$C,$C107,'MITRE ATT&amp;CK'!$V:$V,RIGHT(H$94,1))),0)</f>
        <v>0</v>
      </c>
      <c r="I107" s="9" t="s">
        <v>14</v>
      </c>
      <c r="J107" s="25" t="n">
        <f aca="false">COUNTIFS('MITRE ATT&amp;CK'!$C:$C,$C107,'MITRE ATT&amp;CK'!$V:$V,RIGHT(H$94,1))</f>
        <v>8</v>
      </c>
      <c r="K107" s="26" t="n">
        <f aca="false">IFERROR(IFERROR(1/(RIGHT(H$94,1)/SUMIFS('MITRE ATT&amp;CK'!$X:$X,'MITRE ATT&amp;CK'!$C:$C,$C107,'MITRE ATT&amp;CK'!$V:$V,RIGHT(H$94,1))),0)/COUNTIFS('MITRE ATT&amp;CK'!$C:$C,$C107,'MITRE ATT&amp;CK'!$V:$V,RIGHT(H$94,1)),"-")</f>
        <v>0</v>
      </c>
      <c r="L107" s="27" t="n">
        <f aca="false">IFERROR(1/(RIGHT(L$94,1)/SUMIFS('MITRE ATT&amp;CK'!$X:$X,'MITRE ATT&amp;CK'!$C:$C,$C107,'MITRE ATT&amp;CK'!$V:$V,RIGHT(L$94,1))),0)</f>
        <v>0</v>
      </c>
      <c r="M107" s="9" t="s">
        <v>14</v>
      </c>
      <c r="N107" s="25" t="n">
        <f aca="false">COUNTIFS('MITRE ATT&amp;CK'!$C:$C,$C107,'MITRE ATT&amp;CK'!$V:$V,RIGHT(L$94,1))</f>
        <v>8</v>
      </c>
      <c r="O107" s="26" t="n">
        <f aca="false">IFERROR(IFERROR(1/(RIGHT(L$94,1)/SUMIFS('MITRE ATT&amp;CK'!$X:$X,'MITRE ATT&amp;CK'!$C:$C,$C107,'MITRE ATT&amp;CK'!$V:$V,RIGHT(L$94,1))),0)/COUNTIFS('MITRE ATT&amp;CK'!$C:$C,$C107,'MITRE ATT&amp;CK'!$V:$V,RIGHT(L$94,1)),"-")</f>
        <v>0</v>
      </c>
      <c r="P107" s="27" t="n">
        <f aca="false">IFERROR(1/(RIGHT(P$94,1)/SUMIFS('MITRE ATT&amp;CK'!$X:$X,'MITRE ATT&amp;CK'!$C:$C,$C107,'MITRE ATT&amp;CK'!$V:$V,RIGHT(P$94,1))),0)</f>
        <v>0</v>
      </c>
      <c r="Q107" s="9" t="s">
        <v>14</v>
      </c>
      <c r="R107" s="25" t="n">
        <f aca="false">COUNTIFS('MITRE ATT&amp;CK'!$C:$C,$C107,'MITRE ATT&amp;CK'!$V:$V,RIGHT(P$94,1))</f>
        <v>2</v>
      </c>
      <c r="S107" s="26" t="n">
        <f aca="false">IFERROR(IFERROR(1/(RIGHT(P$94,1)/SUMIFS('MITRE ATT&amp;CK'!$X:$X,'MITRE ATT&amp;CK'!$C:$C,$C107,'MITRE ATT&amp;CK'!$V:$V,RIGHT(P$94,1))),0)/COUNTIFS('MITRE ATT&amp;CK'!$C:$C,$C107,'MITRE ATT&amp;CK'!$V:$V,RIGHT(P$94,1)),"-")</f>
        <v>0</v>
      </c>
      <c r="T107" s="27" t="n">
        <f aca="false">IFERROR(1/(RIGHT(T$94,1)/SUMIFS('MITRE ATT&amp;CK'!$X:$X,'MITRE ATT&amp;CK'!$C:$C,$C107,'MITRE ATT&amp;CK'!$V:$V,RIGHT(T$94,1))),0)</f>
        <v>0</v>
      </c>
      <c r="U107" s="9" t="s">
        <v>14</v>
      </c>
      <c r="V107" s="25" t="n">
        <f aca="false">COUNTIFS('MITRE ATT&amp;CK'!$C:$C,$C107,'MITRE ATT&amp;CK'!$V:$V,RIGHT(T$94,1))</f>
        <v>0</v>
      </c>
      <c r="W107" s="26" t="str">
        <f aca="false">IFERROR(IFERROR(1/(RIGHT(T$94,1)/SUMIFS('MITRE ATT&amp;CK'!$X:$X,'MITRE ATT&amp;CK'!$C:$C,$C107,'MITRE ATT&amp;CK'!$V:$V,RIGHT(T$94,1))),0)/COUNTIFS('MITRE ATT&amp;CK'!$C:$C,$C107,'MITRE ATT&amp;CK'!$V:$V,RIGHT(T$94,1)),"-")</f>
        <v>-</v>
      </c>
      <c r="X107" s="27" t="n">
        <f aca="false">IFERROR(1/(RIGHT(X$94,1)/SUMIFS('MITRE ATT&amp;CK'!$X:$X,'MITRE ATT&amp;CK'!$C:$C,$C107,'MITRE ATT&amp;CK'!$V:$V,RIGHT(X$94,1))),0)</f>
        <v>0</v>
      </c>
      <c r="Y107" s="9" t="s">
        <v>14</v>
      </c>
      <c r="Z107" s="25" t="n">
        <f aca="false">COUNTIFS('MITRE ATT&amp;CK'!$C:$C,$C107,'MITRE ATT&amp;CK'!$V:$V,RIGHT(X$94,1))</f>
        <v>1</v>
      </c>
      <c r="AA107" s="26" t="n">
        <f aca="false">IFERROR(IFERROR(1/(RIGHT(X$94,1)/SUMIFS('MITRE ATT&amp;CK'!$X:$X,'MITRE ATT&amp;CK'!$C:$C,$C107,'MITRE ATT&amp;CK'!$V:$V,RIGHT(X$94,1))),0)/COUNTIFS('MITRE ATT&amp;CK'!$C:$C,$C107,'MITRE ATT&amp;CK'!$V:$V,RIGHT(X$94,1)),"-")</f>
        <v>0</v>
      </c>
      <c r="AB107" s="28" t="n">
        <f aca="false">SUM(D107,H107,L107,P107,T107,X107)</f>
        <v>0</v>
      </c>
      <c r="AC107" s="9" t="s">
        <v>14</v>
      </c>
      <c r="AD107" s="25" t="n">
        <f aca="false">COUNTIFS('MITRE ATT&amp;CK'!$C:$C,$C107,'MITRE ATT&amp;CK'!$H:$H,"&gt;0")</f>
        <v>24</v>
      </c>
      <c r="AE107" s="26" t="n">
        <f aca="false">IFERROR(AB107/AD107,"-")</f>
        <v>0</v>
      </c>
      <c r="AF107" s="6"/>
    </row>
    <row r="108" customFormat="false" ht="16.4" hidden="false" customHeight="false" outlineLevel="0" collapsed="false">
      <c r="B108" s="5"/>
      <c r="C108" s="23" t="s">
        <v>27</v>
      </c>
      <c r="D108" s="24" t="n">
        <f aca="false">IFERROR(1/(RIGHT(D$94,1)/SUMIFS('MITRE ATT&amp;CK'!$X:$X,'MITRE ATT&amp;CK'!$C:$C,$C108,'MITRE ATT&amp;CK'!$V:$V,RIGHT(D$94,1))),0)</f>
        <v>0</v>
      </c>
      <c r="E108" s="9" t="s">
        <v>14</v>
      </c>
      <c r="F108" s="25" t="n">
        <f aca="false">COUNTIFS('MITRE ATT&amp;CK'!$C:$C,$C108,'MITRE ATT&amp;CK'!$V:$V,RIGHT(D$94,1))</f>
        <v>1</v>
      </c>
      <c r="G108" s="26" t="n">
        <f aca="false">IFERROR(IFERROR(1/(RIGHT(D$94,1)/SUMIFS('MITRE ATT&amp;CK'!$X:$X,'MITRE ATT&amp;CK'!$C:$C,$C108,'MITRE ATT&amp;CK'!$V:$V,RIGHT(D$94,1))),0)/COUNTIFS('MITRE ATT&amp;CK'!$C:$C,$C108,'MITRE ATT&amp;CK'!$V:$V,RIGHT(D$94,1)),"-")</f>
        <v>0</v>
      </c>
      <c r="H108" s="27" t="n">
        <f aca="false">IFERROR(1/(RIGHT(H$94,1)/SUMIFS('MITRE ATT&amp;CK'!$X:$X,'MITRE ATT&amp;CK'!$C:$C,$C108,'MITRE ATT&amp;CK'!$V:$V,RIGHT(H$94,1))),0)</f>
        <v>0</v>
      </c>
      <c r="I108" s="9" t="s">
        <v>14</v>
      </c>
      <c r="J108" s="25" t="n">
        <f aca="false">COUNTIFS('MITRE ATT&amp;CK'!$C:$C,$C108,'MITRE ATT&amp;CK'!$V:$V,RIGHT(H$94,1))</f>
        <v>6</v>
      </c>
      <c r="K108" s="26" t="n">
        <f aca="false">IFERROR(IFERROR(1/(RIGHT(H$94,1)/SUMIFS('MITRE ATT&amp;CK'!$X:$X,'MITRE ATT&amp;CK'!$C:$C,$C108,'MITRE ATT&amp;CK'!$V:$V,RIGHT(H$94,1))),0)/COUNTIFS('MITRE ATT&amp;CK'!$C:$C,$C108,'MITRE ATT&amp;CK'!$V:$V,RIGHT(H$94,1)),"-")</f>
        <v>0</v>
      </c>
      <c r="L108" s="27" t="n">
        <f aca="false">IFERROR(1/(RIGHT(L$94,1)/SUMIFS('MITRE ATT&amp;CK'!$X:$X,'MITRE ATT&amp;CK'!$C:$C,$C108,'MITRE ATT&amp;CK'!$V:$V,RIGHT(L$94,1))),0)</f>
        <v>0</v>
      </c>
      <c r="M108" s="9" t="s">
        <v>14</v>
      </c>
      <c r="N108" s="25" t="n">
        <f aca="false">COUNTIFS('MITRE ATT&amp;CK'!$C:$C,$C108,'MITRE ATT&amp;CK'!$V:$V,RIGHT(L$94,1))</f>
        <v>4</v>
      </c>
      <c r="O108" s="26" t="n">
        <f aca="false">IFERROR(IFERROR(1/(RIGHT(L$94,1)/SUMIFS('MITRE ATT&amp;CK'!$X:$X,'MITRE ATT&amp;CK'!$C:$C,$C108,'MITRE ATT&amp;CK'!$V:$V,RIGHT(L$94,1))),0)/COUNTIFS('MITRE ATT&amp;CK'!$C:$C,$C108,'MITRE ATT&amp;CK'!$V:$V,RIGHT(L$94,1)),"-")</f>
        <v>0</v>
      </c>
      <c r="P108" s="27" t="n">
        <f aca="false">IFERROR(1/(RIGHT(P$94,1)/SUMIFS('MITRE ATT&amp;CK'!$X:$X,'MITRE ATT&amp;CK'!$C:$C,$C108,'MITRE ATT&amp;CK'!$V:$V,RIGHT(P$94,1))),0)</f>
        <v>0</v>
      </c>
      <c r="Q108" s="9" t="s">
        <v>14</v>
      </c>
      <c r="R108" s="25" t="n">
        <f aca="false">COUNTIFS('MITRE ATT&amp;CK'!$C:$C,$C108,'MITRE ATT&amp;CK'!$V:$V,RIGHT(P$94,1))</f>
        <v>4</v>
      </c>
      <c r="S108" s="26" t="n">
        <f aca="false">IFERROR(IFERROR(1/(RIGHT(P$94,1)/SUMIFS('MITRE ATT&amp;CK'!$X:$X,'MITRE ATT&amp;CK'!$C:$C,$C108,'MITRE ATT&amp;CK'!$V:$V,RIGHT(P$94,1))),0)/COUNTIFS('MITRE ATT&amp;CK'!$C:$C,$C108,'MITRE ATT&amp;CK'!$V:$V,RIGHT(P$94,1)),"-")</f>
        <v>0</v>
      </c>
      <c r="T108" s="27" t="n">
        <f aca="false">IFERROR(1/(RIGHT(T$94,1)/SUMIFS('MITRE ATT&amp;CK'!$X:$X,'MITRE ATT&amp;CK'!$C:$C,$C108,'MITRE ATT&amp;CK'!$V:$V,RIGHT(T$94,1))),0)</f>
        <v>0</v>
      </c>
      <c r="U108" s="9" t="s">
        <v>14</v>
      </c>
      <c r="V108" s="25" t="n">
        <f aca="false">COUNTIFS('MITRE ATT&amp;CK'!$C:$C,$C108,'MITRE ATT&amp;CK'!$V:$V,RIGHT(T$94,1))</f>
        <v>2</v>
      </c>
      <c r="W108" s="26" t="n">
        <f aca="false">IFERROR(IFERROR(1/(RIGHT(T$94,1)/SUMIFS('MITRE ATT&amp;CK'!$X:$X,'MITRE ATT&amp;CK'!$C:$C,$C108,'MITRE ATT&amp;CK'!$V:$V,RIGHT(T$94,1))),0)/COUNTIFS('MITRE ATT&amp;CK'!$C:$C,$C108,'MITRE ATT&amp;CK'!$V:$V,RIGHT(T$94,1)),"-")</f>
        <v>0</v>
      </c>
      <c r="X108" s="27" t="n">
        <f aca="false">IFERROR(1/(RIGHT(X$94,1)/SUMIFS('MITRE ATT&amp;CK'!$X:$X,'MITRE ATT&amp;CK'!$C:$C,$C108,'MITRE ATT&amp;CK'!$V:$V,RIGHT(X$94,1))),0)</f>
        <v>0</v>
      </c>
      <c r="Y108" s="9" t="s">
        <v>14</v>
      </c>
      <c r="Z108" s="25" t="n">
        <f aca="false">COUNTIFS('MITRE ATT&amp;CK'!$C:$C,$C108,'MITRE ATT&amp;CK'!$V:$V,RIGHT(X$94,1))</f>
        <v>10</v>
      </c>
      <c r="AA108" s="26" t="n">
        <f aca="false">IFERROR(IFERROR(1/(RIGHT(X$94,1)/SUMIFS('MITRE ATT&amp;CK'!$X:$X,'MITRE ATT&amp;CK'!$C:$C,$C108,'MITRE ATT&amp;CK'!$V:$V,RIGHT(X$94,1))),0)/COUNTIFS('MITRE ATT&amp;CK'!$C:$C,$C108,'MITRE ATT&amp;CK'!$V:$V,RIGHT(X$94,1)),"-")</f>
        <v>0</v>
      </c>
      <c r="AB108" s="28" t="n">
        <f aca="false">SUM(D108,H108,L108,P108,T108,X108)</f>
        <v>0</v>
      </c>
      <c r="AC108" s="9" t="s">
        <v>14</v>
      </c>
      <c r="AD108" s="25" t="n">
        <f aca="false">COUNTIFS('MITRE ATT&amp;CK'!$C:$C,$C108,'MITRE ATT&amp;CK'!$H:$H,"&gt;0")</f>
        <v>27</v>
      </c>
      <c r="AE108" s="26" t="n">
        <f aca="false">IFERROR(AB108/AD108,"-")</f>
        <v>0</v>
      </c>
      <c r="AF108" s="6"/>
    </row>
    <row r="109" customFormat="false" ht="13.8" hidden="false" customHeight="false" outlineLevel="0" collapsed="false">
      <c r="B109" s="29"/>
      <c r="C109" s="30"/>
      <c r="D109" s="31"/>
      <c r="E109" s="31"/>
      <c r="F109" s="32"/>
      <c r="G109" s="33"/>
      <c r="H109" s="31"/>
      <c r="I109" s="31"/>
      <c r="J109" s="32"/>
      <c r="K109" s="33"/>
      <c r="L109" s="31"/>
      <c r="M109" s="31"/>
      <c r="N109" s="32"/>
      <c r="O109" s="33"/>
      <c r="P109" s="31"/>
      <c r="Q109" s="31"/>
      <c r="R109" s="32"/>
      <c r="S109" s="33"/>
      <c r="T109" s="31"/>
      <c r="U109" s="31"/>
      <c r="V109" s="32"/>
      <c r="W109" s="33"/>
      <c r="X109" s="31"/>
      <c r="Y109" s="31"/>
      <c r="Z109" s="32"/>
      <c r="AA109" s="33"/>
      <c r="AB109" s="34"/>
      <c r="AC109" s="34"/>
      <c r="AD109" s="32"/>
      <c r="AE109" s="33"/>
      <c r="AF109" s="35"/>
    </row>
  </sheetData>
  <mergeCells count="72">
    <mergeCell ref="C2:AE3"/>
    <mergeCell ref="C4:AE4"/>
    <mergeCell ref="C5:P8"/>
    <mergeCell ref="Q5:Q18"/>
    <mergeCell ref="R5:AD17"/>
    <mergeCell ref="AE5:AE18"/>
    <mergeCell ref="C9:O9"/>
    <mergeCell ref="C10:O11"/>
    <mergeCell ref="P10:P11"/>
    <mergeCell ref="C12:O13"/>
    <mergeCell ref="P12:P13"/>
    <mergeCell ref="C14:O15"/>
    <mergeCell ref="P14:P15"/>
    <mergeCell ref="C16:O17"/>
    <mergeCell ref="P16:P17"/>
    <mergeCell ref="C18:P18"/>
    <mergeCell ref="R18:AD18"/>
    <mergeCell ref="C19:AE19"/>
    <mergeCell ref="E20:F20"/>
    <mergeCell ref="M20:N20"/>
    <mergeCell ref="Q20:R20"/>
    <mergeCell ref="U20:V20"/>
    <mergeCell ref="Y20:Z20"/>
    <mergeCell ref="AC20:AD20"/>
    <mergeCell ref="C39:AE40"/>
    <mergeCell ref="C41:AE41"/>
    <mergeCell ref="C42:P45"/>
    <mergeCell ref="Q42:Q55"/>
    <mergeCell ref="R42:AD54"/>
    <mergeCell ref="AE42:AE55"/>
    <mergeCell ref="C46:O46"/>
    <mergeCell ref="C47:O48"/>
    <mergeCell ref="P47:P48"/>
    <mergeCell ref="C49:O50"/>
    <mergeCell ref="P49:P50"/>
    <mergeCell ref="C51:O52"/>
    <mergeCell ref="P51:P52"/>
    <mergeCell ref="C53:O54"/>
    <mergeCell ref="P53:P54"/>
    <mergeCell ref="C55:P55"/>
    <mergeCell ref="R55:AD55"/>
    <mergeCell ref="C56:AE56"/>
    <mergeCell ref="E57:F57"/>
    <mergeCell ref="M57:N57"/>
    <mergeCell ref="Q57:R57"/>
    <mergeCell ref="U57:V57"/>
    <mergeCell ref="Y57:Z57"/>
    <mergeCell ref="AC57:AD57"/>
    <mergeCell ref="C76:AE77"/>
    <mergeCell ref="C78:AE78"/>
    <mergeCell ref="C79:P82"/>
    <mergeCell ref="Q79:Q92"/>
    <mergeCell ref="R79:AD91"/>
    <mergeCell ref="AE79:AE92"/>
    <mergeCell ref="C83:O83"/>
    <mergeCell ref="C84:O85"/>
    <mergeCell ref="P84:P85"/>
    <mergeCell ref="C86:O87"/>
    <mergeCell ref="P86:P87"/>
    <mergeCell ref="C88:O89"/>
    <mergeCell ref="P88:P89"/>
    <mergeCell ref="C90:O91"/>
    <mergeCell ref="P90:P91"/>
    <mergeCell ref="C92:P92"/>
    <mergeCell ref="R92:AD92"/>
    <mergeCell ref="C93:AE93"/>
    <mergeCell ref="E94:F94"/>
    <mergeCell ref="M94:N94"/>
    <mergeCell ref="Q94:R94"/>
    <mergeCell ref="U94:V94"/>
    <mergeCell ref="Y94:Z94"/>
    <mergeCell ref="AC94:AD94"/>
  </mergeCells>
  <conditionalFormatting sqref="G20 G57 J94:K94 AE94:AE109 G94:G109 K94:K109 O94:O109 S94:S109 W94:W109 AA94:AA109 K20 K21:K35 G21:G35 J20 O21:O35 S21:S35 W21:W35 AA21:AA35 AE20:AE35 K57 O20 O57 S20 S57 W20 W57 AA20 AA57 AE57:AE72 J57 K58:K72 O58:O72 W58:W72 AA58:AA72 G58:G72 S58:S72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92D050"/>
    <pageSetUpPr fitToPage="false"/>
  </sheetPr>
  <dimension ref="A1:Z75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788" activeCellId="0" sqref="R788"/>
    </sheetView>
  </sheetViews>
  <sheetFormatPr defaultColWidth="10.859375" defaultRowHeight="15" customHeight="true" zeroHeight="false" outlineLevelRow="0" outlineLevelCol="0"/>
  <cols>
    <col collapsed="false" customWidth="true" hidden="false" outlineLevel="0" max="1" min="1" style="36" width="8.57"/>
    <col collapsed="false" customWidth="true" hidden="false" outlineLevel="0" max="2" min="2" style="0" width="8.43"/>
    <col collapsed="false" customWidth="true" hidden="false" outlineLevel="0" max="3" min="3" style="0" width="22"/>
    <col collapsed="false" customWidth="true" hidden="false" outlineLevel="0" max="4" min="4" style="37" width="41"/>
    <col collapsed="false" customWidth="true" hidden="false" outlineLevel="0" max="5" min="5" style="38" width="58.86"/>
    <col collapsed="false" customWidth="true" hidden="false" outlineLevel="0" max="8" min="6" style="36" width="13.29"/>
    <col collapsed="false" customWidth="true" hidden="false" outlineLevel="0" max="9" min="9" style="39" width="10.71"/>
    <col collapsed="false" customWidth="true" hidden="false" outlineLevel="0" max="11" min="10" style="39" width="9.71"/>
    <col collapsed="false" customWidth="true" hidden="false" outlineLevel="0" max="12" min="12" style="0" width="14.29"/>
    <col collapsed="false" customWidth="true" hidden="false" outlineLevel="0" max="13" min="13" style="36" width="17.57"/>
    <col collapsed="false" customWidth="true" hidden="false" outlineLevel="0" max="14" min="14" style="0" width="17.57"/>
    <col collapsed="false" customWidth="true" hidden="false" outlineLevel="0" max="16" min="15" style="40" width="17.57"/>
    <col collapsed="false" customWidth="true" hidden="false" outlineLevel="0" max="17" min="17" style="0" width="14.29"/>
    <col collapsed="false" customWidth="true" hidden="false" outlineLevel="0" max="19" min="18" style="0" width="17.57"/>
    <col collapsed="false" customWidth="true" hidden="false" outlineLevel="0" max="21" min="20" style="40" width="17.57"/>
    <col collapsed="false" customWidth="true" hidden="false" outlineLevel="0" max="22" min="22" style="0" width="14.29"/>
    <col collapsed="false" customWidth="true" hidden="false" outlineLevel="0" max="24" min="23" style="0" width="17.57"/>
    <col collapsed="false" customWidth="true" hidden="false" outlineLevel="0" max="26" min="25" style="40" width="17.57"/>
  </cols>
  <sheetData>
    <row r="1" customFormat="false" ht="46.25" hidden="false" customHeight="false" outlineLevel="0" collapsed="false">
      <c r="A1" s="41" t="s">
        <v>30</v>
      </c>
      <c r="B1" s="41" t="s">
        <v>30</v>
      </c>
      <c r="C1" s="41" t="s">
        <v>30</v>
      </c>
      <c r="D1" s="41" t="s">
        <v>30</v>
      </c>
      <c r="E1" s="41" t="s">
        <v>30</v>
      </c>
      <c r="F1" s="42" t="s">
        <v>31</v>
      </c>
      <c r="G1" s="43" t="s">
        <v>32</v>
      </c>
      <c r="H1" s="44" t="s">
        <v>33</v>
      </c>
      <c r="I1" s="45" t="s">
        <v>34</v>
      </c>
      <c r="J1" s="46" t="s">
        <v>35</v>
      </c>
      <c r="K1" s="46" t="s">
        <v>36</v>
      </c>
      <c r="L1" s="47" t="s">
        <v>37</v>
      </c>
      <c r="M1" s="47" t="s">
        <v>38</v>
      </c>
      <c r="N1" s="42" t="s">
        <v>39</v>
      </c>
      <c r="O1" s="47" t="s">
        <v>40</v>
      </c>
      <c r="P1" s="47" t="s">
        <v>41</v>
      </c>
      <c r="Q1" s="48" t="s">
        <v>42</v>
      </c>
      <c r="R1" s="48" t="s">
        <v>43</v>
      </c>
      <c r="S1" s="43" t="s">
        <v>44</v>
      </c>
      <c r="T1" s="48" t="s">
        <v>45</v>
      </c>
      <c r="U1" s="48" t="s">
        <v>46</v>
      </c>
      <c r="V1" s="49" t="s">
        <v>47</v>
      </c>
      <c r="W1" s="49" t="s">
        <v>48</v>
      </c>
      <c r="X1" s="44" t="s">
        <v>49</v>
      </c>
      <c r="Y1" s="50" t="s">
        <v>50</v>
      </c>
      <c r="Z1" s="50" t="s">
        <v>51</v>
      </c>
    </row>
    <row r="2" customFormat="false" ht="16.4" hidden="true" customHeight="false" outlineLevel="0" collapsed="false">
      <c r="A2" s="51"/>
      <c r="B2" s="52" t="str">
        <f aca="false">HYPERLINK("https://attack.mitre.org/techniques/T1557/002","MITRE")</f>
        <v>MITRE</v>
      </c>
      <c r="C2" s="52" t="s">
        <v>13</v>
      </c>
      <c r="D2" s="37" t="s">
        <v>52</v>
      </c>
      <c r="E2" s="38" t="s">
        <v>53</v>
      </c>
      <c r="F2" s="39" t="n">
        <v>2</v>
      </c>
      <c r="G2" s="39" t="n">
        <v>3</v>
      </c>
      <c r="H2" s="39" t="s">
        <v>54</v>
      </c>
      <c r="I2" s="53"/>
      <c r="J2" s="53" t="s">
        <v>55</v>
      </c>
      <c r="K2" s="53"/>
      <c r="L2" s="36" t="n">
        <f aca="false">IF(OR(F2="n.a.",F2=""),"n.a.",COUNTIF($I2:$K2,"x")+F2)</f>
        <v>3</v>
      </c>
      <c r="M2" s="54" t="s">
        <v>56</v>
      </c>
      <c r="N2" s="36" t="str">
        <f aca="false">IF(L2="n.a.","n.a.",IF(M2="completed",L2,IF(M2="partial",L2/2,IF(M2="incomplete",0,"n.a."))))</f>
        <v>n.a.</v>
      </c>
      <c r="Q2" s="36" t="n">
        <f aca="false">IF(OR(G2="n.a.",G2=""),"n.a.",COUNTIF($I2:$K2,"x")+G2)</f>
        <v>4</v>
      </c>
      <c r="R2" s="54" t="s">
        <v>56</v>
      </c>
      <c r="S2" s="36" t="str">
        <f aca="false">IF(Q2="n.a.","n.a.",IF(R2="completed",Q2,IF(R2="partial",Q2/2,IF(R2="incomplete",0,"n.a."))))</f>
        <v>n.a.</v>
      </c>
      <c r="V2" s="36" t="str">
        <f aca="false">IF(OR(H2="n.a.",H2=""),"n.a.",COUNTIF($I2:$K2,"x")+H2)</f>
        <v>n.a.</v>
      </c>
      <c r="W2" s="54" t="s">
        <v>54</v>
      </c>
      <c r="X2" s="36" t="str">
        <f aca="false">IF(V2="n.a.","n.a.",IF(W2="completed",V2,IF(W2="partial",V2/2,IF(W2="incomplete",0,"n.a."))))</f>
        <v>n.a.</v>
      </c>
    </row>
    <row r="3" customFormat="false" ht="16.4" hidden="true" customHeight="false" outlineLevel="0" collapsed="false">
      <c r="A3" s="51"/>
      <c r="B3" s="52" t="str">
        <f aca="false">HYPERLINK("https://attack.mitre.org/techniques/T1557/003","MITRE")</f>
        <v>MITRE</v>
      </c>
      <c r="C3" s="52" t="s">
        <v>13</v>
      </c>
      <c r="D3" s="37" t="s">
        <v>52</v>
      </c>
      <c r="E3" s="38" t="s">
        <v>57</v>
      </c>
      <c r="F3" s="39" t="n">
        <v>2</v>
      </c>
      <c r="G3" s="39" t="n">
        <v>3</v>
      </c>
      <c r="H3" s="39" t="s">
        <v>54</v>
      </c>
      <c r="I3" s="53" t="s">
        <v>55</v>
      </c>
      <c r="J3" s="53"/>
      <c r="K3" s="53" t="s">
        <v>55</v>
      </c>
      <c r="L3" s="36" t="n">
        <f aca="false">IF(OR(F3="n.a.",F3=""),"n.a.",COUNTIF($I3:$K3,"x")+F3)</f>
        <v>4</v>
      </c>
      <c r="M3" s="54" t="s">
        <v>56</v>
      </c>
      <c r="N3" s="36" t="str">
        <f aca="false">IF(L3="n.a.","n.a.",IF(M3="completed",L3,IF(M3="partial",L3/2,IF(M3="incomplete",0,"n.a."))))</f>
        <v>n.a.</v>
      </c>
      <c r="Q3" s="36" t="n">
        <f aca="false">IF(OR(G3="n.a.",G3=""),"n.a.",COUNTIF($I3:$K3,"x")+G3)</f>
        <v>5</v>
      </c>
      <c r="R3" s="54" t="s">
        <v>56</v>
      </c>
      <c r="S3" s="36" t="str">
        <f aca="false">IF(Q3="n.a.","n.a.",IF(R3="completed",Q3,IF(R3="partial",Q3/2,IF(R3="incomplete",0,"n.a."))))</f>
        <v>n.a.</v>
      </c>
      <c r="V3" s="36" t="str">
        <f aca="false">IF(OR(H3="n.a.",H3=""),"n.a.",COUNTIF($I3:$K3,"x")+H3)</f>
        <v>n.a.</v>
      </c>
      <c r="W3" s="54" t="s">
        <v>54</v>
      </c>
      <c r="X3" s="36" t="str">
        <f aca="false">IF(V3="n.a.","n.a.",IF(W3="completed",V3,IF(W3="partial",V3/2,IF(W3="incomplete",0,"n.a."))))</f>
        <v>n.a.</v>
      </c>
    </row>
    <row r="4" customFormat="false" ht="16.4" hidden="true" customHeight="false" outlineLevel="0" collapsed="false">
      <c r="A4" s="51"/>
      <c r="B4" s="52" t="str">
        <f aca="false">HYPERLINK("https://attack.mitre.org/techniques/T1557/004","MITRE")</f>
        <v>MITRE</v>
      </c>
      <c r="C4" s="52" t="s">
        <v>13</v>
      </c>
      <c r="D4" s="37" t="s">
        <v>52</v>
      </c>
      <c r="E4" s="38" t="s">
        <v>58</v>
      </c>
      <c r="F4" s="39" t="s">
        <v>54</v>
      </c>
      <c r="G4" s="39" t="n">
        <v>2</v>
      </c>
      <c r="H4" s="39" t="s">
        <v>54</v>
      </c>
      <c r="I4" s="53" t="s">
        <v>55</v>
      </c>
      <c r="J4" s="53" t="s">
        <v>55</v>
      </c>
      <c r="K4" s="53" t="s">
        <v>55</v>
      </c>
      <c r="L4" s="36" t="str">
        <f aca="false">IF(OR(F4="n.a.",F4=""),"n.a.",COUNTIF($I4:$K4,"x")+F4)</f>
        <v>n.a.</v>
      </c>
      <c r="M4" s="54" t="s">
        <v>54</v>
      </c>
      <c r="N4" s="36" t="str">
        <f aca="false">IF(L4="n.a.","n.a.",IF(M4="completed",L4,IF(M4="partial",L4/2,IF(M4="incomplete",0,"n.a."))))</f>
        <v>n.a.</v>
      </c>
      <c r="Q4" s="36" t="n">
        <f aca="false">IF(OR(G4="n.a.",G4=""),"n.a.",COUNTIF($I4:$K4,"x")+G4)</f>
        <v>5</v>
      </c>
      <c r="R4" s="54" t="s">
        <v>56</v>
      </c>
      <c r="S4" s="36" t="str">
        <f aca="false">IF(Q4="n.a.","n.a.",IF(R4="completed",Q4,IF(R4="partial",Q4/2,IF(R4="incomplete",0,"n.a."))))</f>
        <v>n.a.</v>
      </c>
      <c r="V4" s="36" t="str">
        <f aca="false">IF(OR(H4="n.a.",H4=""),"n.a.",COUNTIF($I4:$K4,"x")+H4)</f>
        <v>n.a.</v>
      </c>
      <c r="W4" s="54" t="s">
        <v>54</v>
      </c>
      <c r="X4" s="36" t="str">
        <f aca="false">IF(V4="n.a.","n.a.",IF(W4="completed",V4,IF(W4="partial",V4/2,IF(W4="incomplete",0,"n.a."))))</f>
        <v>n.a.</v>
      </c>
    </row>
    <row r="5" customFormat="false" ht="16.4" hidden="true" customHeight="false" outlineLevel="0" collapsed="false">
      <c r="A5" s="51"/>
      <c r="B5" s="52" t="str">
        <f aca="false">HYPERLINK("https://attack.mitre.org/techniques/T1557/001","MITRE")</f>
        <v>MITRE</v>
      </c>
      <c r="C5" s="52" t="s">
        <v>13</v>
      </c>
      <c r="D5" s="37" t="s">
        <v>52</v>
      </c>
      <c r="E5" s="38" t="s">
        <v>59</v>
      </c>
      <c r="F5" s="39" t="n">
        <v>1</v>
      </c>
      <c r="G5" s="39" t="n">
        <v>1</v>
      </c>
      <c r="H5" s="39" t="s">
        <v>54</v>
      </c>
      <c r="I5" s="53"/>
      <c r="J5" s="53" t="s">
        <v>55</v>
      </c>
      <c r="K5" s="53"/>
      <c r="L5" s="36" t="n">
        <f aca="false">IF(OR(F5="n.a.",F5=""),"n.a.",COUNTIF($I5:$K5,"x")+F5)</f>
        <v>2</v>
      </c>
      <c r="M5" s="54" t="s">
        <v>56</v>
      </c>
      <c r="N5" s="36" t="str">
        <f aca="false">IF(L5="n.a.","n.a.",IF(M5="completed",L5,IF(M5="partial",L5/2,IF(M5="incomplete",0,"n.a."))))</f>
        <v>n.a.</v>
      </c>
      <c r="Q5" s="36" t="n">
        <f aca="false">IF(OR(G5="n.a.",G5=""),"n.a.",COUNTIF($I5:$K5,"x")+G5)</f>
        <v>2</v>
      </c>
      <c r="R5" s="54" t="s">
        <v>56</v>
      </c>
      <c r="S5" s="36" t="str">
        <f aca="false">IF(Q5="n.a.","n.a.",IF(R5="completed",Q5,IF(R5="partial",Q5/2,IF(R5="incomplete",0,"n.a."))))</f>
        <v>n.a.</v>
      </c>
      <c r="V5" s="36" t="str">
        <f aca="false">IF(OR(H5="n.a.",H5=""),"n.a.",COUNTIF($I5:$K5,"x")+H5)</f>
        <v>n.a.</v>
      </c>
      <c r="W5" s="54" t="s">
        <v>54</v>
      </c>
      <c r="X5" s="36" t="str">
        <f aca="false">IF(V5="n.a.","n.a.",IF(W5="completed",V5,IF(W5="partial",V5/2,IF(W5="incomplete",0,"n.a."))))</f>
        <v>n.a.</v>
      </c>
    </row>
    <row r="6" customFormat="false" ht="16.4" hidden="true" customHeight="false" outlineLevel="0" collapsed="false">
      <c r="A6" s="51"/>
      <c r="B6" s="52" t="str">
        <f aca="false">HYPERLINK("https://attack.mitre.org/techniques/T1560/003","MITRE")</f>
        <v>MITRE</v>
      </c>
      <c r="C6" s="52" t="s">
        <v>13</v>
      </c>
      <c r="D6" s="37" t="s">
        <v>60</v>
      </c>
      <c r="E6" s="38" t="s">
        <v>61</v>
      </c>
      <c r="F6" s="39" t="n">
        <v>1</v>
      </c>
      <c r="G6" s="39" t="n">
        <v>1</v>
      </c>
      <c r="H6" s="39" t="s">
        <v>54</v>
      </c>
      <c r="I6" s="55"/>
      <c r="J6" s="55" t="s">
        <v>55</v>
      </c>
      <c r="K6" s="55"/>
      <c r="L6" s="36" t="n">
        <f aca="false">IF(OR(F6="n.a.",F6=""),"n.a.",COUNTIF($I6:$K6,"x")+F6)</f>
        <v>2</v>
      </c>
      <c r="M6" s="54" t="s">
        <v>56</v>
      </c>
      <c r="N6" s="36" t="str">
        <f aca="false">IF(L6="n.a.","n.a.",IF(M6="completed",L6,IF(M6="partial",L6/2,IF(M6="incomplete",0,"n.a."))))</f>
        <v>n.a.</v>
      </c>
      <c r="Q6" s="36" t="n">
        <f aca="false">IF(OR(G6="n.a.",G6=""),"n.a.",COUNTIF($I6:$K6,"x")+G6)</f>
        <v>2</v>
      </c>
      <c r="R6" s="54" t="s">
        <v>56</v>
      </c>
      <c r="S6" s="36" t="str">
        <f aca="false">IF(Q6="n.a.","n.a.",IF(R6="completed",Q6,IF(R6="partial",Q6/2,IF(R6="incomplete",0,"n.a."))))</f>
        <v>n.a.</v>
      </c>
      <c r="V6" s="36" t="str">
        <f aca="false">IF(OR(H6="n.a.",H6=""),"n.a.",COUNTIF($I6:$K6,"x")+H6)</f>
        <v>n.a.</v>
      </c>
      <c r="W6" s="54" t="s">
        <v>54</v>
      </c>
      <c r="X6" s="36" t="str">
        <f aca="false">IF(V6="n.a.","n.a.",IF(W6="completed",V6,IF(W6="partial",V6/2,IF(W6="incomplete",0,"n.a."))))</f>
        <v>n.a.</v>
      </c>
    </row>
    <row r="7" customFormat="false" ht="16.4" hidden="true" customHeight="false" outlineLevel="0" collapsed="false">
      <c r="A7" s="51"/>
      <c r="B7" s="52" t="str">
        <f aca="false">HYPERLINK("https://attack.mitre.org/techniques/T1560/002","MITRE")</f>
        <v>MITRE</v>
      </c>
      <c r="C7" s="52" t="s">
        <v>13</v>
      </c>
      <c r="D7" s="37" t="s">
        <v>60</v>
      </c>
      <c r="E7" s="38" t="s">
        <v>62</v>
      </c>
      <c r="F7" s="39" t="n">
        <v>1</v>
      </c>
      <c r="G7" s="39" t="n">
        <v>1</v>
      </c>
      <c r="H7" s="39" t="s">
        <v>54</v>
      </c>
      <c r="I7" s="55"/>
      <c r="J7" s="55" t="s">
        <v>55</v>
      </c>
      <c r="K7" s="55"/>
      <c r="L7" s="36" t="n">
        <f aca="false">IF(OR(F7="n.a.",F7=""),"n.a.",COUNTIF($I7:$K7,"x")+F7)</f>
        <v>2</v>
      </c>
      <c r="M7" s="54" t="s">
        <v>56</v>
      </c>
      <c r="N7" s="36" t="str">
        <f aca="false">IF(L7="n.a.","n.a.",IF(M7="completed",L7,IF(M7="partial",L7/2,IF(M7="incomplete",0,"n.a."))))</f>
        <v>n.a.</v>
      </c>
      <c r="Q7" s="36" t="n">
        <f aca="false">IF(OR(G7="n.a.",G7=""),"n.a.",COUNTIF($I7:$K7,"x")+G7)</f>
        <v>2</v>
      </c>
      <c r="R7" s="54" t="s">
        <v>56</v>
      </c>
      <c r="S7" s="36" t="str">
        <f aca="false">IF(Q7="n.a.","n.a.",IF(R7="completed",Q7,IF(R7="partial",Q7/2,IF(R7="incomplete",0,"n.a."))))</f>
        <v>n.a.</v>
      </c>
      <c r="V7" s="36" t="str">
        <f aca="false">IF(OR(H7="n.a.",H7=""),"n.a.",COUNTIF($I7:$K7,"x")+H7)</f>
        <v>n.a.</v>
      </c>
      <c r="W7" s="54" t="s">
        <v>54</v>
      </c>
      <c r="X7" s="36" t="str">
        <f aca="false">IF(V7="n.a.","n.a.",IF(W7="completed",V7,IF(W7="partial",V7/2,IF(W7="incomplete",0,"n.a."))))</f>
        <v>n.a.</v>
      </c>
    </row>
    <row r="8" customFormat="false" ht="16.4" hidden="true" customHeight="false" outlineLevel="0" collapsed="false">
      <c r="A8" s="51"/>
      <c r="B8" s="52" t="str">
        <f aca="false">HYPERLINK("https://attack.mitre.org/techniques/T1560/001","MITRE")</f>
        <v>MITRE</v>
      </c>
      <c r="C8" s="52" t="s">
        <v>13</v>
      </c>
      <c r="D8" s="37" t="s">
        <v>60</v>
      </c>
      <c r="E8" s="38" t="s">
        <v>63</v>
      </c>
      <c r="F8" s="39" t="n">
        <v>1</v>
      </c>
      <c r="G8" s="39" t="n">
        <v>1</v>
      </c>
      <c r="H8" s="39" t="s">
        <v>54</v>
      </c>
      <c r="I8" s="55"/>
      <c r="J8" s="55" t="s">
        <v>55</v>
      </c>
      <c r="K8" s="55"/>
      <c r="L8" s="36" t="n">
        <f aca="false">IF(OR(F8="n.a.",F8=""),"n.a.",COUNTIF($I8:$K8,"x")+F8)</f>
        <v>2</v>
      </c>
      <c r="M8" s="54" t="s">
        <v>56</v>
      </c>
      <c r="N8" s="36" t="str">
        <f aca="false">IF(L8="n.a.","n.a.",IF(M8="completed",L8,IF(M8="partial",L8/2,IF(M8="incomplete",0,"n.a."))))</f>
        <v>n.a.</v>
      </c>
      <c r="Q8" s="36" t="n">
        <f aca="false">IF(OR(G8="n.a.",G8=""),"n.a.",COUNTIF($I8:$K8,"x")+G8)</f>
        <v>2</v>
      </c>
      <c r="R8" s="54" t="s">
        <v>56</v>
      </c>
      <c r="S8" s="36" t="str">
        <f aca="false">IF(Q8="n.a.","n.a.",IF(R8="completed",Q8,IF(R8="partial",Q8/2,IF(R8="incomplete",0,"n.a."))))</f>
        <v>n.a.</v>
      </c>
      <c r="V8" s="36" t="str">
        <f aca="false">IF(OR(H8="n.a.",H8=""),"n.a.",COUNTIF($I8:$K8,"x")+H8)</f>
        <v>n.a.</v>
      </c>
      <c r="W8" s="54" t="s">
        <v>54</v>
      </c>
      <c r="X8" s="36" t="str">
        <f aca="false">IF(V8="n.a.","n.a.",IF(W8="completed",V8,IF(W8="partial",V8/2,IF(W8="incomplete",0,"n.a."))))</f>
        <v>n.a.</v>
      </c>
    </row>
    <row r="9" customFormat="false" ht="16.4" hidden="true" customHeight="false" outlineLevel="0" collapsed="false">
      <c r="A9" s="51"/>
      <c r="B9" s="52" t="str">
        <f aca="false">HYPERLINK("https://attack.mitre.org/techniques/T1123","MITRE")</f>
        <v>MITRE</v>
      </c>
      <c r="C9" s="52" t="s">
        <v>13</v>
      </c>
      <c r="D9" s="37" t="s">
        <v>64</v>
      </c>
      <c r="E9" s="38" t="s">
        <v>65</v>
      </c>
      <c r="F9" s="39" t="n">
        <v>2</v>
      </c>
      <c r="G9" s="39" t="n">
        <v>1</v>
      </c>
      <c r="H9" s="39" t="s">
        <v>54</v>
      </c>
      <c r="I9" s="55" t="s">
        <v>55</v>
      </c>
      <c r="J9" s="55"/>
      <c r="K9" s="55" t="s">
        <v>55</v>
      </c>
      <c r="L9" s="36" t="n">
        <f aca="false">IF(OR(F9="n.a.",F9=""),"n.a.",COUNTIF($I9:$K9,"x")+F9)</f>
        <v>4</v>
      </c>
      <c r="M9" s="54" t="s">
        <v>56</v>
      </c>
      <c r="N9" s="36" t="str">
        <f aca="false">IF(L9="n.a.","n.a.",IF(M9="completed",L9,IF(M9="partial",L9/2,IF(M9="incomplete",0,"n.a."))))</f>
        <v>n.a.</v>
      </c>
      <c r="Q9" s="36" t="n">
        <f aca="false">IF(OR(G9="n.a.",G9=""),"n.a.",COUNTIF($I9:$K9,"x")+G9)</f>
        <v>3</v>
      </c>
      <c r="R9" s="54" t="s">
        <v>56</v>
      </c>
      <c r="S9" s="36" t="str">
        <f aca="false">IF(Q9="n.a.","n.a.",IF(R9="completed",Q9,IF(R9="partial",Q9/2,IF(R9="incomplete",0,"n.a."))))</f>
        <v>n.a.</v>
      </c>
      <c r="V9" s="36" t="str">
        <f aca="false">IF(OR(H9="n.a.",H9=""),"n.a.",COUNTIF($I9:$K9,"x")+H9)</f>
        <v>n.a.</v>
      </c>
      <c r="W9" s="54" t="s">
        <v>54</v>
      </c>
      <c r="X9" s="36" t="str">
        <f aca="false">IF(V9="n.a.","n.a.",IF(W9="completed",V9,IF(W9="partial",V9/2,IF(W9="incomplete",0,"n.a."))))</f>
        <v>n.a.</v>
      </c>
    </row>
    <row r="10" customFormat="false" ht="16.4" hidden="true" customHeight="false" outlineLevel="0" collapsed="false">
      <c r="A10" s="51"/>
      <c r="B10" s="52" t="str">
        <f aca="false">HYPERLINK("https://attack.mitre.org/techniques/T1119","MITRE")</f>
        <v>MITRE</v>
      </c>
      <c r="C10" s="52" t="s">
        <v>13</v>
      </c>
      <c r="D10" s="37" t="s">
        <v>66</v>
      </c>
      <c r="E10" s="38" t="s">
        <v>65</v>
      </c>
      <c r="F10" s="39" t="n">
        <v>2</v>
      </c>
      <c r="G10" s="39" t="n">
        <v>2</v>
      </c>
      <c r="H10" s="39" t="n">
        <v>2</v>
      </c>
      <c r="I10" s="55" t="s">
        <v>55</v>
      </c>
      <c r="J10" s="55"/>
      <c r="K10" s="55" t="s">
        <v>55</v>
      </c>
      <c r="L10" s="36" t="n">
        <f aca="false">IF(OR(F10="n.a.",F10=""),"n.a.",COUNTIF($I10:$K10,"x")+F10)</f>
        <v>4</v>
      </c>
      <c r="M10" s="54" t="s">
        <v>56</v>
      </c>
      <c r="N10" s="36" t="str">
        <f aca="false">IF(L10="n.a.","n.a.",IF(M10="completed",L10,IF(M10="partial",L10/2,IF(M10="incomplete",0,"n.a."))))</f>
        <v>n.a.</v>
      </c>
      <c r="Q10" s="36" t="n">
        <f aca="false">IF(OR(G10="n.a.",G10=""),"n.a.",COUNTIF($I10:$K10,"x")+G10)</f>
        <v>4</v>
      </c>
      <c r="R10" s="54" t="s">
        <v>56</v>
      </c>
      <c r="S10" s="36" t="str">
        <f aca="false">IF(Q10="n.a.","n.a.",IF(R10="completed",Q10,IF(R10="partial",Q10/2,IF(R10="incomplete",0,"n.a."))))</f>
        <v>n.a.</v>
      </c>
      <c r="V10" s="36" t="n">
        <f aca="false">IF(OR(H10="n.a.",H10=""),"n.a.",COUNTIF($I10:$K10,"x")+H10)</f>
        <v>4</v>
      </c>
      <c r="W10" s="54" t="s">
        <v>56</v>
      </c>
      <c r="X10" s="36" t="str">
        <f aca="false">IF(V10="n.a.","n.a.",IF(W10="completed",V10,IF(W10="partial",V10/2,IF(W10="incomplete",0,"n.a."))))</f>
        <v>n.a.</v>
      </c>
    </row>
    <row r="11" customFormat="false" ht="16.4" hidden="true" customHeight="false" outlineLevel="0" collapsed="false">
      <c r="A11" s="51"/>
      <c r="B11" s="52" t="str">
        <f aca="false">HYPERLINK("https://attack.mitre.org/techniques/T1185","MITRE")</f>
        <v>MITRE</v>
      </c>
      <c r="C11" s="52" t="s">
        <v>13</v>
      </c>
      <c r="D11" s="37" t="s">
        <v>67</v>
      </c>
      <c r="E11" s="38" t="s">
        <v>65</v>
      </c>
      <c r="F11" s="39" t="n">
        <v>2</v>
      </c>
      <c r="G11" s="39" t="n">
        <v>2</v>
      </c>
      <c r="H11" s="39" t="s">
        <v>54</v>
      </c>
      <c r="I11" s="55" t="s">
        <v>55</v>
      </c>
      <c r="J11" s="55" t="s">
        <v>55</v>
      </c>
      <c r="K11" s="55" t="s">
        <v>55</v>
      </c>
      <c r="L11" s="36" t="n">
        <f aca="false">IF(OR(F11="n.a.",F11=""),"n.a.",COUNTIF($I11:$K11,"x")+F11)</f>
        <v>5</v>
      </c>
      <c r="M11" s="54" t="s">
        <v>56</v>
      </c>
      <c r="N11" s="36" t="str">
        <f aca="false">IF(L11="n.a.","n.a.",IF(M11="completed",L11,IF(M11="partial",L11/2,IF(M11="incomplete",0,"n.a."))))</f>
        <v>n.a.</v>
      </c>
      <c r="Q11" s="36" t="n">
        <f aca="false">IF(OR(G11="n.a.",G11=""),"n.a.",COUNTIF($I11:$K11,"x")+G11)</f>
        <v>5</v>
      </c>
      <c r="R11" s="54" t="s">
        <v>56</v>
      </c>
      <c r="S11" s="36" t="str">
        <f aca="false">IF(Q11="n.a.","n.a.",IF(R11="completed",Q11,IF(R11="partial",Q11/2,IF(R11="incomplete",0,"n.a."))))</f>
        <v>n.a.</v>
      </c>
      <c r="V11" s="36" t="str">
        <f aca="false">IF(OR(H11="n.a.",H11=""),"n.a.",COUNTIF($I11:$K11,"x")+H11)</f>
        <v>n.a.</v>
      </c>
      <c r="W11" s="54" t="s">
        <v>54</v>
      </c>
      <c r="X11" s="36" t="str">
        <f aca="false">IF(V11="n.a.","n.a.",IF(W11="completed",V11,IF(W11="partial",V11/2,IF(W11="incomplete",0,"n.a."))))</f>
        <v>n.a.</v>
      </c>
    </row>
    <row r="12" customFormat="false" ht="16.4" hidden="true" customHeight="false" outlineLevel="0" collapsed="false">
      <c r="A12" s="51"/>
      <c r="B12" s="52" t="str">
        <f aca="false">HYPERLINK("https://attack.mitre.org/techniques/T1115","MITRE")</f>
        <v>MITRE</v>
      </c>
      <c r="C12" s="52" t="s">
        <v>13</v>
      </c>
      <c r="D12" s="37" t="s">
        <v>68</v>
      </c>
      <c r="E12" s="38" t="s">
        <v>65</v>
      </c>
      <c r="F12" s="39" t="n">
        <v>2</v>
      </c>
      <c r="G12" s="39" t="n">
        <v>2</v>
      </c>
      <c r="H12" s="39" t="s">
        <v>54</v>
      </c>
      <c r="I12" s="55" t="s">
        <v>55</v>
      </c>
      <c r="J12" s="55" t="s">
        <v>55</v>
      </c>
      <c r="K12" s="55"/>
      <c r="L12" s="36" t="n">
        <f aca="false">IF(OR(F12="n.a.",F12=""),"n.a.",COUNTIF($I12:$K12,"x")+F12)</f>
        <v>4</v>
      </c>
      <c r="M12" s="54" t="s">
        <v>56</v>
      </c>
      <c r="N12" s="36" t="str">
        <f aca="false">IF(L12="n.a.","n.a.",IF(M12="completed",L12,IF(M12="partial",L12/2,IF(M12="incomplete",0,"n.a."))))</f>
        <v>n.a.</v>
      </c>
      <c r="Q12" s="36" t="n">
        <f aca="false">IF(OR(G12="n.a.",G12=""),"n.a.",COUNTIF($I12:$K12,"x")+G12)</f>
        <v>4</v>
      </c>
      <c r="R12" s="54" t="s">
        <v>56</v>
      </c>
      <c r="S12" s="36" t="str">
        <f aca="false">IF(Q12="n.a.","n.a.",IF(R12="completed",Q12,IF(R12="partial",Q12/2,IF(R12="incomplete",0,"n.a."))))</f>
        <v>n.a.</v>
      </c>
      <c r="V12" s="36" t="str">
        <f aca="false">IF(OR(H12="n.a.",H12=""),"n.a.",COUNTIF($I12:$K12,"x")+H12)</f>
        <v>n.a.</v>
      </c>
      <c r="W12" s="54" t="s">
        <v>54</v>
      </c>
      <c r="X12" s="36" t="str">
        <f aca="false">IF(V12="n.a.","n.a.",IF(W12="completed",V12,IF(W12="partial",V12/2,IF(W12="incomplete",0,"n.a."))))</f>
        <v>n.a.</v>
      </c>
    </row>
    <row r="13" customFormat="false" ht="16.4" hidden="true" customHeight="false" outlineLevel="0" collapsed="false">
      <c r="A13" s="51"/>
      <c r="B13" s="52" t="str">
        <f aca="false">HYPERLINK("https://attack.mitre.org/techniques/T1530/","MITRE")</f>
        <v>MITRE</v>
      </c>
      <c r="C13" s="52" t="s">
        <v>13</v>
      </c>
      <c r="D13" s="37" t="s">
        <v>69</v>
      </c>
      <c r="E13" s="38" t="s">
        <v>65</v>
      </c>
      <c r="F13" s="39" t="s">
        <v>54</v>
      </c>
      <c r="G13" s="39" t="s">
        <v>54</v>
      </c>
      <c r="H13" s="39" t="n">
        <v>3</v>
      </c>
      <c r="I13" s="53" t="s">
        <v>55</v>
      </c>
      <c r="J13" s="53"/>
      <c r="K13" s="53"/>
      <c r="L13" s="36" t="str">
        <f aca="false">IF(OR(F13="n.a.",F13=""),"n.a.",COUNTIF($I13:$K13,"x")+F13)</f>
        <v>n.a.</v>
      </c>
      <c r="M13" s="54" t="s">
        <v>54</v>
      </c>
      <c r="N13" s="36" t="str">
        <f aca="false">IF(L13="n.a.","n.a.",IF(M13="completed",L13,IF(M13="partial",L13/2,IF(M13="incomplete",0,"n.a."))))</f>
        <v>n.a.</v>
      </c>
      <c r="Q13" s="36" t="str">
        <f aca="false">IF(OR(G13="n.a.",G13=""),"n.a.",COUNTIF($I13:$K13,"x")+G13)</f>
        <v>n.a.</v>
      </c>
      <c r="R13" s="54" t="s">
        <v>54</v>
      </c>
      <c r="S13" s="36" t="str">
        <f aca="false">IF(Q13="n.a.","n.a.",IF(R13="completed",Q13,IF(R13="partial",Q13/2,IF(R13="incomplete",0,"n.a."))))</f>
        <v>n.a.</v>
      </c>
      <c r="V13" s="36" t="n">
        <f aca="false">IF(OR(H13="n.a.",H13=""),"n.a.",COUNTIF($I13:$K13,"x")+H13)</f>
        <v>4</v>
      </c>
      <c r="W13" s="54" t="s">
        <v>56</v>
      </c>
      <c r="X13" s="36" t="str">
        <f aca="false">IF(V13="n.a.","n.a.",IF(W13="completed",V13,IF(W13="partial",V13/2,IF(W13="incomplete",0,"n.a."))))</f>
        <v>n.a.</v>
      </c>
    </row>
    <row r="14" customFormat="false" ht="16.4" hidden="true" customHeight="false" outlineLevel="0" collapsed="false">
      <c r="A14" s="51"/>
      <c r="B14" s="52" t="str">
        <f aca="false">HYPERLINK("https://attack.mitre.org/techniques/T1602/002/","MITRE")</f>
        <v>MITRE</v>
      </c>
      <c r="C14" s="52" t="s">
        <v>13</v>
      </c>
      <c r="D14" s="37" t="s">
        <v>70</v>
      </c>
      <c r="E14" s="38" t="s">
        <v>71</v>
      </c>
      <c r="F14" s="39" t="s">
        <v>54</v>
      </c>
      <c r="G14" s="39" t="n">
        <v>1</v>
      </c>
      <c r="H14" s="39" t="s">
        <v>54</v>
      </c>
      <c r="I14" s="55" t="s">
        <v>55</v>
      </c>
      <c r="J14" s="55"/>
      <c r="K14" s="55"/>
      <c r="L14" s="36" t="str">
        <f aca="false">IF(OR(F14="n.a.",F14=""),"n.a.",COUNTIF($I14:$K14,"x")+F14)</f>
        <v>n.a.</v>
      </c>
      <c r="M14" s="54" t="s">
        <v>54</v>
      </c>
      <c r="N14" s="36" t="str">
        <f aca="false">IF(L14="n.a.","n.a.",IF(M14="completed",L14,IF(M14="partial",L14/2,IF(M14="incomplete",0,"n.a."))))</f>
        <v>n.a.</v>
      </c>
      <c r="Q14" s="36" t="n">
        <f aca="false">IF(OR(G14="n.a.",G14=""),"n.a.",COUNTIF($I14:$K14,"x")+G14)</f>
        <v>2</v>
      </c>
      <c r="R14" s="54" t="s">
        <v>56</v>
      </c>
      <c r="S14" s="36" t="str">
        <f aca="false">IF(Q14="n.a.","n.a.",IF(R14="completed",Q14,IF(R14="partial",Q14/2,IF(R14="incomplete",0,"n.a."))))</f>
        <v>n.a.</v>
      </c>
      <c r="V14" s="36" t="str">
        <f aca="false">IF(OR(H14="n.a.",H14=""),"n.a.",COUNTIF($I14:$K14,"x")+H14)</f>
        <v>n.a.</v>
      </c>
      <c r="W14" s="54" t="s">
        <v>54</v>
      </c>
      <c r="X14" s="36" t="str">
        <f aca="false">IF(V14="n.a.","n.a.",IF(W14="completed",V14,IF(W14="partial",V14/2,IF(W14="incomplete",0,"n.a."))))</f>
        <v>n.a.</v>
      </c>
    </row>
    <row r="15" customFormat="false" ht="16.4" hidden="true" customHeight="false" outlineLevel="0" collapsed="false">
      <c r="A15" s="51"/>
      <c r="B15" s="52" t="str">
        <f aca="false">HYPERLINK("https://attack.mitre.org/techniques/T1602/001/","MITRE")</f>
        <v>MITRE</v>
      </c>
      <c r="C15" s="52" t="s">
        <v>13</v>
      </c>
      <c r="D15" s="37" t="s">
        <v>70</v>
      </c>
      <c r="E15" s="38" t="s">
        <v>72</v>
      </c>
      <c r="F15" s="39" t="s">
        <v>54</v>
      </c>
      <c r="G15" s="39" t="n">
        <v>1</v>
      </c>
      <c r="H15" s="39" t="s">
        <v>54</v>
      </c>
      <c r="I15" s="55" t="s">
        <v>55</v>
      </c>
      <c r="J15" s="55"/>
      <c r="K15" s="55"/>
      <c r="L15" s="36" t="str">
        <f aca="false">IF(OR(F15="n.a.",F15=""),"n.a.",COUNTIF($I15:$K15,"x")+F15)</f>
        <v>n.a.</v>
      </c>
      <c r="M15" s="54" t="s">
        <v>54</v>
      </c>
      <c r="N15" s="36" t="str">
        <f aca="false">IF(L15="n.a.","n.a.",IF(M15="completed",L15,IF(M15="partial",L15/2,IF(M15="incomplete",0,"n.a."))))</f>
        <v>n.a.</v>
      </c>
      <c r="Q15" s="36" t="n">
        <f aca="false">IF(OR(G15="n.a.",G15=""),"n.a.",COUNTIF($I15:$K15,"x")+G15)</f>
        <v>2</v>
      </c>
      <c r="R15" s="54" t="s">
        <v>56</v>
      </c>
      <c r="S15" s="36" t="str">
        <f aca="false">IF(Q15="n.a.","n.a.",IF(R15="completed",Q15,IF(R15="partial",Q15/2,IF(R15="incomplete",0,"n.a."))))</f>
        <v>n.a.</v>
      </c>
      <c r="V15" s="36" t="str">
        <f aca="false">IF(OR(H15="n.a.",H15=""),"n.a.",COUNTIF($I15:$K15,"x")+H15)</f>
        <v>n.a.</v>
      </c>
      <c r="W15" s="54" t="s">
        <v>54</v>
      </c>
      <c r="X15" s="36" t="str">
        <f aca="false">IF(V15="n.a.","n.a.",IF(W15="completed",V15,IF(W15="partial",V15/2,IF(W15="incomplete",0,"n.a."))))</f>
        <v>n.a.</v>
      </c>
    </row>
    <row r="16" customFormat="false" ht="16.4" hidden="true" customHeight="false" outlineLevel="0" collapsed="false">
      <c r="A16" s="51"/>
      <c r="B16" s="52" t="str">
        <f aca="false">HYPERLINK("https://attack.mitre.org/techniques/T1213/003","MITRE")</f>
        <v>MITRE</v>
      </c>
      <c r="C16" s="52" t="s">
        <v>13</v>
      </c>
      <c r="D16" s="37" t="s">
        <v>73</v>
      </c>
      <c r="E16" s="38" t="s">
        <v>74</v>
      </c>
      <c r="F16" s="39" t="s">
        <v>54</v>
      </c>
      <c r="G16" s="39" t="s">
        <v>54</v>
      </c>
      <c r="H16" s="39" t="n">
        <v>2</v>
      </c>
      <c r="I16" s="55" t="s">
        <v>55</v>
      </c>
      <c r="J16" s="55"/>
      <c r="K16" s="55"/>
      <c r="L16" s="36" t="str">
        <f aca="false">IF(OR(F16="n.a.",F16=""),"n.a.",COUNTIF($I16:$K16,"x")+F16)</f>
        <v>n.a.</v>
      </c>
      <c r="M16" s="54" t="s">
        <v>54</v>
      </c>
      <c r="N16" s="36" t="str">
        <f aca="false">IF(L16="n.a.","n.a.",IF(M16="completed",L16,IF(M16="partial",L16/2,IF(M16="incomplete",0,"n.a."))))</f>
        <v>n.a.</v>
      </c>
      <c r="Q16" s="36" t="str">
        <f aca="false">IF(OR(G16="n.a.",G16=""),"n.a.",COUNTIF($I16:$K16,"x")+G16)</f>
        <v>n.a.</v>
      </c>
      <c r="R16" s="54" t="s">
        <v>54</v>
      </c>
      <c r="S16" s="36" t="str">
        <f aca="false">IF(Q16="n.a.","n.a.",IF(R16="completed",Q16,IF(R16="partial",Q16/2,IF(R16="incomplete",0,"n.a."))))</f>
        <v>n.a.</v>
      </c>
      <c r="V16" s="36" t="n">
        <f aca="false">IF(OR(H16="n.a.",H16=""),"n.a.",COUNTIF($I16:$K16,"x")+H16)</f>
        <v>3</v>
      </c>
      <c r="W16" s="54" t="s">
        <v>56</v>
      </c>
      <c r="X16" s="36" t="str">
        <f aca="false">IF(V16="n.a.","n.a.",IF(W16="completed",V16,IF(W16="partial",V16/2,IF(W16="incomplete",0,"n.a."))))</f>
        <v>n.a.</v>
      </c>
    </row>
    <row r="17" customFormat="false" ht="16.4" hidden="true" customHeight="false" outlineLevel="0" collapsed="false">
      <c r="A17" s="51"/>
      <c r="B17" s="52" t="str">
        <f aca="false">HYPERLINK("https://attack.mitre.org/techniques/T1213/001","MITRE")</f>
        <v>MITRE</v>
      </c>
      <c r="C17" s="52" t="s">
        <v>13</v>
      </c>
      <c r="D17" s="37" t="s">
        <v>73</v>
      </c>
      <c r="E17" s="38" t="s">
        <v>75</v>
      </c>
      <c r="F17" s="39" t="s">
        <v>54</v>
      </c>
      <c r="G17" s="39" t="n">
        <v>2</v>
      </c>
      <c r="H17" s="39" t="n">
        <v>2</v>
      </c>
      <c r="I17" s="55" t="s">
        <v>55</v>
      </c>
      <c r="J17" s="55"/>
      <c r="K17" s="55"/>
      <c r="L17" s="36" t="str">
        <f aca="false">IF(OR(F17="n.a.",F17=""),"n.a.",COUNTIF($I17:$K17,"x")+F17)</f>
        <v>n.a.</v>
      </c>
      <c r="M17" s="54" t="s">
        <v>54</v>
      </c>
      <c r="N17" s="36" t="str">
        <f aca="false">IF(L17="n.a.","n.a.",IF(M17="completed",L17,IF(M17="partial",L17/2,IF(M17="incomplete",0,"n.a."))))</f>
        <v>n.a.</v>
      </c>
      <c r="Q17" s="36" t="n">
        <f aca="false">IF(OR(G17="n.a.",G17=""),"n.a.",COUNTIF($I17:$K17,"x")+G17)</f>
        <v>3</v>
      </c>
      <c r="R17" s="54" t="s">
        <v>56</v>
      </c>
      <c r="S17" s="36" t="str">
        <f aca="false">IF(Q17="n.a.","n.a.",IF(R17="completed",Q17,IF(R17="partial",Q17/2,IF(R17="incomplete",0,"n.a."))))</f>
        <v>n.a.</v>
      </c>
      <c r="V17" s="36" t="n">
        <f aca="false">IF(OR(H17="n.a.",H17=""),"n.a.",COUNTIF($I17:$K17,"x")+H17)</f>
        <v>3</v>
      </c>
      <c r="W17" s="54" t="s">
        <v>56</v>
      </c>
      <c r="X17" s="36" t="str">
        <f aca="false">IF(V17="n.a.","n.a.",IF(W17="completed",V17,IF(W17="partial",V17/2,IF(W17="incomplete",0,"n.a."))))</f>
        <v>n.a.</v>
      </c>
    </row>
    <row r="18" customFormat="false" ht="16.4" hidden="true" customHeight="false" outlineLevel="0" collapsed="false">
      <c r="A18" s="51"/>
      <c r="B18" s="52" t="str">
        <f aca="false">HYPERLINK("https://attack.mitre.org/techniques/T1213/004","MITRE")</f>
        <v>MITRE</v>
      </c>
      <c r="C18" s="52" t="s">
        <v>13</v>
      </c>
      <c r="D18" s="37" t="s">
        <v>73</v>
      </c>
      <c r="E18" s="38" t="s">
        <v>76</v>
      </c>
      <c r="F18" s="39" t="s">
        <v>54</v>
      </c>
      <c r="G18" s="39" t="s">
        <v>54</v>
      </c>
      <c r="H18" s="39" t="n">
        <v>3</v>
      </c>
      <c r="I18" s="55" t="s">
        <v>55</v>
      </c>
      <c r="J18" s="55"/>
      <c r="K18" s="55"/>
      <c r="L18" s="36" t="str">
        <f aca="false">IF(OR(F18="n.a.",F18=""),"n.a.",COUNTIF($I18:$K18,"x")+F18)</f>
        <v>n.a.</v>
      </c>
      <c r="M18" s="54" t="s">
        <v>54</v>
      </c>
      <c r="N18" s="36" t="str">
        <f aca="false">IF(L18="n.a.","n.a.",IF(M18="completed",L18,IF(M18="partial",L18/2,IF(M18="incomplete",0,"n.a."))))</f>
        <v>n.a.</v>
      </c>
      <c r="Q18" s="36" t="str">
        <f aca="false">IF(OR(G18="n.a.",G18=""),"n.a.",COUNTIF($I18:$K18,"x")+G18)</f>
        <v>n.a.</v>
      </c>
      <c r="R18" s="54" t="s">
        <v>54</v>
      </c>
      <c r="S18" s="36" t="str">
        <f aca="false">IF(Q18="n.a.","n.a.",IF(R18="completed",Q18,IF(R18="partial",Q18/2,IF(R18="incomplete",0,"n.a."))))</f>
        <v>n.a.</v>
      </c>
      <c r="V18" s="36" t="n">
        <f aca="false">IF(OR(H18="n.a.",H18=""),"n.a.",COUNTIF($I18:$K18,"x")+H18)</f>
        <v>4</v>
      </c>
      <c r="W18" s="54" t="s">
        <v>56</v>
      </c>
      <c r="X18" s="36" t="str">
        <f aca="false">IF(V18="n.a.","n.a.",IF(W18="completed",V18,IF(W18="partial",V18/2,IF(W18="incomplete",0,"n.a."))))</f>
        <v>n.a.</v>
      </c>
    </row>
    <row r="19" customFormat="false" ht="16.4" hidden="true" customHeight="false" outlineLevel="0" collapsed="false">
      <c r="A19" s="51"/>
      <c r="B19" s="52" t="str">
        <f aca="false">HYPERLINK("https://attack.mitre.org/techniques/T1213/005","MITRE")</f>
        <v>MITRE</v>
      </c>
      <c r="C19" s="52" t="s">
        <v>13</v>
      </c>
      <c r="D19" s="37" t="s">
        <v>73</v>
      </c>
      <c r="E19" s="38" t="s">
        <v>77</v>
      </c>
      <c r="F19" s="39" t="s">
        <v>54</v>
      </c>
      <c r="G19" s="39" t="n">
        <v>3</v>
      </c>
      <c r="H19" s="39" t="n">
        <v>3</v>
      </c>
      <c r="I19" s="55" t="s">
        <v>55</v>
      </c>
      <c r="J19" s="55"/>
      <c r="K19" s="55"/>
      <c r="L19" s="36" t="str">
        <f aca="false">IF(OR(F19="n.a.",F19=""),"n.a.",COUNTIF($I19:$K19,"x")+F19)</f>
        <v>n.a.</v>
      </c>
      <c r="M19" s="54" t="s">
        <v>54</v>
      </c>
      <c r="N19" s="36" t="str">
        <f aca="false">IF(L19="n.a.","n.a.",IF(M19="completed",L19,IF(M19="partial",L19/2,IF(M19="incomplete",0,"n.a."))))</f>
        <v>n.a.</v>
      </c>
      <c r="Q19" s="36" t="n">
        <f aca="false">IF(OR(G19="n.a.",G19=""),"n.a.",COUNTIF($I19:$K19,"x")+G19)</f>
        <v>4</v>
      </c>
      <c r="R19" s="54" t="s">
        <v>56</v>
      </c>
      <c r="S19" s="36" t="str">
        <f aca="false">IF(Q19="n.a.","n.a.",IF(R19="completed",Q19,IF(R19="partial",Q19/2,IF(R19="incomplete",0,"n.a."))))</f>
        <v>n.a.</v>
      </c>
      <c r="V19" s="36" t="n">
        <f aca="false">IF(OR(H19="n.a.",H19=""),"n.a.",COUNTIF($I19:$K19,"x")+H19)</f>
        <v>4</v>
      </c>
      <c r="W19" s="54" t="s">
        <v>56</v>
      </c>
      <c r="X19" s="36" t="str">
        <f aca="false">IF(V19="n.a.","n.a.",IF(W19="completed",V19,IF(W19="partial",V19/2,IF(W19="incomplete",0,"n.a."))))</f>
        <v>n.a.</v>
      </c>
    </row>
    <row r="20" customFormat="false" ht="16.4" hidden="true" customHeight="false" outlineLevel="0" collapsed="false">
      <c r="A20" s="51"/>
      <c r="B20" s="52" t="str">
        <f aca="false">HYPERLINK("https://attack.mitre.org/techniques/T1213/002","MITRE")</f>
        <v>MITRE</v>
      </c>
      <c r="C20" s="52" t="s">
        <v>13</v>
      </c>
      <c r="D20" s="37" t="s">
        <v>73</v>
      </c>
      <c r="E20" s="38" t="s">
        <v>78</v>
      </c>
      <c r="F20" s="39" t="s">
        <v>54</v>
      </c>
      <c r="G20" s="39" t="n">
        <v>3</v>
      </c>
      <c r="H20" s="39" t="s">
        <v>54</v>
      </c>
      <c r="I20" s="53" t="s">
        <v>55</v>
      </c>
      <c r="J20" s="53" t="s">
        <v>55</v>
      </c>
      <c r="K20" s="53"/>
      <c r="L20" s="36" t="str">
        <f aca="false">IF(OR(F20="n.a.",F20=""),"n.a.",COUNTIF($I20:$K20,"x")+F20)</f>
        <v>n.a.</v>
      </c>
      <c r="M20" s="54" t="s">
        <v>54</v>
      </c>
      <c r="N20" s="36" t="str">
        <f aca="false">IF(L20="n.a.","n.a.",IF(M20="completed",L20,IF(M20="partial",L20/2,IF(M20="incomplete",0,"n.a."))))</f>
        <v>n.a.</v>
      </c>
      <c r="Q20" s="36" t="n">
        <f aca="false">IF(OR(G20="n.a.",G20=""),"n.a.",COUNTIF($I20:$K20,"x")+G20)</f>
        <v>5</v>
      </c>
      <c r="R20" s="54" t="s">
        <v>56</v>
      </c>
      <c r="S20" s="36" t="str">
        <f aca="false">IF(Q20="n.a.","n.a.",IF(R20="completed",Q20,IF(R20="partial",Q20/2,IF(R20="incomplete",0,"n.a."))))</f>
        <v>n.a.</v>
      </c>
      <c r="V20" s="36" t="str">
        <f aca="false">IF(OR(H20="n.a.",H20=""),"n.a.",COUNTIF($I20:$K20,"x")+H20)</f>
        <v>n.a.</v>
      </c>
      <c r="W20" s="54" t="s">
        <v>54</v>
      </c>
      <c r="X20" s="36" t="str">
        <f aca="false">IF(V20="n.a.","n.a.",IF(W20="completed",V20,IF(W20="partial",V20/2,IF(W20="incomplete",0,"n.a."))))</f>
        <v>n.a.</v>
      </c>
    </row>
    <row r="21" customFormat="false" ht="16.4" hidden="true" customHeight="false" outlineLevel="0" collapsed="false">
      <c r="A21" s="51"/>
      <c r="B21" s="52" t="str">
        <f aca="false">HYPERLINK("https://attack.mitre.org/techniques/T1005","MITRE")</f>
        <v>MITRE</v>
      </c>
      <c r="C21" s="52" t="s">
        <v>13</v>
      </c>
      <c r="D21" s="37" t="s">
        <v>79</v>
      </c>
      <c r="E21" s="38" t="s">
        <v>65</v>
      </c>
      <c r="F21" s="39" t="n">
        <v>2</v>
      </c>
      <c r="G21" s="39" t="n">
        <v>3</v>
      </c>
      <c r="H21" s="39" t="s">
        <v>54</v>
      </c>
      <c r="I21" s="55" t="s">
        <v>55</v>
      </c>
      <c r="J21" s="55"/>
      <c r="K21" s="55"/>
      <c r="L21" s="36" t="n">
        <f aca="false">IF(OR(F21="n.a.",F21=""),"n.a.",COUNTIF($I21:$K21,"x")+F21)</f>
        <v>3</v>
      </c>
      <c r="M21" s="54" t="s">
        <v>56</v>
      </c>
      <c r="N21" s="36" t="str">
        <f aca="false">IF(L21="n.a.","n.a.",IF(M21="completed",L21,IF(M21="partial",L21/2,IF(M21="incomplete",0,"n.a."))))</f>
        <v>n.a.</v>
      </c>
      <c r="Q21" s="36" t="n">
        <f aca="false">IF(OR(G21="n.a.",G21=""),"n.a.",COUNTIF($I21:$K21,"x")+G21)</f>
        <v>4</v>
      </c>
      <c r="R21" s="54" t="s">
        <v>56</v>
      </c>
      <c r="S21" s="36" t="str">
        <f aca="false">IF(Q21="n.a.","n.a.",IF(R21="completed",Q21,IF(R21="partial",Q21/2,IF(R21="incomplete",0,"n.a."))))</f>
        <v>n.a.</v>
      </c>
      <c r="V21" s="36" t="str">
        <f aca="false">IF(OR(H21="n.a.",H21=""),"n.a.",COUNTIF($I21:$K21,"x")+H21)</f>
        <v>n.a.</v>
      </c>
      <c r="W21" s="54" t="s">
        <v>54</v>
      </c>
      <c r="X21" s="36" t="str">
        <f aca="false">IF(V21="n.a.","n.a.",IF(W21="completed",V21,IF(W21="partial",V21/2,IF(W21="incomplete",0,"n.a."))))</f>
        <v>n.a.</v>
      </c>
    </row>
    <row r="22" customFormat="false" ht="16.4" hidden="true" customHeight="false" outlineLevel="0" collapsed="false">
      <c r="A22" s="51"/>
      <c r="B22" s="52" t="str">
        <f aca="false">HYPERLINK("https://attack.mitre.org/techniques/T1039","MITRE")</f>
        <v>MITRE</v>
      </c>
      <c r="C22" s="52" t="s">
        <v>13</v>
      </c>
      <c r="D22" s="37" t="s">
        <v>80</v>
      </c>
      <c r="E22" s="38" t="s">
        <v>65</v>
      </c>
      <c r="F22" s="39" t="n">
        <v>3</v>
      </c>
      <c r="G22" s="39" t="n">
        <v>3</v>
      </c>
      <c r="H22" s="39" t="s">
        <v>54</v>
      </c>
      <c r="I22" s="55" t="s">
        <v>55</v>
      </c>
      <c r="J22" s="55"/>
      <c r="K22" s="55"/>
      <c r="L22" s="36" t="n">
        <f aca="false">IF(OR(F22="n.a.",F22=""),"n.a.",COUNTIF($I22:$K22,"x")+F22)</f>
        <v>4</v>
      </c>
      <c r="M22" s="54" t="s">
        <v>56</v>
      </c>
      <c r="N22" s="36" t="str">
        <f aca="false">IF(L22="n.a.","n.a.",IF(M22="completed",L22,IF(M22="partial",L22/2,IF(M22="incomplete",0,"n.a."))))</f>
        <v>n.a.</v>
      </c>
      <c r="Q22" s="36" t="n">
        <f aca="false">IF(OR(G22="n.a.",G22=""),"n.a.",COUNTIF($I22:$K22,"x")+G22)</f>
        <v>4</v>
      </c>
      <c r="R22" s="54" t="s">
        <v>56</v>
      </c>
      <c r="S22" s="36" t="str">
        <f aca="false">IF(Q22="n.a.","n.a.",IF(R22="completed",Q22,IF(R22="partial",Q22/2,IF(R22="incomplete",0,"n.a."))))</f>
        <v>n.a.</v>
      </c>
      <c r="V22" s="36" t="str">
        <f aca="false">IF(OR(H22="n.a.",H22=""),"n.a.",COUNTIF($I22:$K22,"x")+H22)</f>
        <v>n.a.</v>
      </c>
      <c r="W22" s="54" t="s">
        <v>54</v>
      </c>
      <c r="X22" s="36" t="str">
        <f aca="false">IF(V22="n.a.","n.a.",IF(W22="completed",V22,IF(W22="partial",V22/2,IF(W22="incomplete",0,"n.a."))))</f>
        <v>n.a.</v>
      </c>
    </row>
    <row r="23" customFormat="false" ht="16.4" hidden="true" customHeight="false" outlineLevel="0" collapsed="false">
      <c r="A23" s="51"/>
      <c r="B23" s="52" t="str">
        <f aca="false">HYPERLINK("https://attack.mitre.org/techniques/T1025","MITRE")</f>
        <v>MITRE</v>
      </c>
      <c r="C23" s="52" t="s">
        <v>13</v>
      </c>
      <c r="D23" s="37" t="s">
        <v>81</v>
      </c>
      <c r="E23" s="38" t="s">
        <v>65</v>
      </c>
      <c r="F23" s="39" t="n">
        <v>2</v>
      </c>
      <c r="G23" s="39" t="n">
        <v>2</v>
      </c>
      <c r="H23" s="39" t="s">
        <v>54</v>
      </c>
      <c r="I23" s="55" t="s">
        <v>55</v>
      </c>
      <c r="J23" s="55" t="s">
        <v>55</v>
      </c>
      <c r="K23" s="55" t="s">
        <v>55</v>
      </c>
      <c r="L23" s="36" t="n">
        <f aca="false">IF(OR(F23="n.a.",F23=""),"n.a.",COUNTIF($I23:$K23,"x")+F23)</f>
        <v>5</v>
      </c>
      <c r="M23" s="54" t="s">
        <v>56</v>
      </c>
      <c r="N23" s="36" t="str">
        <f aca="false">IF(L23="n.a.","n.a.",IF(M23="completed",L23,IF(M23="partial",L23/2,IF(M23="incomplete",0,"n.a."))))</f>
        <v>n.a.</v>
      </c>
      <c r="Q23" s="36" t="n">
        <f aca="false">IF(OR(G23="n.a.",G23=""),"n.a.",COUNTIF($I23:$K23,"x")+G23)</f>
        <v>5</v>
      </c>
      <c r="R23" s="54" t="s">
        <v>56</v>
      </c>
      <c r="S23" s="36" t="str">
        <f aca="false">IF(Q23="n.a.","n.a.",IF(R23="completed",Q23,IF(R23="partial",Q23/2,IF(R23="incomplete",0,"n.a."))))</f>
        <v>n.a.</v>
      </c>
      <c r="V23" s="36" t="str">
        <f aca="false">IF(OR(H23="n.a.",H23=""),"n.a.",COUNTIF($I23:$K23,"x")+H23)</f>
        <v>n.a.</v>
      </c>
      <c r="W23" s="54" t="s">
        <v>54</v>
      </c>
      <c r="X23" s="36" t="str">
        <f aca="false">IF(V23="n.a.","n.a.",IF(W23="completed",V23,IF(W23="partial",V23/2,IF(W23="incomplete",0,"n.a."))))</f>
        <v>n.a.</v>
      </c>
    </row>
    <row r="24" customFormat="false" ht="16.4" hidden="true" customHeight="false" outlineLevel="0" collapsed="false">
      <c r="A24" s="51"/>
      <c r="B24" s="52" t="str">
        <f aca="false">HYPERLINK("https://attack.mitre.org/techniques/T1074/001","MITRE")</f>
        <v>MITRE</v>
      </c>
      <c r="C24" s="52" t="s">
        <v>13</v>
      </c>
      <c r="D24" s="37" t="s">
        <v>82</v>
      </c>
      <c r="E24" s="38" t="s">
        <v>83</v>
      </c>
      <c r="F24" s="39" t="n">
        <v>1</v>
      </c>
      <c r="G24" s="39" t="n">
        <v>1</v>
      </c>
      <c r="H24" s="39" t="s">
        <v>54</v>
      </c>
      <c r="I24" s="55" t="s">
        <v>55</v>
      </c>
      <c r="J24" s="55" t="s">
        <v>55</v>
      </c>
      <c r="K24" s="55"/>
      <c r="L24" s="36" t="n">
        <f aca="false">IF(OR(F24="n.a.",F24=""),"n.a.",COUNTIF($I24:$K24,"x")+F24)</f>
        <v>3</v>
      </c>
      <c r="M24" s="54" t="s">
        <v>56</v>
      </c>
      <c r="N24" s="36" t="str">
        <f aca="false">IF(L24="n.a.","n.a.",IF(M24="completed",L24,IF(M24="partial",L24/2,IF(M24="incomplete",0,"n.a."))))</f>
        <v>n.a.</v>
      </c>
      <c r="Q24" s="36" t="n">
        <f aca="false">IF(OR(G24="n.a.",G24=""),"n.a.",COUNTIF($I24:$K24,"x")+G24)</f>
        <v>3</v>
      </c>
      <c r="R24" s="54" t="s">
        <v>56</v>
      </c>
      <c r="S24" s="36" t="str">
        <f aca="false">IF(Q24="n.a.","n.a.",IF(R24="completed",Q24,IF(R24="partial",Q24/2,IF(R24="incomplete",0,"n.a."))))</f>
        <v>n.a.</v>
      </c>
      <c r="V24" s="36" t="str">
        <f aca="false">IF(OR(H24="n.a.",H24=""),"n.a.",COUNTIF($I24:$K24,"x")+H24)</f>
        <v>n.a.</v>
      </c>
      <c r="W24" s="54" t="s">
        <v>54</v>
      </c>
      <c r="X24" s="36" t="str">
        <f aca="false">IF(V24="n.a.","n.a.",IF(W24="completed",V24,IF(W24="partial",V24/2,IF(W24="incomplete",0,"n.a."))))</f>
        <v>n.a.</v>
      </c>
    </row>
    <row r="25" customFormat="false" ht="16.4" hidden="true" customHeight="false" outlineLevel="0" collapsed="false">
      <c r="A25" s="51"/>
      <c r="B25" s="52" t="str">
        <f aca="false">HYPERLINK("https://attack.mitre.org/techniques/T1074/002","MITRE")</f>
        <v>MITRE</v>
      </c>
      <c r="C25" s="52" t="s">
        <v>13</v>
      </c>
      <c r="D25" s="37" t="s">
        <v>82</v>
      </c>
      <c r="E25" s="38" t="s">
        <v>84</v>
      </c>
      <c r="F25" s="39" t="n">
        <v>1</v>
      </c>
      <c r="G25" s="39" t="n">
        <v>1</v>
      </c>
      <c r="H25" s="39" t="n">
        <v>2</v>
      </c>
      <c r="I25" s="55" t="s">
        <v>55</v>
      </c>
      <c r="J25" s="55" t="s">
        <v>55</v>
      </c>
      <c r="K25" s="55"/>
      <c r="L25" s="36" t="n">
        <f aca="false">IF(OR(F25="n.a.",F25=""),"n.a.",COUNTIF($I25:$K25,"x")+F25)</f>
        <v>3</v>
      </c>
      <c r="M25" s="54" t="s">
        <v>56</v>
      </c>
      <c r="N25" s="36" t="str">
        <f aca="false">IF(L25="n.a.","n.a.",IF(M25="completed",L25,IF(M25="partial",L25/2,IF(M25="incomplete",0,"n.a."))))</f>
        <v>n.a.</v>
      </c>
      <c r="Q25" s="36" t="n">
        <f aca="false">IF(OR(G25="n.a.",G25=""),"n.a.",COUNTIF($I25:$K25,"x")+G25)</f>
        <v>3</v>
      </c>
      <c r="R25" s="54" t="s">
        <v>56</v>
      </c>
      <c r="S25" s="36" t="str">
        <f aca="false">IF(Q25="n.a.","n.a.",IF(R25="completed",Q25,IF(R25="partial",Q25/2,IF(R25="incomplete",0,"n.a."))))</f>
        <v>n.a.</v>
      </c>
      <c r="V25" s="36" t="n">
        <f aca="false">IF(OR(H25="n.a.",H25=""),"n.a.",COUNTIF($I25:$K25,"x")+H25)</f>
        <v>4</v>
      </c>
      <c r="W25" s="54" t="s">
        <v>56</v>
      </c>
      <c r="X25" s="36" t="str">
        <f aca="false">IF(V25="n.a.","n.a.",IF(W25="completed",V25,IF(W25="partial",V25/2,IF(W25="incomplete",0,"n.a."))))</f>
        <v>n.a.</v>
      </c>
    </row>
    <row r="26" customFormat="false" ht="16.4" hidden="true" customHeight="false" outlineLevel="0" collapsed="false">
      <c r="A26" s="51"/>
      <c r="B26" s="52" t="str">
        <f aca="false">HYPERLINK("https://attack.mitre.org/techniques/T1114/003","MITRE")</f>
        <v>MITRE</v>
      </c>
      <c r="C26" s="52" t="s">
        <v>13</v>
      </c>
      <c r="D26" s="37" t="s">
        <v>85</v>
      </c>
      <c r="E26" s="38" t="s">
        <v>86</v>
      </c>
      <c r="F26" s="39" t="n">
        <v>3</v>
      </c>
      <c r="G26" s="39" t="n">
        <v>3</v>
      </c>
      <c r="H26" s="39" t="n">
        <v>3</v>
      </c>
      <c r="I26" s="55" t="s">
        <v>55</v>
      </c>
      <c r="J26" s="55"/>
      <c r="K26" s="55" t="s">
        <v>55</v>
      </c>
      <c r="L26" s="36" t="n">
        <f aca="false">IF(OR(F26="n.a.",F26=""),"n.a.",COUNTIF($I26:$K26,"x")+F26)</f>
        <v>5</v>
      </c>
      <c r="M26" s="54" t="s">
        <v>56</v>
      </c>
      <c r="N26" s="36" t="str">
        <f aca="false">IF(L26="n.a.","n.a.",IF(M26="completed",L26,IF(M26="partial",L26/2,IF(M26="incomplete",0,"n.a."))))</f>
        <v>n.a.</v>
      </c>
      <c r="Q26" s="36" t="n">
        <f aca="false">IF(OR(G26="n.a.",G26=""),"n.a.",COUNTIF($I26:$K26,"x")+G26)</f>
        <v>5</v>
      </c>
      <c r="R26" s="54" t="s">
        <v>56</v>
      </c>
      <c r="S26" s="36" t="str">
        <f aca="false">IF(Q26="n.a.","n.a.",IF(R26="completed",Q26,IF(R26="partial",Q26/2,IF(R26="incomplete",0,"n.a."))))</f>
        <v>n.a.</v>
      </c>
      <c r="V26" s="36" t="n">
        <f aca="false">IF(OR(H26="n.a.",H26=""),"n.a.",COUNTIF($I26:$K26,"x")+H26)</f>
        <v>5</v>
      </c>
      <c r="W26" s="54" t="s">
        <v>56</v>
      </c>
      <c r="X26" s="36" t="str">
        <f aca="false">IF(V26="n.a.","n.a.",IF(W26="completed",V26,IF(W26="partial",V26/2,IF(W26="incomplete",0,"n.a."))))</f>
        <v>n.a.</v>
      </c>
    </row>
    <row r="27" customFormat="false" ht="16.4" hidden="true" customHeight="false" outlineLevel="0" collapsed="false">
      <c r="A27" s="51"/>
      <c r="B27" s="52" t="str">
        <f aca="false">HYPERLINK("https://attack.mitre.org/techniques/T1114/001","MITRE")</f>
        <v>MITRE</v>
      </c>
      <c r="C27" s="52" t="s">
        <v>13</v>
      </c>
      <c r="D27" s="37" t="s">
        <v>85</v>
      </c>
      <c r="E27" s="38" t="s">
        <v>87</v>
      </c>
      <c r="F27" s="39" t="n">
        <v>2</v>
      </c>
      <c r="G27" s="39" t="s">
        <v>54</v>
      </c>
      <c r="H27" s="39" t="s">
        <v>54</v>
      </c>
      <c r="I27" s="55" t="s">
        <v>55</v>
      </c>
      <c r="J27" s="55"/>
      <c r="K27" s="55"/>
      <c r="L27" s="36" t="n">
        <f aca="false">IF(OR(F27="n.a.",F27=""),"n.a.",COUNTIF($I27:$K27,"x")+F27)</f>
        <v>3</v>
      </c>
      <c r="M27" s="54" t="s">
        <v>56</v>
      </c>
      <c r="N27" s="36" t="str">
        <f aca="false">IF(L27="n.a.","n.a.",IF(M27="completed",L27,IF(M27="partial",L27/2,IF(M27="incomplete",0,"n.a."))))</f>
        <v>n.a.</v>
      </c>
      <c r="Q27" s="36" t="str">
        <f aca="false">IF(OR(G27="n.a.",G27=""),"n.a.",COUNTIF($I27:$K27,"x")+G27)</f>
        <v>n.a.</v>
      </c>
      <c r="R27" s="54" t="s">
        <v>54</v>
      </c>
      <c r="S27" s="36" t="str">
        <f aca="false">IF(Q27="n.a.","n.a.",IF(R27="completed",Q27,IF(R27="partial",Q27/2,IF(R27="incomplete",0,"n.a."))))</f>
        <v>n.a.</v>
      </c>
      <c r="V27" s="36" t="str">
        <f aca="false">IF(OR(H27="n.a.",H27=""),"n.a.",COUNTIF($I27:$K27,"x")+H27)</f>
        <v>n.a.</v>
      </c>
      <c r="W27" s="54" t="s">
        <v>54</v>
      </c>
      <c r="X27" s="36" t="str">
        <f aca="false">IF(V27="n.a.","n.a.",IF(W27="completed",V27,IF(W27="partial",V27/2,IF(W27="incomplete",0,"n.a."))))</f>
        <v>n.a.</v>
      </c>
    </row>
    <row r="28" customFormat="false" ht="16.4" hidden="true" customHeight="false" outlineLevel="0" collapsed="false">
      <c r="A28" s="51"/>
      <c r="B28" s="52" t="str">
        <f aca="false">HYPERLINK("https://attack.mitre.org/techniques/T1114/002","MITRE")</f>
        <v>MITRE</v>
      </c>
      <c r="C28" s="52" t="s">
        <v>13</v>
      </c>
      <c r="D28" s="37" t="s">
        <v>85</v>
      </c>
      <c r="E28" s="38" t="s">
        <v>88</v>
      </c>
      <c r="F28" s="39" t="n">
        <v>2</v>
      </c>
      <c r="G28" s="39" t="s">
        <v>54</v>
      </c>
      <c r="H28" s="39" t="n">
        <v>2</v>
      </c>
      <c r="I28" s="55" t="s">
        <v>55</v>
      </c>
      <c r="J28" s="55" t="s">
        <v>55</v>
      </c>
      <c r="K28" s="55"/>
      <c r="L28" s="36" t="n">
        <f aca="false">IF(OR(F28="n.a.",F28=""),"n.a.",COUNTIF($I28:$K28,"x")+F28)</f>
        <v>4</v>
      </c>
      <c r="M28" s="54" t="s">
        <v>56</v>
      </c>
      <c r="N28" s="36" t="str">
        <f aca="false">IF(L28="n.a.","n.a.",IF(M28="completed",L28,IF(M28="partial",L28/2,IF(M28="incomplete",0,"n.a."))))</f>
        <v>n.a.</v>
      </c>
      <c r="Q28" s="36" t="str">
        <f aca="false">IF(OR(G28="n.a.",G28=""),"n.a.",COUNTIF($I28:$K28,"x")+G28)</f>
        <v>n.a.</v>
      </c>
      <c r="R28" s="54" t="s">
        <v>54</v>
      </c>
      <c r="S28" s="36" t="str">
        <f aca="false">IF(Q28="n.a.","n.a.",IF(R28="completed",Q28,IF(R28="partial",Q28/2,IF(R28="incomplete",0,"n.a."))))</f>
        <v>n.a.</v>
      </c>
      <c r="V28" s="36" t="n">
        <f aca="false">IF(OR(H28="n.a.",H28=""),"n.a.",COUNTIF($I28:$K28,"x")+H28)</f>
        <v>4</v>
      </c>
      <c r="W28" s="54" t="s">
        <v>56</v>
      </c>
      <c r="X28" s="36" t="str">
        <f aca="false">IF(V28="n.a.","n.a.",IF(W28="completed",V28,IF(W28="partial",V28/2,IF(W28="incomplete",0,"n.a."))))</f>
        <v>n.a.</v>
      </c>
    </row>
    <row r="29" customFormat="false" ht="16.4" hidden="true" customHeight="false" outlineLevel="0" collapsed="false">
      <c r="A29" s="51"/>
      <c r="B29" s="52" t="str">
        <f aca="false">HYPERLINK("https://attack.mitre.org/techniques/T1056/004/","MITRE")</f>
        <v>MITRE</v>
      </c>
      <c r="C29" s="52" t="s">
        <v>13</v>
      </c>
      <c r="D29" s="37" t="s">
        <v>89</v>
      </c>
      <c r="E29" s="38" t="s">
        <v>90</v>
      </c>
      <c r="F29" s="39" t="n">
        <v>3</v>
      </c>
      <c r="G29" s="39" t="n">
        <v>3</v>
      </c>
      <c r="H29" s="39" t="s">
        <v>54</v>
      </c>
      <c r="I29" s="53" t="s">
        <v>55</v>
      </c>
      <c r="J29" s="53" t="s">
        <v>55</v>
      </c>
      <c r="K29" s="53"/>
      <c r="L29" s="36" t="n">
        <f aca="false">IF(OR(F29="n.a.",F29=""),"n.a.",COUNTIF($I29:$K29,"x")+F29)</f>
        <v>5</v>
      </c>
      <c r="M29" s="54" t="s">
        <v>56</v>
      </c>
      <c r="N29" s="36" t="str">
        <f aca="false">IF(L29="n.a.","n.a.",IF(M29="completed",L29,IF(M29="partial",L29/2,IF(M29="incomplete",0,"n.a."))))</f>
        <v>n.a.</v>
      </c>
      <c r="Q29" s="36" t="n">
        <f aca="false">IF(OR(G29="n.a.",G29=""),"n.a.",COUNTIF($I29:$K29,"x")+G29)</f>
        <v>5</v>
      </c>
      <c r="R29" s="54" t="s">
        <v>56</v>
      </c>
      <c r="S29" s="36" t="str">
        <f aca="false">IF(Q29="n.a.","n.a.",IF(R29="completed",Q29,IF(R29="partial",Q29/2,IF(R29="incomplete",0,"n.a."))))</f>
        <v>n.a.</v>
      </c>
      <c r="V29" s="36" t="str">
        <f aca="false">IF(OR(H29="n.a.",H29=""),"n.a.",COUNTIF($I29:$K29,"x")+H29)</f>
        <v>n.a.</v>
      </c>
      <c r="W29" s="54" t="s">
        <v>54</v>
      </c>
      <c r="X29" s="36" t="str">
        <f aca="false">IF(V29="n.a.","n.a.",IF(W29="completed",V29,IF(W29="partial",V29/2,IF(W29="incomplete",0,"n.a."))))</f>
        <v>n.a.</v>
      </c>
    </row>
    <row r="30" customFormat="false" ht="16.4" hidden="true" customHeight="false" outlineLevel="0" collapsed="false">
      <c r="A30" s="51"/>
      <c r="B30" s="52" t="str">
        <f aca="false">HYPERLINK("https://attack.mitre.org/techniques/T1056/002/","MITRE")</f>
        <v>MITRE</v>
      </c>
      <c r="C30" s="52" t="s">
        <v>13</v>
      </c>
      <c r="D30" s="37" t="s">
        <v>89</v>
      </c>
      <c r="E30" s="38" t="s">
        <v>91</v>
      </c>
      <c r="F30" s="39" t="n">
        <v>3</v>
      </c>
      <c r="G30" s="39" t="n">
        <v>3</v>
      </c>
      <c r="H30" s="39" t="s">
        <v>54</v>
      </c>
      <c r="I30" s="53" t="s">
        <v>55</v>
      </c>
      <c r="J30" s="53" t="s">
        <v>55</v>
      </c>
      <c r="K30" s="53"/>
      <c r="L30" s="36" t="n">
        <f aca="false">IF(OR(F30="n.a.",F30=""),"n.a.",COUNTIF($I30:$K30,"x")+F30)</f>
        <v>5</v>
      </c>
      <c r="M30" s="54" t="s">
        <v>56</v>
      </c>
      <c r="N30" s="36" t="str">
        <f aca="false">IF(L30="n.a.","n.a.",IF(M30="completed",L30,IF(M30="partial",L30/2,IF(M30="incomplete",0,"n.a."))))</f>
        <v>n.a.</v>
      </c>
      <c r="Q30" s="36" t="n">
        <f aca="false">IF(OR(G30="n.a.",G30=""),"n.a.",COUNTIF($I30:$K30,"x")+G30)</f>
        <v>5</v>
      </c>
      <c r="R30" s="54" t="s">
        <v>56</v>
      </c>
      <c r="S30" s="36" t="str">
        <f aca="false">IF(Q30="n.a.","n.a.",IF(R30="completed",Q30,IF(R30="partial",Q30/2,IF(R30="incomplete",0,"n.a."))))</f>
        <v>n.a.</v>
      </c>
      <c r="V30" s="36" t="str">
        <f aca="false">IF(OR(H30="n.a.",H30=""),"n.a.",COUNTIF($I30:$K30,"x")+H30)</f>
        <v>n.a.</v>
      </c>
      <c r="W30" s="54" t="s">
        <v>54</v>
      </c>
      <c r="X30" s="36" t="str">
        <f aca="false">IF(V30="n.a.","n.a.",IF(W30="completed",V30,IF(W30="partial",V30/2,IF(W30="incomplete",0,"n.a."))))</f>
        <v>n.a.</v>
      </c>
    </row>
    <row r="31" customFormat="false" ht="16.4" hidden="true" customHeight="false" outlineLevel="0" collapsed="false">
      <c r="A31" s="51"/>
      <c r="B31" s="52" t="str">
        <f aca="false">HYPERLINK("https://attack.mitre.org/techniques/T1056/001/","MITRE")</f>
        <v>MITRE</v>
      </c>
      <c r="C31" s="52" t="s">
        <v>13</v>
      </c>
      <c r="D31" s="37" t="s">
        <v>89</v>
      </c>
      <c r="E31" s="38" t="s">
        <v>92</v>
      </c>
      <c r="F31" s="39" t="n">
        <v>3</v>
      </c>
      <c r="G31" s="39" t="n">
        <v>3</v>
      </c>
      <c r="H31" s="39" t="s">
        <v>54</v>
      </c>
      <c r="I31" s="53" t="s">
        <v>55</v>
      </c>
      <c r="J31" s="53" t="s">
        <v>55</v>
      </c>
      <c r="K31" s="53"/>
      <c r="L31" s="36" t="n">
        <f aca="false">IF(OR(F31="n.a.",F31=""),"n.a.",COUNTIF($I31:$K31,"x")+F31)</f>
        <v>5</v>
      </c>
      <c r="M31" s="54" t="s">
        <v>56</v>
      </c>
      <c r="N31" s="36" t="str">
        <f aca="false">IF(L31="n.a.","n.a.",IF(M31="completed",L31,IF(M31="partial",L31/2,IF(M31="incomplete",0,"n.a."))))</f>
        <v>n.a.</v>
      </c>
      <c r="Q31" s="36" t="n">
        <f aca="false">IF(OR(G31="n.a.",G31=""),"n.a.",COUNTIF($I31:$K31,"x")+G31)</f>
        <v>5</v>
      </c>
      <c r="R31" s="54" t="s">
        <v>56</v>
      </c>
      <c r="S31" s="36" t="str">
        <f aca="false">IF(Q31="n.a.","n.a.",IF(R31="completed",Q31,IF(R31="partial",Q31/2,IF(R31="incomplete",0,"n.a."))))</f>
        <v>n.a.</v>
      </c>
      <c r="V31" s="36" t="str">
        <f aca="false">IF(OR(H31="n.a.",H31=""),"n.a.",COUNTIF($I31:$K31,"x")+H31)</f>
        <v>n.a.</v>
      </c>
      <c r="W31" s="54" t="s">
        <v>54</v>
      </c>
      <c r="X31" s="36" t="str">
        <f aca="false">IF(V31="n.a.","n.a.",IF(W31="completed",V31,IF(W31="partial",V31/2,IF(W31="incomplete",0,"n.a."))))</f>
        <v>n.a.</v>
      </c>
    </row>
    <row r="32" customFormat="false" ht="16.4" hidden="true" customHeight="false" outlineLevel="0" collapsed="false">
      <c r="A32" s="51"/>
      <c r="B32" s="52" t="str">
        <f aca="false">HYPERLINK("https://attack.mitre.org/techniques/T1056/003/","MITRE")</f>
        <v>MITRE</v>
      </c>
      <c r="C32" s="52" t="s">
        <v>13</v>
      </c>
      <c r="D32" s="37" t="s">
        <v>89</v>
      </c>
      <c r="E32" s="38" t="s">
        <v>93</v>
      </c>
      <c r="F32" s="39" t="s">
        <v>54</v>
      </c>
      <c r="G32" s="39" t="n">
        <v>3</v>
      </c>
      <c r="H32" s="39" t="s">
        <v>54</v>
      </c>
      <c r="I32" s="53" t="s">
        <v>55</v>
      </c>
      <c r="J32" s="53" t="s">
        <v>55</v>
      </c>
      <c r="K32" s="53"/>
      <c r="L32" s="36" t="str">
        <f aca="false">IF(OR(F32="n.a.",F32=""),"n.a.",COUNTIF($I32:$K32,"x")+F32)</f>
        <v>n.a.</v>
      </c>
      <c r="M32" s="54" t="s">
        <v>54</v>
      </c>
      <c r="N32" s="36" t="str">
        <f aca="false">IF(L32="n.a.","n.a.",IF(M32="completed",L32,IF(M32="partial",L32/2,IF(M32="incomplete",0,"n.a."))))</f>
        <v>n.a.</v>
      </c>
      <c r="Q32" s="36" t="n">
        <f aca="false">IF(OR(G32="n.a.",G32=""),"n.a.",COUNTIF($I32:$K32,"x")+G32)</f>
        <v>5</v>
      </c>
      <c r="R32" s="54" t="s">
        <v>56</v>
      </c>
      <c r="S32" s="36" t="str">
        <f aca="false">IF(Q32="n.a.","n.a.",IF(R32="completed",Q32,IF(R32="partial",Q32/2,IF(R32="incomplete",0,"n.a."))))</f>
        <v>n.a.</v>
      </c>
      <c r="V32" s="36" t="str">
        <f aca="false">IF(OR(H32="n.a.",H32=""),"n.a.",COUNTIF($I32:$K32,"x")+H32)</f>
        <v>n.a.</v>
      </c>
      <c r="W32" s="54" t="s">
        <v>54</v>
      </c>
      <c r="X32" s="36" t="str">
        <f aca="false">IF(V32="n.a.","n.a.",IF(W32="completed",V32,IF(W32="partial",V32/2,IF(W32="incomplete",0,"n.a."))))</f>
        <v>n.a.</v>
      </c>
    </row>
    <row r="33" customFormat="false" ht="16.4" hidden="true" customHeight="false" outlineLevel="0" collapsed="false">
      <c r="A33" s="51"/>
      <c r="B33" s="52" t="str">
        <f aca="false">HYPERLINK("https://attack.mitre.org/techniques/T1113","MITRE")</f>
        <v>MITRE</v>
      </c>
      <c r="C33" s="52" t="s">
        <v>13</v>
      </c>
      <c r="D33" s="37" t="s">
        <v>94</v>
      </c>
      <c r="E33" s="38" t="s">
        <v>65</v>
      </c>
      <c r="F33" s="39" t="n">
        <v>3</v>
      </c>
      <c r="G33" s="39" t="n">
        <v>3</v>
      </c>
      <c r="H33" s="39" t="s">
        <v>54</v>
      </c>
      <c r="I33" s="55" t="s">
        <v>55</v>
      </c>
      <c r="J33" s="55" t="s">
        <v>55</v>
      </c>
      <c r="K33" s="55"/>
      <c r="L33" s="36" t="n">
        <f aca="false">IF(OR(F33="n.a.",F33=""),"n.a.",COUNTIF($I33:$K33,"x")+F33)</f>
        <v>5</v>
      </c>
      <c r="M33" s="54" t="s">
        <v>56</v>
      </c>
      <c r="N33" s="36" t="str">
        <f aca="false">IF(L33="n.a.","n.a.",IF(M33="completed",L33,IF(M33="partial",L33/2,IF(M33="incomplete",0,"n.a."))))</f>
        <v>n.a.</v>
      </c>
      <c r="Q33" s="36" t="n">
        <f aca="false">IF(OR(G33="n.a.",G33=""),"n.a.",COUNTIF($I33:$K33,"x")+G33)</f>
        <v>5</v>
      </c>
      <c r="R33" s="54" t="s">
        <v>56</v>
      </c>
      <c r="S33" s="36" t="str">
        <f aca="false">IF(Q33="n.a.","n.a.",IF(R33="completed",Q33,IF(R33="partial",Q33/2,IF(R33="incomplete",0,"n.a."))))</f>
        <v>n.a.</v>
      </c>
      <c r="V33" s="36" t="str">
        <f aca="false">IF(OR(H33="n.a.",H33=""),"n.a.",COUNTIF($I33:$K33,"x")+H33)</f>
        <v>n.a.</v>
      </c>
      <c r="W33" s="54" t="s">
        <v>54</v>
      </c>
      <c r="X33" s="36" t="str">
        <f aca="false">IF(V33="n.a.","n.a.",IF(W33="completed",V33,IF(W33="partial",V33/2,IF(W33="incomplete",0,"n.a."))))</f>
        <v>n.a.</v>
      </c>
    </row>
    <row r="34" customFormat="false" ht="16.4" hidden="true" customHeight="false" outlineLevel="0" collapsed="false">
      <c r="A34" s="51"/>
      <c r="B34" s="52" t="str">
        <f aca="false">HYPERLINK("https://attack.mitre.org/techniques/T1125","MITRE")</f>
        <v>MITRE</v>
      </c>
      <c r="C34" s="52" t="s">
        <v>13</v>
      </c>
      <c r="D34" s="37" t="s">
        <v>95</v>
      </c>
      <c r="E34" s="38" t="s">
        <v>65</v>
      </c>
      <c r="F34" s="39" t="n">
        <v>2</v>
      </c>
      <c r="G34" s="39" t="n">
        <v>2</v>
      </c>
      <c r="H34" s="39" t="s">
        <v>54</v>
      </c>
      <c r="I34" s="55" t="s">
        <v>55</v>
      </c>
      <c r="J34" s="55" t="s">
        <v>55</v>
      </c>
      <c r="K34" s="55"/>
      <c r="L34" s="36" t="n">
        <f aca="false">IF(OR(F34="n.a.",F34=""),"n.a.",COUNTIF($I34:$K34,"x")+F34)</f>
        <v>4</v>
      </c>
      <c r="M34" s="54" t="s">
        <v>56</v>
      </c>
      <c r="N34" s="36" t="str">
        <f aca="false">IF(L34="n.a.","n.a.",IF(M34="completed",L34,IF(M34="partial",L34/2,IF(M34="incomplete",0,"n.a."))))</f>
        <v>n.a.</v>
      </c>
      <c r="Q34" s="36" t="n">
        <f aca="false">IF(OR(G34="n.a.",G34=""),"n.a.",COUNTIF($I34:$K34,"x")+G34)</f>
        <v>4</v>
      </c>
      <c r="R34" s="54" t="s">
        <v>56</v>
      </c>
      <c r="S34" s="36" t="str">
        <f aca="false">IF(Q34="n.a.","n.a.",IF(R34="completed",Q34,IF(R34="partial",Q34/2,IF(R34="incomplete",0,"n.a."))))</f>
        <v>n.a.</v>
      </c>
      <c r="V34" s="36" t="str">
        <f aca="false">IF(OR(H34="n.a.",H34=""),"n.a.",COUNTIF($I34:$K34,"x")+H34)</f>
        <v>n.a.</v>
      </c>
      <c r="W34" s="54" t="s">
        <v>54</v>
      </c>
      <c r="X34" s="36" t="str">
        <f aca="false">IF(V34="n.a.","n.a.",IF(W34="completed",V34,IF(W34="partial",V34/2,IF(W34="incomplete",0,"n.a."))))</f>
        <v>n.a.</v>
      </c>
    </row>
    <row r="35" customFormat="false" ht="16.4" hidden="true" customHeight="false" outlineLevel="0" collapsed="false">
      <c r="A35" s="56"/>
      <c r="B35" s="57" t="str">
        <f aca="false">HYPERLINK("https://attack.mitre.org/techniques/T1071/004","MITRE")</f>
        <v>MITRE</v>
      </c>
      <c r="C35" s="57" t="s">
        <v>15</v>
      </c>
      <c r="D35" s="37" t="s">
        <v>96</v>
      </c>
      <c r="E35" s="38" t="s">
        <v>97</v>
      </c>
      <c r="F35" s="39" t="n">
        <v>2</v>
      </c>
      <c r="G35" s="39" t="n">
        <v>2</v>
      </c>
      <c r="H35" s="39" t="s">
        <v>54</v>
      </c>
      <c r="I35" s="55"/>
      <c r="J35" s="55" t="s">
        <v>55</v>
      </c>
      <c r="K35" s="55"/>
      <c r="L35" s="36" t="n">
        <f aca="false">IF(OR(F35="n.a.",F35=""),"n.a.",COUNTIF($I35:$K35,"x")+F35)</f>
        <v>3</v>
      </c>
      <c r="M35" s="54" t="s">
        <v>56</v>
      </c>
      <c r="N35" s="36" t="str">
        <f aca="false">IF(L35="n.a.","n.a.",IF(M35="completed",L35,IF(M35="partial",L35/2,IF(M35="incomplete",0,"n.a."))))</f>
        <v>n.a.</v>
      </c>
      <c r="Q35" s="36" t="n">
        <f aca="false">IF(OR(G35="n.a.",G35=""),"n.a.",COUNTIF($I35:$K35,"x")+G35)</f>
        <v>3</v>
      </c>
      <c r="R35" s="54" t="s">
        <v>56</v>
      </c>
      <c r="S35" s="36" t="str">
        <f aca="false">IF(Q35="n.a.","n.a.",IF(R35="completed",Q35,IF(R35="partial",Q35/2,IF(R35="incomplete",0,"n.a."))))</f>
        <v>n.a.</v>
      </c>
      <c r="V35" s="36" t="str">
        <f aca="false">IF(OR(H35="n.a.",H35=""),"n.a.",COUNTIF($I35:$K35,"x")+H35)</f>
        <v>n.a.</v>
      </c>
      <c r="W35" s="54" t="s">
        <v>54</v>
      </c>
      <c r="X35" s="36" t="str">
        <f aca="false">IF(V35="n.a.","n.a.",IF(W35="completed",V35,IF(W35="partial",V35/2,IF(W35="incomplete",0,"n.a."))))</f>
        <v>n.a.</v>
      </c>
    </row>
    <row r="36" customFormat="false" ht="16.4" hidden="true" customHeight="false" outlineLevel="0" collapsed="false">
      <c r="A36" s="56"/>
      <c r="B36" s="57" t="str">
        <f aca="false">HYPERLINK("https://attack.mitre.org/techniques/T1071/002","MITRE")</f>
        <v>MITRE</v>
      </c>
      <c r="C36" s="57" t="s">
        <v>15</v>
      </c>
      <c r="D36" s="37" t="s">
        <v>96</v>
      </c>
      <c r="E36" s="38" t="s">
        <v>98</v>
      </c>
      <c r="F36" s="39" t="n">
        <v>2</v>
      </c>
      <c r="G36" s="39" t="n">
        <v>2</v>
      </c>
      <c r="H36" s="39" t="s">
        <v>54</v>
      </c>
      <c r="I36" s="55"/>
      <c r="J36" s="55" t="s">
        <v>55</v>
      </c>
      <c r="K36" s="55"/>
      <c r="L36" s="36" t="n">
        <f aca="false">IF(OR(F36="n.a.",F36=""),"n.a.",COUNTIF($I36:$K36,"x")+F36)</f>
        <v>3</v>
      </c>
      <c r="M36" s="54" t="s">
        <v>56</v>
      </c>
      <c r="N36" s="36" t="str">
        <f aca="false">IF(L36="n.a.","n.a.",IF(M36="completed",L36,IF(M36="partial",L36/2,IF(M36="incomplete",0,"n.a."))))</f>
        <v>n.a.</v>
      </c>
      <c r="Q36" s="36" t="n">
        <f aca="false">IF(OR(G36="n.a.",G36=""),"n.a.",COUNTIF($I36:$K36,"x")+G36)</f>
        <v>3</v>
      </c>
      <c r="R36" s="54" t="s">
        <v>56</v>
      </c>
      <c r="S36" s="36" t="str">
        <f aca="false">IF(Q36="n.a.","n.a.",IF(R36="completed",Q36,IF(R36="partial",Q36/2,IF(R36="incomplete",0,"n.a."))))</f>
        <v>n.a.</v>
      </c>
      <c r="V36" s="36" t="str">
        <f aca="false">IF(OR(H36="n.a.",H36=""),"n.a.",COUNTIF($I36:$K36,"x")+H36)</f>
        <v>n.a.</v>
      </c>
      <c r="W36" s="54" t="s">
        <v>54</v>
      </c>
      <c r="X36" s="36" t="str">
        <f aca="false">IF(V36="n.a.","n.a.",IF(W36="completed",V36,IF(W36="partial",V36/2,IF(W36="incomplete",0,"n.a."))))</f>
        <v>n.a.</v>
      </c>
    </row>
    <row r="37" customFormat="false" ht="16.4" hidden="true" customHeight="false" outlineLevel="0" collapsed="false">
      <c r="A37" s="56"/>
      <c r="B37" s="57" t="str">
        <f aca="false">HYPERLINK("https://attack.mitre.org/techniques/T1071/003","MITRE")</f>
        <v>MITRE</v>
      </c>
      <c r="C37" s="57" t="s">
        <v>15</v>
      </c>
      <c r="D37" s="37" t="s">
        <v>96</v>
      </c>
      <c r="E37" s="38" t="s">
        <v>99</v>
      </c>
      <c r="F37" s="39" t="n">
        <v>2</v>
      </c>
      <c r="G37" s="39" t="n">
        <v>2</v>
      </c>
      <c r="H37" s="39" t="s">
        <v>54</v>
      </c>
      <c r="I37" s="55"/>
      <c r="J37" s="55" t="s">
        <v>55</v>
      </c>
      <c r="K37" s="55"/>
      <c r="L37" s="36" t="n">
        <f aca="false">IF(OR(F37="n.a.",F37=""),"n.a.",COUNTIF($I37:$K37,"x")+F37)</f>
        <v>3</v>
      </c>
      <c r="M37" s="54" t="s">
        <v>56</v>
      </c>
      <c r="N37" s="36" t="str">
        <f aca="false">IF(L37="n.a.","n.a.",IF(M37="completed",L37,IF(M37="partial",L37/2,IF(M37="incomplete",0,"n.a."))))</f>
        <v>n.a.</v>
      </c>
      <c r="Q37" s="36" t="n">
        <f aca="false">IF(OR(G37="n.a.",G37=""),"n.a.",COUNTIF($I37:$K37,"x")+G37)</f>
        <v>3</v>
      </c>
      <c r="R37" s="54" t="s">
        <v>56</v>
      </c>
      <c r="S37" s="36" t="str">
        <f aca="false">IF(Q37="n.a.","n.a.",IF(R37="completed",Q37,IF(R37="partial",Q37/2,IF(R37="incomplete",0,"n.a."))))</f>
        <v>n.a.</v>
      </c>
      <c r="V37" s="36" t="str">
        <f aca="false">IF(OR(H37="n.a.",H37=""),"n.a.",COUNTIF($I37:$K37,"x")+H37)</f>
        <v>n.a.</v>
      </c>
      <c r="W37" s="54" t="s">
        <v>54</v>
      </c>
      <c r="X37" s="36" t="str">
        <f aca="false">IF(V37="n.a.","n.a.",IF(W37="completed",V37,IF(W37="partial",V37/2,IF(W37="incomplete",0,"n.a."))))</f>
        <v>n.a.</v>
      </c>
    </row>
    <row r="38" customFormat="false" ht="16.4" hidden="true" customHeight="false" outlineLevel="0" collapsed="false">
      <c r="A38" s="56"/>
      <c r="B38" s="57" t="str">
        <f aca="false">HYPERLINK("https://attack.mitre.org/techniques/T1071/005","MITRE")</f>
        <v>MITRE</v>
      </c>
      <c r="C38" s="57" t="s">
        <v>15</v>
      </c>
      <c r="D38" s="37" t="s">
        <v>96</v>
      </c>
      <c r="E38" s="38" t="s">
        <v>100</v>
      </c>
      <c r="F38" s="39" t="n">
        <v>2</v>
      </c>
      <c r="G38" s="39" t="n">
        <v>2</v>
      </c>
      <c r="H38" s="39" t="s">
        <v>54</v>
      </c>
      <c r="I38" s="55"/>
      <c r="J38" s="55" t="s">
        <v>55</v>
      </c>
      <c r="K38" s="55"/>
      <c r="L38" s="36" t="n">
        <f aca="false">IF(OR(F38="n.a.",F38=""),"n.a.",COUNTIF($I38:$K38,"x")+F38)</f>
        <v>3</v>
      </c>
      <c r="M38" s="54" t="s">
        <v>56</v>
      </c>
      <c r="N38" s="36" t="str">
        <f aca="false">IF(L38="n.a.","n.a.",IF(M38="completed",L38,IF(M38="partial",L38/2,IF(M38="incomplete",0,"n.a."))))</f>
        <v>n.a.</v>
      </c>
      <c r="Q38" s="36" t="n">
        <f aca="false">IF(OR(G38="n.a.",G38=""),"n.a.",COUNTIF($I38:$K38,"x")+G38)</f>
        <v>3</v>
      </c>
      <c r="R38" s="54" t="s">
        <v>56</v>
      </c>
      <c r="S38" s="36" t="str">
        <f aca="false">IF(Q38="n.a.","n.a.",IF(R38="completed",Q38,IF(R38="partial",Q38/2,IF(R38="incomplete",0,"n.a."))))</f>
        <v>n.a.</v>
      </c>
      <c r="V38" s="36" t="str">
        <f aca="false">IF(OR(H38="n.a.",H38=""),"n.a.",COUNTIF($I38:$K38,"x")+H38)</f>
        <v>n.a.</v>
      </c>
      <c r="W38" s="54" t="s">
        <v>54</v>
      </c>
      <c r="X38" s="36" t="str">
        <f aca="false">IF(V38="n.a.","n.a.",IF(W38="completed",V38,IF(W38="partial",V38/2,IF(W38="incomplete",0,"n.a."))))</f>
        <v>n.a.</v>
      </c>
    </row>
    <row r="39" customFormat="false" ht="16.4" hidden="true" customHeight="false" outlineLevel="0" collapsed="false">
      <c r="A39" s="56"/>
      <c r="B39" s="57" t="str">
        <f aca="false">HYPERLINK("https://attack.mitre.org/techniques/T1071/001","MITRE")</f>
        <v>MITRE</v>
      </c>
      <c r="C39" s="57" t="s">
        <v>15</v>
      </c>
      <c r="D39" s="37" t="s">
        <v>96</v>
      </c>
      <c r="E39" s="38" t="s">
        <v>101</v>
      </c>
      <c r="F39" s="39" t="n">
        <v>2</v>
      </c>
      <c r="G39" s="39" t="n">
        <v>2</v>
      </c>
      <c r="H39" s="39" t="s">
        <v>54</v>
      </c>
      <c r="I39" s="55"/>
      <c r="J39" s="55" t="s">
        <v>55</v>
      </c>
      <c r="K39" s="55"/>
      <c r="L39" s="36" t="n">
        <f aca="false">IF(OR(F39="n.a.",F39=""),"n.a.",COUNTIF($I39:$K39,"x")+F39)</f>
        <v>3</v>
      </c>
      <c r="M39" s="54" t="s">
        <v>56</v>
      </c>
      <c r="N39" s="36" t="str">
        <f aca="false">IF(L39="n.a.","n.a.",IF(M39="completed",L39,IF(M39="partial",L39/2,IF(M39="incomplete",0,"n.a."))))</f>
        <v>n.a.</v>
      </c>
      <c r="Q39" s="36" t="n">
        <f aca="false">IF(OR(G39="n.a.",G39=""),"n.a.",COUNTIF($I39:$K39,"x")+G39)</f>
        <v>3</v>
      </c>
      <c r="R39" s="54" t="s">
        <v>56</v>
      </c>
      <c r="S39" s="36" t="str">
        <f aca="false">IF(Q39="n.a.","n.a.",IF(R39="completed",Q39,IF(R39="partial",Q39/2,IF(R39="incomplete",0,"n.a."))))</f>
        <v>n.a.</v>
      </c>
      <c r="V39" s="36" t="str">
        <f aca="false">IF(OR(H39="n.a.",H39=""),"n.a.",COUNTIF($I39:$K39,"x")+H39)</f>
        <v>n.a.</v>
      </c>
      <c r="W39" s="54" t="s">
        <v>54</v>
      </c>
      <c r="X39" s="36" t="str">
        <f aca="false">IF(V39="n.a.","n.a.",IF(W39="completed",V39,IF(W39="partial",V39/2,IF(W39="incomplete",0,"n.a."))))</f>
        <v>n.a.</v>
      </c>
    </row>
    <row r="40" customFormat="false" ht="16.4" hidden="true" customHeight="false" outlineLevel="0" collapsed="false">
      <c r="A40" s="56"/>
      <c r="B40" s="57" t="str">
        <f aca="false">HYPERLINK("https://attack.mitre.org/techniques/T1092","MITRE")</f>
        <v>MITRE</v>
      </c>
      <c r="C40" s="57" t="s">
        <v>15</v>
      </c>
      <c r="D40" s="37" t="s">
        <v>102</v>
      </c>
      <c r="E40" s="38" t="s">
        <v>65</v>
      </c>
      <c r="F40" s="39" t="n">
        <v>2</v>
      </c>
      <c r="G40" s="39" t="n">
        <v>2</v>
      </c>
      <c r="H40" s="39" t="s">
        <v>54</v>
      </c>
      <c r="I40" s="55"/>
      <c r="J40" s="55" t="s">
        <v>55</v>
      </c>
      <c r="K40" s="55"/>
      <c r="L40" s="36" t="n">
        <f aca="false">IF(OR(F40="n.a.",F40=""),"n.a.",COUNTIF($I40:$K40,"x")+F40)</f>
        <v>3</v>
      </c>
      <c r="M40" s="54" t="s">
        <v>56</v>
      </c>
      <c r="N40" s="36" t="str">
        <f aca="false">IF(L40="n.a.","n.a.",IF(M40="completed",L40,IF(M40="partial",L40/2,IF(M40="incomplete",0,"n.a."))))</f>
        <v>n.a.</v>
      </c>
      <c r="Q40" s="36" t="n">
        <f aca="false">IF(OR(G40="n.a.",G40=""),"n.a.",COUNTIF($I40:$K40,"x")+G40)</f>
        <v>3</v>
      </c>
      <c r="R40" s="54" t="s">
        <v>56</v>
      </c>
      <c r="S40" s="36" t="str">
        <f aca="false">IF(Q40="n.a.","n.a.",IF(R40="completed",Q40,IF(R40="partial",Q40/2,IF(R40="incomplete",0,"n.a."))))</f>
        <v>n.a.</v>
      </c>
      <c r="V40" s="36" t="str">
        <f aca="false">IF(OR(H40="n.a.",H40=""),"n.a.",COUNTIF($I40:$K40,"x")+H40)</f>
        <v>n.a.</v>
      </c>
      <c r="W40" s="54" t="s">
        <v>54</v>
      </c>
      <c r="X40" s="36" t="str">
        <f aca="false">IF(V40="n.a.","n.a.",IF(W40="completed",V40,IF(W40="partial",V40/2,IF(W40="incomplete",0,"n.a."))))</f>
        <v>n.a.</v>
      </c>
    </row>
    <row r="41" customFormat="false" ht="16.4" hidden="true" customHeight="false" outlineLevel="0" collapsed="false">
      <c r="A41" s="56"/>
      <c r="B41" s="57" t="str">
        <f aca="false">HYPERLINK("https://attack.mitre.org/techniques/T1659","MITRE")</f>
        <v>MITRE</v>
      </c>
      <c r="C41" s="57" t="s">
        <v>15</v>
      </c>
      <c r="D41" s="37" t="s">
        <v>103</v>
      </c>
      <c r="E41" s="38" t="s">
        <v>65</v>
      </c>
      <c r="F41" s="39" t="n">
        <v>2</v>
      </c>
      <c r="G41" s="39" t="n">
        <v>2</v>
      </c>
      <c r="H41" s="39" t="s">
        <v>54</v>
      </c>
      <c r="I41" s="55"/>
      <c r="J41" s="55" t="s">
        <v>55</v>
      </c>
      <c r="K41" s="55"/>
      <c r="L41" s="36" t="n">
        <f aca="false">IF(OR(F41="n.a.",F41=""),"n.a.",COUNTIF($I41:$K41,"x")+F41)</f>
        <v>3</v>
      </c>
      <c r="M41" s="54" t="s">
        <v>56</v>
      </c>
      <c r="N41" s="36" t="str">
        <f aca="false">IF(L41="n.a.","n.a.",IF(M41="completed",L41,IF(M41="partial",L41/2,IF(M41="incomplete",0,"n.a."))))</f>
        <v>n.a.</v>
      </c>
      <c r="Q41" s="36" t="n">
        <f aca="false">IF(OR(G41="n.a.",G41=""),"n.a.",COUNTIF($I41:$K41,"x")+G41)</f>
        <v>3</v>
      </c>
      <c r="R41" s="54" t="s">
        <v>56</v>
      </c>
      <c r="S41" s="36" t="str">
        <f aca="false">IF(Q41="n.a.","n.a.",IF(R41="completed",Q41,IF(R41="partial",Q41/2,IF(R41="incomplete",0,"n.a."))))</f>
        <v>n.a.</v>
      </c>
      <c r="V41" s="36" t="str">
        <f aca="false">IF(OR(H41="n.a.",H41=""),"n.a.",COUNTIF($I41:$K41,"x")+H41)</f>
        <v>n.a.</v>
      </c>
      <c r="W41" s="54" t="s">
        <v>54</v>
      </c>
      <c r="X41" s="36" t="str">
        <f aca="false">IF(V41="n.a.","n.a.",IF(W41="completed",V41,IF(W41="partial",V41/2,IF(W41="incomplete",0,"n.a."))))</f>
        <v>n.a.</v>
      </c>
    </row>
    <row r="42" customFormat="false" ht="16.4" hidden="true" customHeight="false" outlineLevel="0" collapsed="false">
      <c r="A42" s="56"/>
      <c r="B42" s="57" t="str">
        <f aca="false">HYPERLINK("https://attack.mitre.org/techniques/T1132/002","MITRE")</f>
        <v>MITRE</v>
      </c>
      <c r="C42" s="57" t="s">
        <v>15</v>
      </c>
      <c r="D42" s="37" t="s">
        <v>104</v>
      </c>
      <c r="E42" s="38" t="s">
        <v>105</v>
      </c>
      <c r="F42" s="39" t="n">
        <v>1</v>
      </c>
      <c r="G42" s="39" t="n">
        <v>1</v>
      </c>
      <c r="H42" s="39" t="s">
        <v>54</v>
      </c>
      <c r="I42" s="55"/>
      <c r="J42" s="55" t="s">
        <v>55</v>
      </c>
      <c r="K42" s="55"/>
      <c r="L42" s="36" t="n">
        <f aca="false">IF(OR(F42="n.a.",F42=""),"n.a.",COUNTIF($I42:$K42,"x")+F42)</f>
        <v>2</v>
      </c>
      <c r="M42" s="54" t="s">
        <v>56</v>
      </c>
      <c r="N42" s="36" t="str">
        <f aca="false">IF(L42="n.a.","n.a.",IF(M42="completed",L42,IF(M42="partial",L42/2,IF(M42="incomplete",0,"n.a."))))</f>
        <v>n.a.</v>
      </c>
      <c r="Q42" s="36" t="n">
        <f aca="false">IF(OR(G42="n.a.",G42=""),"n.a.",COUNTIF($I42:$K42,"x")+G42)</f>
        <v>2</v>
      </c>
      <c r="R42" s="54" t="s">
        <v>56</v>
      </c>
      <c r="S42" s="36" t="str">
        <f aca="false">IF(Q42="n.a.","n.a.",IF(R42="completed",Q42,IF(R42="partial",Q42/2,IF(R42="incomplete",0,"n.a."))))</f>
        <v>n.a.</v>
      </c>
      <c r="V42" s="36" t="str">
        <f aca="false">IF(OR(H42="n.a.",H42=""),"n.a.",COUNTIF($I42:$K42,"x")+H42)</f>
        <v>n.a.</v>
      </c>
      <c r="W42" s="54" t="s">
        <v>54</v>
      </c>
      <c r="X42" s="36" t="str">
        <f aca="false">IF(V42="n.a.","n.a.",IF(W42="completed",V42,IF(W42="partial",V42/2,IF(W42="incomplete",0,"n.a."))))</f>
        <v>n.a.</v>
      </c>
    </row>
    <row r="43" customFormat="false" ht="16.4" hidden="true" customHeight="false" outlineLevel="0" collapsed="false">
      <c r="A43" s="56"/>
      <c r="B43" s="57" t="str">
        <f aca="false">HYPERLINK("https://attack.mitre.org/techniques/T1132/001","MITRE")</f>
        <v>MITRE</v>
      </c>
      <c r="C43" s="57" t="s">
        <v>15</v>
      </c>
      <c r="D43" s="37" t="s">
        <v>104</v>
      </c>
      <c r="E43" s="38" t="s">
        <v>106</v>
      </c>
      <c r="F43" s="39" t="n">
        <v>1</v>
      </c>
      <c r="G43" s="39" t="n">
        <v>1</v>
      </c>
      <c r="H43" s="39" t="s">
        <v>54</v>
      </c>
      <c r="I43" s="55"/>
      <c r="J43" s="55" t="s">
        <v>55</v>
      </c>
      <c r="K43" s="55"/>
      <c r="L43" s="36" t="n">
        <f aca="false">IF(OR(F43="n.a.",F43=""),"n.a.",COUNTIF($I43:$K43,"x")+F43)</f>
        <v>2</v>
      </c>
      <c r="M43" s="54" t="s">
        <v>56</v>
      </c>
      <c r="N43" s="36" t="str">
        <f aca="false">IF(L43="n.a.","n.a.",IF(M43="completed",L43,IF(M43="partial",L43/2,IF(M43="incomplete",0,"n.a."))))</f>
        <v>n.a.</v>
      </c>
      <c r="Q43" s="36" t="n">
        <f aca="false">IF(OR(G43="n.a.",G43=""),"n.a.",COUNTIF($I43:$K43,"x")+G43)</f>
        <v>2</v>
      </c>
      <c r="R43" s="54" t="s">
        <v>56</v>
      </c>
      <c r="S43" s="36" t="str">
        <f aca="false">IF(Q43="n.a.","n.a.",IF(R43="completed",Q43,IF(R43="partial",Q43/2,IF(R43="incomplete",0,"n.a."))))</f>
        <v>n.a.</v>
      </c>
      <c r="V43" s="36" t="str">
        <f aca="false">IF(OR(H43="n.a.",H43=""),"n.a.",COUNTIF($I43:$K43,"x")+H43)</f>
        <v>n.a.</v>
      </c>
      <c r="W43" s="54" t="s">
        <v>54</v>
      </c>
      <c r="X43" s="36" t="str">
        <f aca="false">IF(V43="n.a.","n.a.",IF(W43="completed",V43,IF(W43="partial",V43/2,IF(W43="incomplete",0,"n.a."))))</f>
        <v>n.a.</v>
      </c>
    </row>
    <row r="44" customFormat="false" ht="16.4" hidden="true" customHeight="false" outlineLevel="0" collapsed="false">
      <c r="A44" s="56"/>
      <c r="B44" s="57" t="str">
        <f aca="false">HYPERLINK("https://attack.mitre.org/techniques/T1001/001","MITRE")</f>
        <v>MITRE</v>
      </c>
      <c r="C44" s="57" t="s">
        <v>15</v>
      </c>
      <c r="D44" s="37" t="s">
        <v>107</v>
      </c>
      <c r="E44" s="38" t="s">
        <v>108</v>
      </c>
      <c r="F44" s="39" t="n">
        <v>1</v>
      </c>
      <c r="G44" s="39" t="n">
        <v>1</v>
      </c>
      <c r="H44" s="39" t="s">
        <v>54</v>
      </c>
      <c r="I44" s="55"/>
      <c r="J44" s="55" t="s">
        <v>55</v>
      </c>
      <c r="K44" s="55"/>
      <c r="L44" s="36" t="n">
        <f aca="false">IF(OR(F44="n.a.",F44=""),"n.a.",COUNTIF($I44:$K44,"x")+F44)</f>
        <v>2</v>
      </c>
      <c r="M44" s="54" t="s">
        <v>56</v>
      </c>
      <c r="N44" s="36" t="str">
        <f aca="false">IF(L44="n.a.","n.a.",IF(M44="completed",L44,IF(M44="partial",L44/2,IF(M44="incomplete",0,"n.a."))))</f>
        <v>n.a.</v>
      </c>
      <c r="Q44" s="36" t="n">
        <f aca="false">IF(OR(G44="n.a.",G44=""),"n.a.",COUNTIF($I44:$K44,"x")+G44)</f>
        <v>2</v>
      </c>
      <c r="R44" s="54" t="s">
        <v>56</v>
      </c>
      <c r="S44" s="36" t="str">
        <f aca="false">IF(Q44="n.a.","n.a.",IF(R44="completed",Q44,IF(R44="partial",Q44/2,IF(R44="incomplete",0,"n.a."))))</f>
        <v>n.a.</v>
      </c>
      <c r="V44" s="36" t="str">
        <f aca="false">IF(OR(H44="n.a.",H44=""),"n.a.",COUNTIF($I44:$K44,"x")+H44)</f>
        <v>n.a.</v>
      </c>
      <c r="W44" s="54" t="s">
        <v>54</v>
      </c>
      <c r="X44" s="36" t="str">
        <f aca="false">IF(V44="n.a.","n.a.",IF(W44="completed",V44,IF(W44="partial",V44/2,IF(W44="incomplete",0,"n.a."))))</f>
        <v>n.a.</v>
      </c>
    </row>
    <row r="45" customFormat="false" ht="16.4" hidden="true" customHeight="false" outlineLevel="0" collapsed="false">
      <c r="A45" s="56"/>
      <c r="B45" s="57" t="str">
        <f aca="false">HYPERLINK("https://attack.mitre.org/techniques/T1001/003","MITRE")</f>
        <v>MITRE</v>
      </c>
      <c r="C45" s="57" t="s">
        <v>15</v>
      </c>
      <c r="D45" s="37" t="s">
        <v>107</v>
      </c>
      <c r="E45" s="38" t="s">
        <v>109</v>
      </c>
      <c r="F45" s="39" t="n">
        <v>1</v>
      </c>
      <c r="G45" s="39" t="n">
        <v>1</v>
      </c>
      <c r="H45" s="39" t="n">
        <v>1</v>
      </c>
      <c r="I45" s="55"/>
      <c r="J45" s="55" t="s">
        <v>55</v>
      </c>
      <c r="K45" s="55"/>
      <c r="L45" s="36" t="n">
        <f aca="false">IF(OR(F45="n.a.",F45=""),"n.a.",COUNTIF($I45:$K45,"x")+F45)</f>
        <v>2</v>
      </c>
      <c r="M45" s="54" t="s">
        <v>56</v>
      </c>
      <c r="N45" s="36" t="str">
        <f aca="false">IF(L45="n.a.","n.a.",IF(M45="completed",L45,IF(M45="partial",L45/2,IF(M45="incomplete",0,"n.a."))))</f>
        <v>n.a.</v>
      </c>
      <c r="Q45" s="36" t="n">
        <f aca="false">IF(OR(G45="n.a.",G45=""),"n.a.",COUNTIF($I45:$K45,"x")+G45)</f>
        <v>2</v>
      </c>
      <c r="R45" s="54" t="s">
        <v>56</v>
      </c>
      <c r="S45" s="36" t="str">
        <f aca="false">IF(Q45="n.a.","n.a.",IF(R45="completed",Q45,IF(R45="partial",Q45/2,IF(R45="incomplete",0,"n.a."))))</f>
        <v>n.a.</v>
      </c>
      <c r="V45" s="36" t="n">
        <f aca="false">IF(OR(H45="n.a.",H45=""),"n.a.",COUNTIF($I45:$K45,"x")+H45)</f>
        <v>2</v>
      </c>
      <c r="W45" s="54" t="s">
        <v>56</v>
      </c>
      <c r="X45" s="36" t="str">
        <f aca="false">IF(V45="n.a.","n.a.",IF(W45="completed",V45,IF(W45="partial",V45/2,IF(W45="incomplete",0,"n.a."))))</f>
        <v>n.a.</v>
      </c>
    </row>
    <row r="46" customFormat="false" ht="16.4" hidden="true" customHeight="false" outlineLevel="0" collapsed="false">
      <c r="A46" s="56"/>
      <c r="B46" s="57" t="str">
        <f aca="false">HYPERLINK("https://attack.mitre.org/techniques/T1001/002","MITRE")</f>
        <v>MITRE</v>
      </c>
      <c r="C46" s="57" t="s">
        <v>15</v>
      </c>
      <c r="D46" s="37" t="s">
        <v>107</v>
      </c>
      <c r="E46" s="38" t="s">
        <v>110</v>
      </c>
      <c r="F46" s="39" t="n">
        <v>2</v>
      </c>
      <c r="G46" s="39" t="n">
        <v>1</v>
      </c>
      <c r="H46" s="39" t="s">
        <v>54</v>
      </c>
      <c r="I46" s="55"/>
      <c r="J46" s="55" t="s">
        <v>55</v>
      </c>
      <c r="K46" s="55"/>
      <c r="L46" s="36" t="n">
        <f aca="false">IF(OR(F46="n.a.",F46=""),"n.a.",COUNTIF($I46:$K46,"x")+F46)</f>
        <v>3</v>
      </c>
      <c r="M46" s="54" t="s">
        <v>56</v>
      </c>
      <c r="N46" s="36" t="str">
        <f aca="false">IF(L46="n.a.","n.a.",IF(M46="completed",L46,IF(M46="partial",L46/2,IF(M46="incomplete",0,"n.a."))))</f>
        <v>n.a.</v>
      </c>
      <c r="Q46" s="36" t="n">
        <f aca="false">IF(OR(G46="n.a.",G46=""),"n.a.",COUNTIF($I46:$K46,"x")+G46)</f>
        <v>2</v>
      </c>
      <c r="R46" s="54" t="s">
        <v>56</v>
      </c>
      <c r="S46" s="36" t="str">
        <f aca="false">IF(Q46="n.a.","n.a.",IF(R46="completed",Q46,IF(R46="partial",Q46/2,IF(R46="incomplete",0,"n.a."))))</f>
        <v>n.a.</v>
      </c>
      <c r="V46" s="36" t="str">
        <f aca="false">IF(OR(H46="n.a.",H46=""),"n.a.",COUNTIF($I46:$K46,"x")+H46)</f>
        <v>n.a.</v>
      </c>
      <c r="W46" s="54" t="s">
        <v>54</v>
      </c>
      <c r="X46" s="36" t="str">
        <f aca="false">IF(V46="n.a.","n.a.",IF(W46="completed",V46,IF(W46="partial",V46/2,IF(W46="incomplete",0,"n.a."))))</f>
        <v>n.a.</v>
      </c>
    </row>
    <row r="47" customFormat="false" ht="16.4" hidden="true" customHeight="false" outlineLevel="0" collapsed="false">
      <c r="A47" s="56"/>
      <c r="B47" s="57" t="str">
        <f aca="false">HYPERLINK("https://attack.mitre.org/techniques/T1568/003","MITRE")</f>
        <v>MITRE</v>
      </c>
      <c r="C47" s="57" t="s">
        <v>15</v>
      </c>
      <c r="D47" s="37" t="s">
        <v>111</v>
      </c>
      <c r="E47" s="38" t="s">
        <v>112</v>
      </c>
      <c r="F47" s="39" t="n">
        <v>2</v>
      </c>
      <c r="G47" s="39" t="n">
        <v>2</v>
      </c>
      <c r="H47" s="39" t="s">
        <v>54</v>
      </c>
      <c r="I47" s="55"/>
      <c r="J47" s="55"/>
      <c r="K47" s="55"/>
      <c r="L47" s="36" t="n">
        <f aca="false">IF(OR(F47="n.a.",F47=""),"n.a.",COUNTIF($I47:$K47,"x")+F47)</f>
        <v>2</v>
      </c>
      <c r="M47" s="54" t="s">
        <v>56</v>
      </c>
      <c r="N47" s="36" t="str">
        <f aca="false">IF(L47="n.a.","n.a.",IF(M47="completed",L47,IF(M47="partial",L47/2,IF(M47="incomplete",0,"n.a."))))</f>
        <v>n.a.</v>
      </c>
      <c r="Q47" s="36" t="n">
        <f aca="false">IF(OR(G47="n.a.",G47=""),"n.a.",COUNTIF($I47:$K47,"x")+G47)</f>
        <v>2</v>
      </c>
      <c r="R47" s="54" t="s">
        <v>56</v>
      </c>
      <c r="S47" s="36" t="str">
        <f aca="false">IF(Q47="n.a.","n.a.",IF(R47="completed",Q47,IF(R47="partial",Q47/2,IF(R47="incomplete",0,"n.a."))))</f>
        <v>n.a.</v>
      </c>
      <c r="V47" s="36" t="str">
        <f aca="false">IF(OR(H47="n.a.",H47=""),"n.a.",COUNTIF($I47:$K47,"x")+H47)</f>
        <v>n.a.</v>
      </c>
      <c r="W47" s="54" t="s">
        <v>54</v>
      </c>
      <c r="X47" s="36" t="str">
        <f aca="false">IF(V47="n.a.","n.a.",IF(W47="completed",V47,IF(W47="partial",V47/2,IF(W47="incomplete",0,"n.a."))))</f>
        <v>n.a.</v>
      </c>
    </row>
    <row r="48" customFormat="false" ht="16.4" hidden="true" customHeight="false" outlineLevel="0" collapsed="false">
      <c r="A48" s="56"/>
      <c r="B48" s="57" t="str">
        <f aca="false">HYPERLINK("https://attack.mitre.org/techniques/T1568/002","MITRE")</f>
        <v>MITRE</v>
      </c>
      <c r="C48" s="57" t="s">
        <v>15</v>
      </c>
      <c r="D48" s="37" t="s">
        <v>111</v>
      </c>
      <c r="E48" s="38" t="s">
        <v>113</v>
      </c>
      <c r="F48" s="39" t="n">
        <v>2</v>
      </c>
      <c r="G48" s="39" t="n">
        <v>2</v>
      </c>
      <c r="H48" s="39" t="s">
        <v>54</v>
      </c>
      <c r="I48" s="55"/>
      <c r="J48" s="55"/>
      <c r="K48" s="55"/>
      <c r="L48" s="36" t="n">
        <f aca="false">IF(OR(F48="n.a.",F48=""),"n.a.",COUNTIF($I48:$K48,"x")+F48)</f>
        <v>2</v>
      </c>
      <c r="M48" s="54" t="s">
        <v>56</v>
      </c>
      <c r="N48" s="36" t="str">
        <f aca="false">IF(L48="n.a.","n.a.",IF(M48="completed",L48,IF(M48="partial",L48/2,IF(M48="incomplete",0,"n.a."))))</f>
        <v>n.a.</v>
      </c>
      <c r="Q48" s="36" t="n">
        <f aca="false">IF(OR(G48="n.a.",G48=""),"n.a.",COUNTIF($I48:$K48,"x")+G48)</f>
        <v>2</v>
      </c>
      <c r="R48" s="54" t="s">
        <v>56</v>
      </c>
      <c r="S48" s="36" t="str">
        <f aca="false">IF(Q48="n.a.","n.a.",IF(R48="completed",Q48,IF(R48="partial",Q48/2,IF(R48="incomplete",0,"n.a."))))</f>
        <v>n.a.</v>
      </c>
      <c r="V48" s="36" t="str">
        <f aca="false">IF(OR(H48="n.a.",H48=""),"n.a.",COUNTIF($I48:$K48,"x")+H48)</f>
        <v>n.a.</v>
      </c>
      <c r="W48" s="54" t="s">
        <v>54</v>
      </c>
      <c r="X48" s="36" t="str">
        <f aca="false">IF(V48="n.a.","n.a.",IF(W48="completed",V48,IF(W48="partial",V48/2,IF(W48="incomplete",0,"n.a."))))</f>
        <v>n.a.</v>
      </c>
    </row>
    <row r="49" customFormat="false" ht="16.4" hidden="true" customHeight="false" outlineLevel="0" collapsed="false">
      <c r="A49" s="56"/>
      <c r="B49" s="57" t="str">
        <f aca="false">HYPERLINK("https://attack.mitre.org/techniques/T1568/001","MITRE")</f>
        <v>MITRE</v>
      </c>
      <c r="C49" s="57" t="s">
        <v>15</v>
      </c>
      <c r="D49" s="37" t="s">
        <v>111</v>
      </c>
      <c r="E49" s="38" t="s">
        <v>114</v>
      </c>
      <c r="F49" s="39" t="n">
        <v>2</v>
      </c>
      <c r="G49" s="39" t="n">
        <v>2</v>
      </c>
      <c r="H49" s="39" t="s">
        <v>54</v>
      </c>
      <c r="I49" s="55"/>
      <c r="J49" s="55"/>
      <c r="K49" s="55"/>
      <c r="L49" s="36" t="n">
        <f aca="false">IF(OR(F49="n.a.",F49=""),"n.a.",COUNTIF($I49:$K49,"x")+F49)</f>
        <v>2</v>
      </c>
      <c r="M49" s="54" t="s">
        <v>56</v>
      </c>
      <c r="N49" s="36" t="str">
        <f aca="false">IF(L49="n.a.","n.a.",IF(M49="completed",L49,IF(M49="partial",L49/2,IF(M49="incomplete",0,"n.a."))))</f>
        <v>n.a.</v>
      </c>
      <c r="Q49" s="36" t="n">
        <f aca="false">IF(OR(G49="n.a.",G49=""),"n.a.",COUNTIF($I49:$K49,"x")+G49)</f>
        <v>2</v>
      </c>
      <c r="R49" s="54" t="s">
        <v>56</v>
      </c>
      <c r="S49" s="36" t="str">
        <f aca="false">IF(Q49="n.a.","n.a.",IF(R49="completed",Q49,IF(R49="partial",Q49/2,IF(R49="incomplete",0,"n.a."))))</f>
        <v>n.a.</v>
      </c>
      <c r="V49" s="36" t="str">
        <f aca="false">IF(OR(H49="n.a.",H49=""),"n.a.",COUNTIF($I49:$K49,"x")+H49)</f>
        <v>n.a.</v>
      </c>
      <c r="W49" s="54" t="s">
        <v>54</v>
      </c>
      <c r="X49" s="36" t="str">
        <f aca="false">IF(V49="n.a.","n.a.",IF(W49="completed",V49,IF(W49="partial",V49/2,IF(W49="incomplete",0,"n.a."))))</f>
        <v>n.a.</v>
      </c>
    </row>
    <row r="50" customFormat="false" ht="16.4" hidden="true" customHeight="false" outlineLevel="0" collapsed="false">
      <c r="A50" s="56"/>
      <c r="B50" s="57" t="str">
        <f aca="false">HYPERLINK("https://attack.mitre.org/techniques/T1573/002","MITRE")</f>
        <v>MITRE</v>
      </c>
      <c r="C50" s="57" t="s">
        <v>15</v>
      </c>
      <c r="D50" s="37" t="s">
        <v>115</v>
      </c>
      <c r="E50" s="38" t="s">
        <v>116</v>
      </c>
      <c r="F50" s="39" t="n">
        <v>2</v>
      </c>
      <c r="G50" s="39" t="n">
        <v>2</v>
      </c>
      <c r="H50" s="39" t="s">
        <v>54</v>
      </c>
      <c r="I50" s="55"/>
      <c r="J50" s="55"/>
      <c r="K50" s="55" t="s">
        <v>55</v>
      </c>
      <c r="L50" s="36" t="n">
        <f aca="false">IF(OR(F50="n.a.",F50=""),"n.a.",COUNTIF($I50:$K50,"x")+F50)</f>
        <v>3</v>
      </c>
      <c r="M50" s="54" t="s">
        <v>56</v>
      </c>
      <c r="N50" s="36" t="str">
        <f aca="false">IF(L50="n.a.","n.a.",IF(M50="completed",L50,IF(M50="partial",L50/2,IF(M50="incomplete",0,"n.a."))))</f>
        <v>n.a.</v>
      </c>
      <c r="Q50" s="36" t="n">
        <f aca="false">IF(OR(G50="n.a.",G50=""),"n.a.",COUNTIF($I50:$K50,"x")+G50)</f>
        <v>3</v>
      </c>
      <c r="R50" s="54" t="s">
        <v>56</v>
      </c>
      <c r="S50" s="36" t="str">
        <f aca="false">IF(Q50="n.a.","n.a.",IF(R50="completed",Q50,IF(R50="partial",Q50/2,IF(R50="incomplete",0,"n.a."))))</f>
        <v>n.a.</v>
      </c>
      <c r="V50" s="36" t="str">
        <f aca="false">IF(OR(H50="n.a.",H50=""),"n.a.",COUNTIF($I50:$K50,"x")+H50)</f>
        <v>n.a.</v>
      </c>
      <c r="W50" s="54" t="s">
        <v>54</v>
      </c>
      <c r="X50" s="36" t="str">
        <f aca="false">IF(V50="n.a.","n.a.",IF(W50="completed",V50,IF(W50="partial",V50/2,IF(W50="incomplete",0,"n.a."))))</f>
        <v>n.a.</v>
      </c>
    </row>
    <row r="51" customFormat="false" ht="16.4" hidden="true" customHeight="false" outlineLevel="0" collapsed="false">
      <c r="A51" s="56"/>
      <c r="B51" s="57" t="str">
        <f aca="false">HYPERLINK("https://attack.mitre.org/techniques/T1573/001","MITRE")</f>
        <v>MITRE</v>
      </c>
      <c r="C51" s="57" t="s">
        <v>15</v>
      </c>
      <c r="D51" s="37" t="s">
        <v>115</v>
      </c>
      <c r="E51" s="38" t="s">
        <v>117</v>
      </c>
      <c r="F51" s="39" t="n">
        <v>2</v>
      </c>
      <c r="G51" s="39" t="n">
        <v>2</v>
      </c>
      <c r="H51" s="39" t="s">
        <v>54</v>
      </c>
      <c r="I51" s="55"/>
      <c r="J51" s="55"/>
      <c r="K51" s="55" t="s">
        <v>55</v>
      </c>
      <c r="L51" s="36" t="n">
        <f aca="false">IF(OR(F51="n.a.",F51=""),"n.a.",COUNTIF($I51:$K51,"x")+F51)</f>
        <v>3</v>
      </c>
      <c r="M51" s="54" t="s">
        <v>56</v>
      </c>
      <c r="N51" s="36" t="str">
        <f aca="false">IF(L51="n.a.","n.a.",IF(M51="completed",L51,IF(M51="partial",L51/2,IF(M51="incomplete",0,"n.a."))))</f>
        <v>n.a.</v>
      </c>
      <c r="Q51" s="36" t="n">
        <f aca="false">IF(OR(G51="n.a.",G51=""),"n.a.",COUNTIF($I51:$K51,"x")+G51)</f>
        <v>3</v>
      </c>
      <c r="R51" s="54" t="s">
        <v>56</v>
      </c>
      <c r="S51" s="36" t="str">
        <f aca="false">IF(Q51="n.a.","n.a.",IF(R51="completed",Q51,IF(R51="partial",Q51/2,IF(R51="incomplete",0,"n.a."))))</f>
        <v>n.a.</v>
      </c>
      <c r="V51" s="36" t="str">
        <f aca="false">IF(OR(H51="n.a.",H51=""),"n.a.",COUNTIF($I51:$K51,"x")+H51)</f>
        <v>n.a.</v>
      </c>
      <c r="W51" s="54" t="s">
        <v>54</v>
      </c>
      <c r="X51" s="36" t="str">
        <f aca="false">IF(V51="n.a.","n.a.",IF(W51="completed",V51,IF(W51="partial",V51/2,IF(W51="incomplete",0,"n.a."))))</f>
        <v>n.a.</v>
      </c>
    </row>
    <row r="52" customFormat="false" ht="16.4" hidden="true" customHeight="false" outlineLevel="0" collapsed="false">
      <c r="A52" s="56"/>
      <c r="B52" s="57" t="str">
        <f aca="false">HYPERLINK("https://attack.mitre.org/techniques/T1008","MITRE")</f>
        <v>MITRE</v>
      </c>
      <c r="C52" s="57" t="s">
        <v>15</v>
      </c>
      <c r="D52" s="37" t="s">
        <v>118</v>
      </c>
      <c r="E52" s="38" t="s">
        <v>65</v>
      </c>
      <c r="F52" s="39" t="n">
        <v>1</v>
      </c>
      <c r="G52" s="39" t="n">
        <v>1</v>
      </c>
      <c r="H52" s="39" t="s">
        <v>54</v>
      </c>
      <c r="I52" s="55"/>
      <c r="J52" s="55"/>
      <c r="K52" s="55" t="s">
        <v>55</v>
      </c>
      <c r="L52" s="36" t="n">
        <f aca="false">IF(OR(F52="n.a.",F52=""),"n.a.",COUNTIF($I52:$K52,"x")+F52)</f>
        <v>2</v>
      </c>
      <c r="M52" s="54" t="s">
        <v>56</v>
      </c>
      <c r="N52" s="36" t="str">
        <f aca="false">IF(L52="n.a.","n.a.",IF(M52="completed",L52,IF(M52="partial",L52/2,IF(M52="incomplete",0,"n.a."))))</f>
        <v>n.a.</v>
      </c>
      <c r="Q52" s="36" t="n">
        <f aca="false">IF(OR(G52="n.a.",G52=""),"n.a.",COUNTIF($I52:$K52,"x")+G52)</f>
        <v>2</v>
      </c>
      <c r="R52" s="54" t="s">
        <v>56</v>
      </c>
      <c r="S52" s="36" t="str">
        <f aca="false">IF(Q52="n.a.","n.a.",IF(R52="completed",Q52,IF(R52="partial",Q52/2,IF(R52="incomplete",0,"n.a."))))</f>
        <v>n.a.</v>
      </c>
      <c r="V52" s="36" t="str">
        <f aca="false">IF(OR(H52="n.a.",H52=""),"n.a.",COUNTIF($I52:$K52,"x")+H52)</f>
        <v>n.a.</v>
      </c>
      <c r="W52" s="54" t="s">
        <v>54</v>
      </c>
      <c r="X52" s="36" t="str">
        <f aca="false">IF(V52="n.a.","n.a.",IF(W52="completed",V52,IF(W52="partial",V52/2,IF(W52="incomplete",0,"n.a."))))</f>
        <v>n.a.</v>
      </c>
    </row>
    <row r="53" customFormat="false" ht="16.4" hidden="true" customHeight="false" outlineLevel="0" collapsed="false">
      <c r="A53" s="56"/>
      <c r="B53" s="57" t="str">
        <f aca="false">HYPERLINK("https://attack.mitre.org/techniques/T1665","MITRE")</f>
        <v>MITRE</v>
      </c>
      <c r="C53" s="57" t="s">
        <v>15</v>
      </c>
      <c r="D53" s="37" t="s">
        <v>119</v>
      </c>
      <c r="E53" s="38" t="s">
        <v>65</v>
      </c>
      <c r="F53" s="39" t="n">
        <v>2</v>
      </c>
      <c r="G53" s="39" t="n">
        <v>2</v>
      </c>
      <c r="H53" s="39" t="s">
        <v>54</v>
      </c>
      <c r="I53" s="55"/>
      <c r="J53" s="55" t="s">
        <v>55</v>
      </c>
      <c r="K53" s="55"/>
      <c r="L53" s="36" t="n">
        <f aca="false">IF(OR(F53="n.a.",F53=""),"n.a.",COUNTIF($I53:$K53,"x")+F53)</f>
        <v>3</v>
      </c>
      <c r="M53" s="54" t="s">
        <v>56</v>
      </c>
      <c r="N53" s="36" t="str">
        <f aca="false">IF(L53="n.a.","n.a.",IF(M53="completed",L53,IF(M53="partial",L53/2,IF(M53="incomplete",0,"n.a."))))</f>
        <v>n.a.</v>
      </c>
      <c r="Q53" s="36" t="n">
        <f aca="false">IF(OR(G53="n.a.",G53=""),"n.a.",COUNTIF($I53:$K53,"x")+G53)</f>
        <v>3</v>
      </c>
      <c r="R53" s="54" t="s">
        <v>56</v>
      </c>
      <c r="S53" s="36" t="str">
        <f aca="false">IF(Q53="n.a.","n.a.",IF(R53="completed",Q53,IF(R53="partial",Q53/2,IF(R53="incomplete",0,"n.a."))))</f>
        <v>n.a.</v>
      </c>
      <c r="V53" s="36" t="str">
        <f aca="false">IF(OR(H53="n.a.",H53=""),"n.a.",COUNTIF($I53:$K53,"x")+H53)</f>
        <v>n.a.</v>
      </c>
      <c r="W53" s="54" t="s">
        <v>54</v>
      </c>
      <c r="X53" s="36" t="str">
        <f aca="false">IF(V53="n.a.","n.a.",IF(W53="completed",V53,IF(W53="partial",V53/2,IF(W53="incomplete",0,"n.a."))))</f>
        <v>n.a.</v>
      </c>
    </row>
    <row r="54" customFormat="false" ht="16.4" hidden="true" customHeight="false" outlineLevel="0" collapsed="false">
      <c r="A54" s="56"/>
      <c r="B54" s="57" t="str">
        <f aca="false">HYPERLINK("https://attack.mitre.org/techniques/T1105","MITRE")</f>
        <v>MITRE</v>
      </c>
      <c r="C54" s="57" t="s">
        <v>15</v>
      </c>
      <c r="D54" s="37" t="s">
        <v>120</v>
      </c>
      <c r="E54" s="38" t="s">
        <v>65</v>
      </c>
      <c r="F54" s="39" t="n">
        <v>2</v>
      </c>
      <c r="G54" s="39" t="n">
        <v>2</v>
      </c>
      <c r="H54" s="39" t="s">
        <v>54</v>
      </c>
      <c r="I54" s="55"/>
      <c r="J54" s="55"/>
      <c r="K54" s="55"/>
      <c r="L54" s="36" t="n">
        <f aca="false">IF(OR(F54="n.a.",F54=""),"n.a.",COUNTIF($I54:$K54,"x")+F54)</f>
        <v>2</v>
      </c>
      <c r="M54" s="54" t="s">
        <v>56</v>
      </c>
      <c r="N54" s="36" t="str">
        <f aca="false">IF(L54="n.a.","n.a.",IF(M54="completed",L54,IF(M54="partial",L54/2,IF(M54="incomplete",0,"n.a."))))</f>
        <v>n.a.</v>
      </c>
      <c r="Q54" s="36" t="n">
        <f aca="false">IF(OR(G54="n.a.",G54=""),"n.a.",COUNTIF($I54:$K54,"x")+G54)</f>
        <v>2</v>
      </c>
      <c r="R54" s="54" t="s">
        <v>56</v>
      </c>
      <c r="S54" s="36" t="str">
        <f aca="false">IF(Q54="n.a.","n.a.",IF(R54="completed",Q54,IF(R54="partial",Q54/2,IF(R54="incomplete",0,"n.a."))))</f>
        <v>n.a.</v>
      </c>
      <c r="V54" s="36" t="str">
        <f aca="false">IF(OR(H54="n.a.",H54=""),"n.a.",COUNTIF($I54:$K54,"x")+H54)</f>
        <v>n.a.</v>
      </c>
      <c r="W54" s="54" t="s">
        <v>54</v>
      </c>
      <c r="X54" s="36" t="str">
        <f aca="false">IF(V54="n.a.","n.a.",IF(W54="completed",V54,IF(W54="partial",V54/2,IF(W54="incomplete",0,"n.a."))))</f>
        <v>n.a.</v>
      </c>
    </row>
    <row r="55" customFormat="false" ht="16.4" hidden="true" customHeight="false" outlineLevel="0" collapsed="false">
      <c r="A55" s="56"/>
      <c r="B55" s="57" t="str">
        <f aca="false">HYPERLINK("https://attack.mitre.org/techniques/T1104","MITRE")</f>
        <v>MITRE</v>
      </c>
      <c r="C55" s="57" t="s">
        <v>15</v>
      </c>
      <c r="D55" s="37" t="s">
        <v>121</v>
      </c>
      <c r="E55" s="38" t="s">
        <v>65</v>
      </c>
      <c r="F55" s="39" t="n">
        <v>2</v>
      </c>
      <c r="G55" s="39" t="n">
        <v>2</v>
      </c>
      <c r="H55" s="39" t="s">
        <v>54</v>
      </c>
      <c r="I55" s="55"/>
      <c r="J55" s="55"/>
      <c r="K55" s="55"/>
      <c r="L55" s="36" t="n">
        <f aca="false">IF(OR(F55="n.a.",F55=""),"n.a.",COUNTIF($I55:$K55,"x")+F55)</f>
        <v>2</v>
      </c>
      <c r="M55" s="54" t="s">
        <v>56</v>
      </c>
      <c r="N55" s="36" t="str">
        <f aca="false">IF(L55="n.a.","n.a.",IF(M55="completed",L55,IF(M55="partial",L55/2,IF(M55="incomplete",0,"n.a."))))</f>
        <v>n.a.</v>
      </c>
      <c r="Q55" s="36" t="n">
        <f aca="false">IF(OR(G55="n.a.",G55=""),"n.a.",COUNTIF($I55:$K55,"x")+G55)</f>
        <v>2</v>
      </c>
      <c r="R55" s="54" t="s">
        <v>56</v>
      </c>
      <c r="S55" s="36" t="str">
        <f aca="false">IF(Q55="n.a.","n.a.",IF(R55="completed",Q55,IF(R55="partial",Q55/2,IF(R55="incomplete",0,"n.a."))))</f>
        <v>n.a.</v>
      </c>
      <c r="V55" s="36" t="str">
        <f aca="false">IF(OR(H55="n.a.",H55=""),"n.a.",COUNTIF($I55:$K55,"x")+H55)</f>
        <v>n.a.</v>
      </c>
      <c r="W55" s="54" t="s">
        <v>54</v>
      </c>
      <c r="X55" s="36" t="str">
        <f aca="false">IF(V55="n.a.","n.a.",IF(W55="completed",V55,IF(W55="partial",V55/2,IF(W55="incomplete",0,"n.a."))))</f>
        <v>n.a.</v>
      </c>
    </row>
    <row r="56" customFormat="false" ht="16.4" hidden="true" customHeight="false" outlineLevel="0" collapsed="false">
      <c r="A56" s="56"/>
      <c r="B56" s="57" t="str">
        <f aca="false">HYPERLINK("https://attack.mitre.org/techniques/T1095","MITRE")</f>
        <v>MITRE</v>
      </c>
      <c r="C56" s="57" t="s">
        <v>15</v>
      </c>
      <c r="D56" s="37" t="s">
        <v>122</v>
      </c>
      <c r="E56" s="38" t="s">
        <v>65</v>
      </c>
      <c r="F56" s="39" t="n">
        <v>2</v>
      </c>
      <c r="G56" s="39" t="n">
        <v>2</v>
      </c>
      <c r="H56" s="39" t="s">
        <v>54</v>
      </c>
      <c r="I56" s="55"/>
      <c r="J56" s="55" t="s">
        <v>55</v>
      </c>
      <c r="K56" s="55" t="s">
        <v>55</v>
      </c>
      <c r="L56" s="36" t="n">
        <f aca="false">IF(OR(F56="n.a.",F56=""),"n.a.",COUNTIF($I56:$K56,"x")+F56)</f>
        <v>4</v>
      </c>
      <c r="M56" s="54" t="s">
        <v>56</v>
      </c>
      <c r="N56" s="36" t="str">
        <f aca="false">IF(L56="n.a.","n.a.",IF(M56="completed",L56,IF(M56="partial",L56/2,IF(M56="incomplete",0,"n.a."))))</f>
        <v>n.a.</v>
      </c>
      <c r="Q56" s="36" t="n">
        <f aca="false">IF(OR(G56="n.a.",G56=""),"n.a.",COUNTIF($I56:$K56,"x")+G56)</f>
        <v>4</v>
      </c>
      <c r="R56" s="54" t="s">
        <v>56</v>
      </c>
      <c r="S56" s="36" t="str">
        <f aca="false">IF(Q56="n.a.","n.a.",IF(R56="completed",Q56,IF(R56="partial",Q56/2,IF(R56="incomplete",0,"n.a."))))</f>
        <v>n.a.</v>
      </c>
      <c r="V56" s="36" t="str">
        <f aca="false">IF(OR(H56="n.a.",H56=""),"n.a.",COUNTIF($I56:$K56,"x")+H56)</f>
        <v>n.a.</v>
      </c>
      <c r="W56" s="54" t="s">
        <v>54</v>
      </c>
      <c r="X56" s="36" t="str">
        <f aca="false">IF(V56="n.a.","n.a.",IF(W56="completed",V56,IF(W56="partial",V56/2,IF(W56="incomplete",0,"n.a."))))</f>
        <v>n.a.</v>
      </c>
    </row>
    <row r="57" customFormat="false" ht="16.4" hidden="true" customHeight="false" outlineLevel="0" collapsed="false">
      <c r="A57" s="56"/>
      <c r="B57" s="57" t="str">
        <f aca="false">HYPERLINK("https://attack.mitre.org/techniques/T1571","MITRE")</f>
        <v>MITRE</v>
      </c>
      <c r="C57" s="57" t="s">
        <v>15</v>
      </c>
      <c r="D57" s="37" t="s">
        <v>123</v>
      </c>
      <c r="E57" s="38" t="s">
        <v>65</v>
      </c>
      <c r="F57" s="39" t="n">
        <v>2</v>
      </c>
      <c r="G57" s="39" t="n">
        <v>2</v>
      </c>
      <c r="H57" s="39" t="s">
        <v>54</v>
      </c>
      <c r="I57" s="55"/>
      <c r="J57" s="55" t="s">
        <v>55</v>
      </c>
      <c r="K57" s="55" t="s">
        <v>55</v>
      </c>
      <c r="L57" s="36" t="n">
        <f aca="false">IF(OR(F57="n.a.",F57=""),"n.a.",COUNTIF($I57:$K57,"x")+F57)</f>
        <v>4</v>
      </c>
      <c r="M57" s="54" t="s">
        <v>56</v>
      </c>
      <c r="N57" s="36" t="str">
        <f aca="false">IF(L57="n.a.","n.a.",IF(M57="completed",L57,IF(M57="partial",L57/2,IF(M57="incomplete",0,"n.a."))))</f>
        <v>n.a.</v>
      </c>
      <c r="Q57" s="36" t="n">
        <f aca="false">IF(OR(G57="n.a.",G57=""),"n.a.",COUNTIF($I57:$K57,"x")+G57)</f>
        <v>4</v>
      </c>
      <c r="R57" s="54" t="s">
        <v>56</v>
      </c>
      <c r="S57" s="36" t="str">
        <f aca="false">IF(Q57="n.a.","n.a.",IF(R57="completed",Q57,IF(R57="partial",Q57/2,IF(R57="incomplete",0,"n.a."))))</f>
        <v>n.a.</v>
      </c>
      <c r="V57" s="36" t="str">
        <f aca="false">IF(OR(H57="n.a.",H57=""),"n.a.",COUNTIF($I57:$K57,"x")+H57)</f>
        <v>n.a.</v>
      </c>
      <c r="W57" s="54" t="s">
        <v>54</v>
      </c>
      <c r="X57" s="36" t="str">
        <f aca="false">IF(V57="n.a.","n.a.",IF(W57="completed",V57,IF(W57="partial",V57/2,IF(W57="incomplete",0,"n.a."))))</f>
        <v>n.a.</v>
      </c>
    </row>
    <row r="58" customFormat="false" ht="16.4" hidden="true" customHeight="false" outlineLevel="0" collapsed="false">
      <c r="A58" s="56"/>
      <c r="B58" s="57" t="str">
        <f aca="false">HYPERLINK("https://attack.mitre.org/techniques/T1572","MITRE")</f>
        <v>MITRE</v>
      </c>
      <c r="C58" s="57" t="s">
        <v>15</v>
      </c>
      <c r="D58" s="37" t="s">
        <v>124</v>
      </c>
      <c r="E58" s="38" t="s">
        <v>65</v>
      </c>
      <c r="F58" s="39" t="n">
        <v>2</v>
      </c>
      <c r="G58" s="39" t="n">
        <v>2</v>
      </c>
      <c r="H58" s="39" t="s">
        <v>54</v>
      </c>
      <c r="I58" s="55"/>
      <c r="J58" s="55" t="s">
        <v>55</v>
      </c>
      <c r="K58" s="55" t="s">
        <v>55</v>
      </c>
      <c r="L58" s="36" t="n">
        <f aca="false">IF(OR(F58="n.a.",F58=""),"n.a.",COUNTIF($I58:$K58,"x")+F58)</f>
        <v>4</v>
      </c>
      <c r="M58" s="54" t="s">
        <v>56</v>
      </c>
      <c r="N58" s="36" t="str">
        <f aca="false">IF(L58="n.a.","n.a.",IF(M58="completed",L58,IF(M58="partial",L58/2,IF(M58="incomplete",0,"n.a."))))</f>
        <v>n.a.</v>
      </c>
      <c r="Q58" s="36" t="n">
        <f aca="false">IF(OR(G58="n.a.",G58=""),"n.a.",COUNTIF($I58:$K58,"x")+G58)</f>
        <v>4</v>
      </c>
      <c r="R58" s="54" t="s">
        <v>56</v>
      </c>
      <c r="S58" s="36" t="str">
        <f aca="false">IF(Q58="n.a.","n.a.",IF(R58="completed",Q58,IF(R58="partial",Q58/2,IF(R58="incomplete",0,"n.a."))))</f>
        <v>n.a.</v>
      </c>
      <c r="V58" s="36" t="str">
        <f aca="false">IF(OR(H58="n.a.",H58=""),"n.a.",COUNTIF($I58:$K58,"x")+H58)</f>
        <v>n.a.</v>
      </c>
      <c r="W58" s="54" t="s">
        <v>54</v>
      </c>
      <c r="X58" s="36" t="str">
        <f aca="false">IF(V58="n.a.","n.a.",IF(W58="completed",V58,IF(W58="partial",V58/2,IF(W58="incomplete",0,"n.a."))))</f>
        <v>n.a.</v>
      </c>
    </row>
    <row r="59" customFormat="false" ht="16.4" hidden="true" customHeight="false" outlineLevel="0" collapsed="false">
      <c r="A59" s="56"/>
      <c r="B59" s="57" t="str">
        <f aca="false">HYPERLINK("https://attack.mitre.org/techniques/T1090/004","MITRE")</f>
        <v>MITRE</v>
      </c>
      <c r="C59" s="57" t="s">
        <v>15</v>
      </c>
      <c r="D59" s="37" t="s">
        <v>125</v>
      </c>
      <c r="E59" s="38" t="s">
        <v>126</v>
      </c>
      <c r="F59" s="39" t="n">
        <v>2</v>
      </c>
      <c r="G59" s="39" t="n">
        <v>2</v>
      </c>
      <c r="H59" s="39" t="s">
        <v>54</v>
      </c>
      <c r="I59" s="55"/>
      <c r="J59" s="55" t="s">
        <v>55</v>
      </c>
      <c r="K59" s="55"/>
      <c r="L59" s="36" t="n">
        <f aca="false">IF(OR(F59="n.a.",F59=""),"n.a.",COUNTIF($I59:$K59,"x")+F59)</f>
        <v>3</v>
      </c>
      <c r="M59" s="54" t="s">
        <v>56</v>
      </c>
      <c r="N59" s="36" t="str">
        <f aca="false">IF(L59="n.a.","n.a.",IF(M59="completed",L59,IF(M59="partial",L59/2,IF(M59="incomplete",0,"n.a."))))</f>
        <v>n.a.</v>
      </c>
      <c r="Q59" s="36" t="n">
        <f aca="false">IF(OR(G59="n.a.",G59=""),"n.a.",COUNTIF($I59:$K59,"x")+G59)</f>
        <v>3</v>
      </c>
      <c r="R59" s="54" t="s">
        <v>56</v>
      </c>
      <c r="S59" s="36" t="str">
        <f aca="false">IF(Q59="n.a.","n.a.",IF(R59="completed",Q59,IF(R59="partial",Q59/2,IF(R59="incomplete",0,"n.a."))))</f>
        <v>n.a.</v>
      </c>
      <c r="V59" s="36" t="str">
        <f aca="false">IF(OR(H59="n.a.",H59=""),"n.a.",COUNTIF($I59:$K59,"x")+H59)</f>
        <v>n.a.</v>
      </c>
      <c r="W59" s="54" t="s">
        <v>54</v>
      </c>
      <c r="X59" s="36" t="str">
        <f aca="false">IF(V59="n.a.","n.a.",IF(W59="completed",V59,IF(W59="partial",V59/2,IF(W59="incomplete",0,"n.a."))))</f>
        <v>n.a.</v>
      </c>
    </row>
    <row r="60" customFormat="false" ht="16.4" hidden="true" customHeight="false" outlineLevel="0" collapsed="false">
      <c r="A60" s="56"/>
      <c r="B60" s="57" t="str">
        <f aca="false">HYPERLINK("https://attack.mitre.org/techniques/T1090/002","MITRE")</f>
        <v>MITRE</v>
      </c>
      <c r="C60" s="57" t="s">
        <v>15</v>
      </c>
      <c r="D60" s="37" t="s">
        <v>125</v>
      </c>
      <c r="E60" s="38" t="s">
        <v>127</v>
      </c>
      <c r="F60" s="39" t="n">
        <v>2</v>
      </c>
      <c r="G60" s="39" t="n">
        <v>2</v>
      </c>
      <c r="H60" s="39" t="s">
        <v>54</v>
      </c>
      <c r="I60" s="55"/>
      <c r="J60" s="55" t="s">
        <v>55</v>
      </c>
      <c r="K60" s="55"/>
      <c r="L60" s="36" t="n">
        <f aca="false">IF(OR(F60="n.a.",F60=""),"n.a.",COUNTIF($I60:$K60,"x")+F60)</f>
        <v>3</v>
      </c>
      <c r="M60" s="54" t="s">
        <v>56</v>
      </c>
      <c r="N60" s="36" t="str">
        <f aca="false">IF(L60="n.a.","n.a.",IF(M60="completed",L60,IF(M60="partial",L60/2,IF(M60="incomplete",0,"n.a."))))</f>
        <v>n.a.</v>
      </c>
      <c r="Q60" s="36" t="n">
        <f aca="false">IF(OR(G60="n.a.",G60=""),"n.a.",COUNTIF($I60:$K60,"x")+G60)</f>
        <v>3</v>
      </c>
      <c r="R60" s="54" t="s">
        <v>56</v>
      </c>
      <c r="S60" s="36" t="str">
        <f aca="false">IF(Q60="n.a.","n.a.",IF(R60="completed",Q60,IF(R60="partial",Q60/2,IF(R60="incomplete",0,"n.a."))))</f>
        <v>n.a.</v>
      </c>
      <c r="V60" s="36" t="str">
        <f aca="false">IF(OR(H60="n.a.",H60=""),"n.a.",COUNTIF($I60:$K60,"x")+H60)</f>
        <v>n.a.</v>
      </c>
      <c r="W60" s="54" t="s">
        <v>54</v>
      </c>
      <c r="X60" s="36" t="str">
        <f aca="false">IF(V60="n.a.","n.a.",IF(W60="completed",V60,IF(W60="partial",V60/2,IF(W60="incomplete",0,"n.a."))))</f>
        <v>n.a.</v>
      </c>
    </row>
    <row r="61" customFormat="false" ht="16.4" hidden="true" customHeight="false" outlineLevel="0" collapsed="false">
      <c r="A61" s="56"/>
      <c r="B61" s="57" t="str">
        <f aca="false">HYPERLINK("https://attack.mitre.org/techniques/T1090/001","MITRE")</f>
        <v>MITRE</v>
      </c>
      <c r="C61" s="57" t="s">
        <v>15</v>
      </c>
      <c r="D61" s="37" t="s">
        <v>125</v>
      </c>
      <c r="E61" s="38" t="s">
        <v>128</v>
      </c>
      <c r="F61" s="39" t="n">
        <v>3</v>
      </c>
      <c r="G61" s="39" t="n">
        <v>3</v>
      </c>
      <c r="H61" s="39" t="s">
        <v>54</v>
      </c>
      <c r="I61" s="55"/>
      <c r="J61" s="55" t="s">
        <v>55</v>
      </c>
      <c r="K61" s="55"/>
      <c r="L61" s="36" t="n">
        <f aca="false">IF(OR(F61="n.a.",F61=""),"n.a.",COUNTIF($I61:$K61,"x")+F61)</f>
        <v>4</v>
      </c>
      <c r="M61" s="54" t="s">
        <v>56</v>
      </c>
      <c r="N61" s="36" t="str">
        <f aca="false">IF(L61="n.a.","n.a.",IF(M61="completed",L61,IF(M61="partial",L61/2,IF(M61="incomplete",0,"n.a."))))</f>
        <v>n.a.</v>
      </c>
      <c r="Q61" s="36" t="n">
        <f aca="false">IF(OR(G61="n.a.",G61=""),"n.a.",COUNTIF($I61:$K61,"x")+G61)</f>
        <v>4</v>
      </c>
      <c r="R61" s="54" t="s">
        <v>56</v>
      </c>
      <c r="S61" s="36" t="str">
        <f aca="false">IF(Q61="n.a.","n.a.",IF(R61="completed",Q61,IF(R61="partial",Q61/2,IF(R61="incomplete",0,"n.a."))))</f>
        <v>n.a.</v>
      </c>
      <c r="V61" s="36" t="str">
        <f aca="false">IF(OR(H61="n.a.",H61=""),"n.a.",COUNTIF($I61:$K61,"x")+H61)</f>
        <v>n.a.</v>
      </c>
      <c r="W61" s="54" t="s">
        <v>54</v>
      </c>
      <c r="X61" s="36" t="str">
        <f aca="false">IF(V61="n.a.","n.a.",IF(W61="completed",V61,IF(W61="partial",V61/2,IF(W61="incomplete",0,"n.a."))))</f>
        <v>n.a.</v>
      </c>
    </row>
    <row r="62" customFormat="false" ht="16.4" hidden="true" customHeight="false" outlineLevel="0" collapsed="false">
      <c r="A62" s="56"/>
      <c r="B62" s="57" t="str">
        <f aca="false">HYPERLINK("https://attack.mitre.org/techniques/T1090/003","MITRE")</f>
        <v>MITRE</v>
      </c>
      <c r="C62" s="57" t="s">
        <v>15</v>
      </c>
      <c r="D62" s="37" t="s">
        <v>125</v>
      </c>
      <c r="E62" s="38" t="s">
        <v>129</v>
      </c>
      <c r="F62" s="39" t="n">
        <v>2</v>
      </c>
      <c r="G62" s="39" t="n">
        <v>2</v>
      </c>
      <c r="H62" s="39" t="s">
        <v>54</v>
      </c>
      <c r="I62" s="55"/>
      <c r="J62" s="55" t="s">
        <v>55</v>
      </c>
      <c r="K62" s="55"/>
      <c r="L62" s="36" t="n">
        <f aca="false">IF(OR(F62="n.a.",F62=""),"n.a.",COUNTIF($I62:$K62,"x")+F62)</f>
        <v>3</v>
      </c>
      <c r="M62" s="54" t="s">
        <v>56</v>
      </c>
      <c r="N62" s="36" t="str">
        <f aca="false">IF(L62="n.a.","n.a.",IF(M62="completed",L62,IF(M62="partial",L62/2,IF(M62="incomplete",0,"n.a."))))</f>
        <v>n.a.</v>
      </c>
      <c r="Q62" s="36" t="n">
        <f aca="false">IF(OR(G62="n.a.",G62=""),"n.a.",COUNTIF($I62:$K62,"x")+G62)</f>
        <v>3</v>
      </c>
      <c r="R62" s="54" t="s">
        <v>56</v>
      </c>
      <c r="S62" s="36" t="str">
        <f aca="false">IF(Q62="n.a.","n.a.",IF(R62="completed",Q62,IF(R62="partial",Q62/2,IF(R62="incomplete",0,"n.a."))))</f>
        <v>n.a.</v>
      </c>
      <c r="V62" s="36" t="str">
        <f aca="false">IF(OR(H62="n.a.",H62=""),"n.a.",COUNTIF($I62:$K62,"x")+H62)</f>
        <v>n.a.</v>
      </c>
      <c r="W62" s="54" t="s">
        <v>54</v>
      </c>
      <c r="X62" s="36" t="str">
        <f aca="false">IF(V62="n.a.","n.a.",IF(W62="completed",V62,IF(W62="partial",V62/2,IF(W62="incomplete",0,"n.a."))))</f>
        <v>n.a.</v>
      </c>
    </row>
    <row r="63" customFormat="false" ht="16.4" hidden="true" customHeight="false" outlineLevel="0" collapsed="false">
      <c r="A63" s="56"/>
      <c r="B63" s="57" t="str">
        <f aca="false">HYPERLINK("https://attack.mitre.org/techniques/T1219/001/","MITRE")</f>
        <v>MITRE</v>
      </c>
      <c r="C63" s="57" t="s">
        <v>15</v>
      </c>
      <c r="D63" s="37" t="s">
        <v>130</v>
      </c>
      <c r="E63" s="38" t="s">
        <v>131</v>
      </c>
      <c r="F63" s="39" t="n">
        <v>3</v>
      </c>
      <c r="G63" s="39" t="n">
        <v>3</v>
      </c>
      <c r="H63" s="39" t="s">
        <v>54</v>
      </c>
      <c r="I63" s="55" t="s">
        <v>55</v>
      </c>
      <c r="J63" s="55" t="s">
        <v>55</v>
      </c>
      <c r="K63" s="55" t="s">
        <v>55</v>
      </c>
      <c r="L63" s="36" t="n">
        <f aca="false">IF(OR(F63="n.a.",F63=""),"n.a.",COUNTIF($I63:$K63,"x")+F63)</f>
        <v>6</v>
      </c>
      <c r="M63" s="54" t="s">
        <v>56</v>
      </c>
      <c r="N63" s="36" t="str">
        <f aca="false">IF(L63="n.a.","n.a.",IF(M63="completed",L63,IF(M63="partial",L63/2,IF(M63="incomplete",0,"n.a."))))</f>
        <v>n.a.</v>
      </c>
      <c r="Q63" s="36" t="n">
        <f aca="false">IF(OR(G63="n.a.",G63=""),"n.a.",COUNTIF($I63:$K63,"x")+G63)</f>
        <v>6</v>
      </c>
      <c r="R63" s="54" t="s">
        <v>56</v>
      </c>
      <c r="S63" s="36" t="str">
        <f aca="false">IF(Q63="n.a.","n.a.",IF(R63="completed",Q63,IF(R63="partial",Q63/2,IF(R63="incomplete",0,"n.a."))))</f>
        <v>n.a.</v>
      </c>
      <c r="V63" s="36" t="str">
        <f aca="false">IF(OR(H63="n.a.",H63=""),"n.a.",COUNTIF($I63:$K63,"x")+H63)</f>
        <v>n.a.</v>
      </c>
      <c r="W63" s="54" t="s">
        <v>54</v>
      </c>
      <c r="X63" s="36" t="str">
        <f aca="false">IF(V63="n.a.","n.a.",IF(W63="completed",V63,IF(W63="partial",V63/2,IF(W63="incomplete",0,"n.a."))))</f>
        <v>n.a.</v>
      </c>
    </row>
    <row r="64" customFormat="false" ht="16.4" hidden="true" customHeight="false" outlineLevel="0" collapsed="false">
      <c r="A64" s="56"/>
      <c r="B64" s="57" t="str">
        <f aca="false">HYPERLINK("https://attack.mitre.org/techniques/T1219/003/","MITRE")</f>
        <v>MITRE</v>
      </c>
      <c r="C64" s="57" t="s">
        <v>15</v>
      </c>
      <c r="D64" s="37" t="s">
        <v>130</v>
      </c>
      <c r="E64" s="38" t="s">
        <v>132</v>
      </c>
      <c r="F64" s="39" t="n">
        <v>2</v>
      </c>
      <c r="G64" s="39" t="n">
        <v>3</v>
      </c>
      <c r="H64" s="39" t="s">
        <v>54</v>
      </c>
      <c r="I64" s="55" t="s">
        <v>55</v>
      </c>
      <c r="J64" s="55" t="s">
        <v>55</v>
      </c>
      <c r="K64" s="55" t="s">
        <v>55</v>
      </c>
      <c r="L64" s="36" t="n">
        <f aca="false">IF(OR(F64="n.a.",F64=""),"n.a.",COUNTIF($I64:$K64,"x")+F64)</f>
        <v>5</v>
      </c>
      <c r="M64" s="54" t="s">
        <v>56</v>
      </c>
      <c r="N64" s="36" t="str">
        <f aca="false">IF(L64="n.a.","n.a.",IF(M64="completed",L64,IF(M64="partial",L64/2,IF(M64="incomplete",0,"n.a."))))</f>
        <v>n.a.</v>
      </c>
      <c r="Q64" s="36" t="n">
        <f aca="false">IF(OR(G64="n.a.",G64=""),"n.a.",COUNTIF($I64:$K64,"x")+G64)</f>
        <v>6</v>
      </c>
      <c r="R64" s="54" t="s">
        <v>56</v>
      </c>
      <c r="S64" s="36" t="str">
        <f aca="false">IF(Q64="n.a.","n.a.",IF(R64="completed",Q64,IF(R64="partial",Q64/2,IF(R64="incomplete",0,"n.a."))))</f>
        <v>n.a.</v>
      </c>
      <c r="V64" s="36" t="str">
        <f aca="false">IF(OR(H64="n.a.",H64=""),"n.a.",COUNTIF($I64:$K64,"x")+H64)</f>
        <v>n.a.</v>
      </c>
      <c r="W64" s="54" t="s">
        <v>54</v>
      </c>
      <c r="X64" s="36" t="str">
        <f aca="false">IF(V64="n.a.","n.a.",IF(W64="completed",V64,IF(W64="partial",V64/2,IF(W64="incomplete",0,"n.a."))))</f>
        <v>n.a.</v>
      </c>
    </row>
    <row r="65" customFormat="false" ht="16.4" hidden="true" customHeight="false" outlineLevel="0" collapsed="false">
      <c r="A65" s="56"/>
      <c r="B65" s="57" t="str">
        <f aca="false">HYPERLINK("https://attack.mitre.org/techniques/T1219/002/","MITRE")</f>
        <v>MITRE</v>
      </c>
      <c r="C65" s="57" t="s">
        <v>15</v>
      </c>
      <c r="D65" s="37" t="s">
        <v>130</v>
      </c>
      <c r="E65" s="38" t="s">
        <v>133</v>
      </c>
      <c r="F65" s="39" t="n">
        <v>3</v>
      </c>
      <c r="G65" s="39" t="n">
        <v>3</v>
      </c>
      <c r="H65" s="39" t="s">
        <v>54</v>
      </c>
      <c r="I65" s="55" t="s">
        <v>55</v>
      </c>
      <c r="J65" s="55" t="s">
        <v>55</v>
      </c>
      <c r="K65" s="55" t="s">
        <v>55</v>
      </c>
      <c r="L65" s="36" t="n">
        <f aca="false">IF(OR(F65="n.a.",F65=""),"n.a.",COUNTIF($I65:$K65,"x")+F65)</f>
        <v>6</v>
      </c>
      <c r="M65" s="54" t="s">
        <v>56</v>
      </c>
      <c r="N65" s="36" t="str">
        <f aca="false">IF(L65="n.a.","n.a.",IF(M65="completed",L65,IF(M65="partial",L65/2,IF(M65="incomplete",0,"n.a."))))</f>
        <v>n.a.</v>
      </c>
      <c r="Q65" s="36" t="n">
        <f aca="false">IF(OR(G65="n.a.",G65=""),"n.a.",COUNTIF($I65:$K65,"x")+G65)</f>
        <v>6</v>
      </c>
      <c r="R65" s="54" t="s">
        <v>56</v>
      </c>
      <c r="S65" s="36" t="str">
        <f aca="false">IF(Q65="n.a.","n.a.",IF(R65="completed",Q65,IF(R65="partial",Q65/2,IF(R65="incomplete",0,"n.a."))))</f>
        <v>n.a.</v>
      </c>
      <c r="V65" s="36" t="str">
        <f aca="false">IF(OR(H65="n.a.",H65=""),"n.a.",COUNTIF($I65:$K65,"x")+H65)</f>
        <v>n.a.</v>
      </c>
      <c r="W65" s="54" t="s">
        <v>54</v>
      </c>
      <c r="X65" s="36" t="str">
        <f aca="false">IF(V65="n.a.","n.a.",IF(W65="completed",V65,IF(W65="partial",V65/2,IF(W65="incomplete",0,"n.a."))))</f>
        <v>n.a.</v>
      </c>
    </row>
    <row r="66" customFormat="false" ht="16.4" hidden="true" customHeight="false" outlineLevel="0" collapsed="false">
      <c r="A66" s="56"/>
      <c r="B66" s="57" t="str">
        <f aca="false">HYPERLINK("https://attack.mitre.org/techniques/T1205/001","MITRE")</f>
        <v>MITRE</v>
      </c>
      <c r="C66" s="57" t="s">
        <v>15</v>
      </c>
      <c r="D66" s="37" t="s">
        <v>134</v>
      </c>
      <c r="E66" s="38" t="s">
        <v>135</v>
      </c>
      <c r="F66" s="39" t="n">
        <v>2</v>
      </c>
      <c r="G66" s="39" t="n">
        <v>2</v>
      </c>
      <c r="H66" s="39" t="s">
        <v>54</v>
      </c>
      <c r="I66" s="53"/>
      <c r="J66" s="53" t="s">
        <v>55</v>
      </c>
      <c r="K66" s="53"/>
      <c r="L66" s="36" t="n">
        <f aca="false">IF(OR(F66="n.a.",F66=""),"n.a.",COUNTIF($I66:$K66,"x")+F66)</f>
        <v>3</v>
      </c>
      <c r="M66" s="54" t="s">
        <v>56</v>
      </c>
      <c r="N66" s="36" t="str">
        <f aca="false">IF(L66="n.a.","n.a.",IF(M66="completed",L66,IF(M66="partial",L66/2,IF(M66="incomplete",0,"n.a."))))</f>
        <v>n.a.</v>
      </c>
      <c r="Q66" s="36" t="n">
        <f aca="false">IF(OR(G66="n.a.",G66=""),"n.a.",COUNTIF($I66:$K66,"x")+G66)</f>
        <v>3</v>
      </c>
      <c r="R66" s="54" t="s">
        <v>56</v>
      </c>
      <c r="S66" s="36" t="str">
        <f aca="false">IF(Q66="n.a.","n.a.",IF(R66="completed",Q66,IF(R66="partial",Q66/2,IF(R66="incomplete",0,"n.a."))))</f>
        <v>n.a.</v>
      </c>
      <c r="V66" s="36" t="str">
        <f aca="false">IF(OR(H66="n.a.",H66=""),"n.a.",COUNTIF($I66:$K66,"x")+H66)</f>
        <v>n.a.</v>
      </c>
      <c r="W66" s="54" t="s">
        <v>54</v>
      </c>
      <c r="X66" s="36" t="str">
        <f aca="false">IF(V66="n.a.","n.a.",IF(W66="completed",V66,IF(W66="partial",V66/2,IF(W66="incomplete",0,"n.a."))))</f>
        <v>n.a.</v>
      </c>
    </row>
    <row r="67" customFormat="false" ht="16.4" hidden="true" customHeight="false" outlineLevel="0" collapsed="false">
      <c r="A67" s="56"/>
      <c r="B67" s="57" t="str">
        <f aca="false">HYPERLINK("https://attack.mitre.org/techniques/T1205/002","MITRE")</f>
        <v>MITRE</v>
      </c>
      <c r="C67" s="57" t="s">
        <v>15</v>
      </c>
      <c r="D67" s="37" t="s">
        <v>134</v>
      </c>
      <c r="E67" s="38" t="s">
        <v>136</v>
      </c>
      <c r="F67" s="39" t="n">
        <v>1</v>
      </c>
      <c r="G67" s="39" t="n">
        <v>1</v>
      </c>
      <c r="H67" s="39" t="s">
        <v>54</v>
      </c>
      <c r="I67" s="55"/>
      <c r="J67" s="55" t="s">
        <v>55</v>
      </c>
      <c r="K67" s="55"/>
      <c r="L67" s="36" t="n">
        <f aca="false">IF(OR(F67="n.a.",F67=""),"n.a.",COUNTIF($I67:$K67,"x")+F67)</f>
        <v>2</v>
      </c>
      <c r="M67" s="54" t="s">
        <v>56</v>
      </c>
      <c r="N67" s="36" t="str">
        <f aca="false">IF(L67="n.a.","n.a.",IF(M67="completed",L67,IF(M67="partial",L67/2,IF(M67="incomplete",0,"n.a."))))</f>
        <v>n.a.</v>
      </c>
      <c r="Q67" s="36" t="n">
        <f aca="false">IF(OR(G67="n.a.",G67=""),"n.a.",COUNTIF($I67:$K67,"x")+G67)</f>
        <v>2</v>
      </c>
      <c r="R67" s="54" t="s">
        <v>56</v>
      </c>
      <c r="S67" s="36" t="str">
        <f aca="false">IF(Q67="n.a.","n.a.",IF(R67="completed",Q67,IF(R67="partial",Q67/2,IF(R67="incomplete",0,"n.a."))))</f>
        <v>n.a.</v>
      </c>
      <c r="V67" s="36" t="str">
        <f aca="false">IF(OR(H67="n.a.",H67=""),"n.a.",COUNTIF($I67:$K67,"x")+H67)</f>
        <v>n.a.</v>
      </c>
      <c r="W67" s="54" t="s">
        <v>54</v>
      </c>
      <c r="X67" s="36" t="str">
        <f aca="false">IF(V67="n.a.","n.a.",IF(W67="completed",V67,IF(W67="partial",V67/2,IF(W67="incomplete",0,"n.a."))))</f>
        <v>n.a.</v>
      </c>
    </row>
    <row r="68" customFormat="false" ht="16.4" hidden="true" customHeight="false" outlineLevel="0" collapsed="false">
      <c r="A68" s="56"/>
      <c r="B68" s="57" t="str">
        <f aca="false">HYPERLINK("https://attack.mitre.org/techniques/T1102/002","MITRE")</f>
        <v>MITRE</v>
      </c>
      <c r="C68" s="57" t="s">
        <v>15</v>
      </c>
      <c r="D68" s="37" t="s">
        <v>137</v>
      </c>
      <c r="E68" s="38" t="s">
        <v>138</v>
      </c>
      <c r="F68" s="39" t="n">
        <v>2</v>
      </c>
      <c r="G68" s="39" t="n">
        <v>2</v>
      </c>
      <c r="H68" s="39" t="s">
        <v>54</v>
      </c>
      <c r="I68" s="55" t="s">
        <v>55</v>
      </c>
      <c r="J68" s="55" t="s">
        <v>55</v>
      </c>
      <c r="K68" s="55" t="s">
        <v>55</v>
      </c>
      <c r="L68" s="36" t="n">
        <f aca="false">IF(OR(F68="n.a.",F68=""),"n.a.",COUNTIF($I68:$K68,"x")+F68)</f>
        <v>5</v>
      </c>
      <c r="M68" s="54" t="s">
        <v>56</v>
      </c>
      <c r="N68" s="36" t="str">
        <f aca="false">IF(L68="n.a.","n.a.",IF(M68="completed",L68,IF(M68="partial",L68/2,IF(M68="incomplete",0,"n.a."))))</f>
        <v>n.a.</v>
      </c>
      <c r="Q68" s="36" t="n">
        <f aca="false">IF(OR(G68="n.a.",G68=""),"n.a.",COUNTIF($I68:$K68,"x")+G68)</f>
        <v>5</v>
      </c>
      <c r="R68" s="54" t="s">
        <v>56</v>
      </c>
      <c r="S68" s="36" t="str">
        <f aca="false">IF(Q68="n.a.","n.a.",IF(R68="completed",Q68,IF(R68="partial",Q68/2,IF(R68="incomplete",0,"n.a."))))</f>
        <v>n.a.</v>
      </c>
      <c r="V68" s="36" t="str">
        <f aca="false">IF(OR(H68="n.a.",H68=""),"n.a.",COUNTIF($I68:$K68,"x")+H68)</f>
        <v>n.a.</v>
      </c>
      <c r="W68" s="54" t="s">
        <v>54</v>
      </c>
      <c r="X68" s="36" t="str">
        <f aca="false">IF(V68="n.a.","n.a.",IF(W68="completed",V68,IF(W68="partial",V68/2,IF(W68="incomplete",0,"n.a."))))</f>
        <v>n.a.</v>
      </c>
    </row>
    <row r="69" customFormat="false" ht="16.4" hidden="true" customHeight="false" outlineLevel="0" collapsed="false">
      <c r="A69" s="56"/>
      <c r="B69" s="57" t="str">
        <f aca="false">HYPERLINK("https://attack.mitre.org/techniques/T1102/001","MITRE")</f>
        <v>MITRE</v>
      </c>
      <c r="C69" s="57" t="s">
        <v>15</v>
      </c>
      <c r="D69" s="37" t="s">
        <v>137</v>
      </c>
      <c r="E69" s="38" t="s">
        <v>139</v>
      </c>
      <c r="F69" s="39" t="n">
        <v>3</v>
      </c>
      <c r="G69" s="39" t="n">
        <v>3</v>
      </c>
      <c r="H69" s="39" t="s">
        <v>54</v>
      </c>
      <c r="I69" s="55" t="s">
        <v>55</v>
      </c>
      <c r="J69" s="55" t="s">
        <v>55</v>
      </c>
      <c r="K69" s="55" t="s">
        <v>55</v>
      </c>
      <c r="L69" s="36" t="n">
        <f aca="false">IF(OR(F69="n.a.",F69=""),"n.a.",COUNTIF($I69:$K69,"x")+F69)</f>
        <v>6</v>
      </c>
      <c r="M69" s="54" t="s">
        <v>56</v>
      </c>
      <c r="N69" s="36" t="str">
        <f aca="false">IF(L69="n.a.","n.a.",IF(M69="completed",L69,IF(M69="partial",L69/2,IF(M69="incomplete",0,"n.a."))))</f>
        <v>n.a.</v>
      </c>
      <c r="Q69" s="36" t="n">
        <f aca="false">IF(OR(G69="n.a.",G69=""),"n.a.",COUNTIF($I69:$K69,"x")+G69)</f>
        <v>6</v>
      </c>
      <c r="R69" s="54" t="s">
        <v>56</v>
      </c>
      <c r="S69" s="36" t="str">
        <f aca="false">IF(Q69="n.a.","n.a.",IF(R69="completed",Q69,IF(R69="partial",Q69/2,IF(R69="incomplete",0,"n.a."))))</f>
        <v>n.a.</v>
      </c>
      <c r="V69" s="36" t="str">
        <f aca="false">IF(OR(H69="n.a.",H69=""),"n.a.",COUNTIF($I69:$K69,"x")+H69)</f>
        <v>n.a.</v>
      </c>
      <c r="W69" s="54" t="s">
        <v>54</v>
      </c>
      <c r="X69" s="36" t="str">
        <f aca="false">IF(V69="n.a.","n.a.",IF(W69="completed",V69,IF(W69="partial",V69/2,IF(W69="incomplete",0,"n.a."))))</f>
        <v>n.a.</v>
      </c>
    </row>
    <row r="70" customFormat="false" ht="16.4" hidden="true" customHeight="false" outlineLevel="0" collapsed="false">
      <c r="A70" s="56"/>
      <c r="B70" s="57" t="str">
        <f aca="false">HYPERLINK("https://attack.mitre.org/techniques/T1102/003","MITRE")</f>
        <v>MITRE</v>
      </c>
      <c r="C70" s="57" t="s">
        <v>15</v>
      </c>
      <c r="D70" s="37" t="s">
        <v>137</v>
      </c>
      <c r="E70" s="38" t="s">
        <v>140</v>
      </c>
      <c r="F70" s="39" t="n">
        <v>3</v>
      </c>
      <c r="G70" s="39" t="n">
        <v>3</v>
      </c>
      <c r="H70" s="39" t="s">
        <v>54</v>
      </c>
      <c r="I70" s="55" t="s">
        <v>55</v>
      </c>
      <c r="J70" s="55"/>
      <c r="K70" s="55" t="s">
        <v>55</v>
      </c>
      <c r="L70" s="36" t="n">
        <f aca="false">IF(OR(F70="n.a.",F70=""),"n.a.",COUNTIF($I70:$K70,"x")+F70)</f>
        <v>5</v>
      </c>
      <c r="M70" s="54" t="s">
        <v>56</v>
      </c>
      <c r="N70" s="36" t="str">
        <f aca="false">IF(L70="n.a.","n.a.",IF(M70="completed",L70,IF(M70="partial",L70/2,IF(M70="incomplete",0,"n.a."))))</f>
        <v>n.a.</v>
      </c>
      <c r="Q70" s="36" t="n">
        <f aca="false">IF(OR(G70="n.a.",G70=""),"n.a.",COUNTIF($I70:$K70,"x")+G70)</f>
        <v>5</v>
      </c>
      <c r="R70" s="54" t="s">
        <v>56</v>
      </c>
      <c r="S70" s="36" t="str">
        <f aca="false">IF(Q70="n.a.","n.a.",IF(R70="completed",Q70,IF(R70="partial",Q70/2,IF(R70="incomplete",0,"n.a."))))</f>
        <v>n.a.</v>
      </c>
      <c r="V70" s="36" t="str">
        <f aca="false">IF(OR(H70="n.a.",H70=""),"n.a.",COUNTIF($I70:$K70,"x")+H70)</f>
        <v>n.a.</v>
      </c>
      <c r="W70" s="54" t="s">
        <v>54</v>
      </c>
      <c r="X70" s="36" t="str">
        <f aca="false">IF(V70="n.a.","n.a.",IF(W70="completed",V70,IF(W70="partial",V70/2,IF(W70="incomplete",0,"n.a."))))</f>
        <v>n.a.</v>
      </c>
    </row>
    <row r="71" customFormat="false" ht="16.4" hidden="true" customHeight="false" outlineLevel="0" collapsed="false">
      <c r="A71" s="58"/>
      <c r="B71" s="59" t="str">
        <f aca="false">HYPERLINK("https://attack.mitre.org/techniques/T1557/002","MITRE")</f>
        <v>MITRE</v>
      </c>
      <c r="C71" s="59" t="s">
        <v>16</v>
      </c>
      <c r="D71" s="37" t="s">
        <v>52</v>
      </c>
      <c r="E71" s="38" t="s">
        <v>53</v>
      </c>
      <c r="F71" s="39" t="n">
        <v>3</v>
      </c>
      <c r="G71" s="39" t="n">
        <v>3</v>
      </c>
      <c r="H71" s="39" t="s">
        <v>54</v>
      </c>
      <c r="I71" s="55" t="s">
        <v>55</v>
      </c>
      <c r="J71" s="55" t="s">
        <v>55</v>
      </c>
      <c r="K71" s="55"/>
      <c r="L71" s="36" t="n">
        <f aca="false">IF(OR(F71="n.a.",F71=""),"n.a.",COUNTIF($I71:$K71,"x")+F71)</f>
        <v>5</v>
      </c>
      <c r="M71" s="54" t="s">
        <v>56</v>
      </c>
      <c r="N71" s="36" t="str">
        <f aca="false">IF(L71="n.a.","n.a.",IF(M71="completed",L71,IF(M71="partial",L71/2,IF(M71="incomplete",0,"n.a."))))</f>
        <v>n.a.</v>
      </c>
      <c r="Q71" s="36" t="n">
        <f aca="false">IF(OR(G71="n.a.",G71=""),"n.a.",COUNTIF($I71:$K71,"x")+G71)</f>
        <v>5</v>
      </c>
      <c r="R71" s="54" t="s">
        <v>56</v>
      </c>
      <c r="S71" s="36" t="str">
        <f aca="false">IF(Q71="n.a.","n.a.",IF(R71="completed",Q71,IF(R71="partial",Q71/2,IF(R71="incomplete",0,"n.a."))))</f>
        <v>n.a.</v>
      </c>
      <c r="V71" s="36" t="str">
        <f aca="false">IF(OR(H71="n.a.",H71=""),"n.a.",COUNTIF($I71:$K71,"x")+H71)</f>
        <v>n.a.</v>
      </c>
      <c r="W71" s="54" t="s">
        <v>54</v>
      </c>
      <c r="X71" s="36" t="str">
        <f aca="false">IF(V71="n.a.","n.a.",IF(W71="completed",V71,IF(W71="partial",V71/2,IF(W71="incomplete",0,"n.a."))))</f>
        <v>n.a.</v>
      </c>
    </row>
    <row r="72" customFormat="false" ht="16.4" hidden="true" customHeight="false" outlineLevel="0" collapsed="false">
      <c r="A72" s="58"/>
      <c r="B72" s="59" t="str">
        <f aca="false">HYPERLINK("https://attack.mitre.org/techniques/T1557/003","MITRE")</f>
        <v>MITRE</v>
      </c>
      <c r="C72" s="59" t="s">
        <v>16</v>
      </c>
      <c r="D72" s="37" t="s">
        <v>52</v>
      </c>
      <c r="E72" s="38" t="s">
        <v>141</v>
      </c>
      <c r="F72" s="39" t="n">
        <v>3</v>
      </c>
      <c r="G72" s="39" t="n">
        <v>3</v>
      </c>
      <c r="H72" s="39" t="s">
        <v>54</v>
      </c>
      <c r="I72" s="55" t="s">
        <v>55</v>
      </c>
      <c r="J72" s="55" t="s">
        <v>55</v>
      </c>
      <c r="K72" s="55" t="s">
        <v>55</v>
      </c>
      <c r="L72" s="36" t="n">
        <f aca="false">IF(OR(F72="n.a.",F72=""),"n.a.",COUNTIF($I72:$K72,"x")+F72)</f>
        <v>6</v>
      </c>
      <c r="M72" s="54" t="s">
        <v>56</v>
      </c>
      <c r="N72" s="36" t="str">
        <f aca="false">IF(L72="n.a.","n.a.",IF(M72="completed",L72,IF(M72="partial",L72/2,IF(M72="incomplete",0,"n.a."))))</f>
        <v>n.a.</v>
      </c>
      <c r="Q72" s="36" t="n">
        <f aca="false">IF(OR(G72="n.a.",G72=""),"n.a.",COUNTIF($I72:$K72,"x")+G72)</f>
        <v>6</v>
      </c>
      <c r="R72" s="54" t="s">
        <v>56</v>
      </c>
      <c r="S72" s="36" t="str">
        <f aca="false">IF(Q72="n.a.","n.a.",IF(R72="completed",Q72,IF(R72="partial",Q72/2,IF(R72="incomplete",0,"n.a."))))</f>
        <v>n.a.</v>
      </c>
      <c r="V72" s="36" t="str">
        <f aca="false">IF(OR(H72="n.a.",H72=""),"n.a.",COUNTIF($I72:$K72,"x")+H72)</f>
        <v>n.a.</v>
      </c>
      <c r="W72" s="54" t="s">
        <v>54</v>
      </c>
      <c r="X72" s="36" t="str">
        <f aca="false">IF(V72="n.a.","n.a.",IF(W72="completed",V72,IF(W72="partial",V72/2,IF(W72="incomplete",0,"n.a."))))</f>
        <v>n.a.</v>
      </c>
    </row>
    <row r="73" customFormat="false" ht="16.4" hidden="true" customHeight="false" outlineLevel="0" collapsed="false">
      <c r="A73" s="58"/>
      <c r="B73" s="59" t="str">
        <f aca="false">HYPERLINK("https://attack.mitre.org/techniques/T1557/004","MITRE")</f>
        <v>MITRE</v>
      </c>
      <c r="C73" s="59" t="s">
        <v>16</v>
      </c>
      <c r="D73" s="37" t="s">
        <v>52</v>
      </c>
      <c r="E73" s="38" t="s">
        <v>58</v>
      </c>
      <c r="F73" s="39" t="n">
        <v>3</v>
      </c>
      <c r="G73" s="39" t="n">
        <v>3</v>
      </c>
      <c r="H73" s="39" t="s">
        <v>54</v>
      </c>
      <c r="I73" s="55" t="s">
        <v>55</v>
      </c>
      <c r="J73" s="55" t="s">
        <v>55</v>
      </c>
      <c r="K73" s="55" t="s">
        <v>55</v>
      </c>
      <c r="L73" s="36" t="n">
        <f aca="false">IF(OR(F73="n.a.",F73=""),"n.a.",COUNTIF($I73:$K73,"x")+F73)</f>
        <v>6</v>
      </c>
      <c r="M73" s="54" t="s">
        <v>56</v>
      </c>
      <c r="N73" s="36" t="str">
        <f aca="false">IF(L73="n.a.","n.a.",IF(M73="completed",L73,IF(M73="partial",L73/2,IF(M73="incomplete",0,"n.a."))))</f>
        <v>n.a.</v>
      </c>
      <c r="Q73" s="36" t="n">
        <f aca="false">IF(OR(G73="n.a.",G73=""),"n.a.",COUNTIF($I73:$K73,"x")+G73)</f>
        <v>6</v>
      </c>
      <c r="R73" s="54" t="s">
        <v>56</v>
      </c>
      <c r="S73" s="36" t="str">
        <f aca="false">IF(Q73="n.a.","n.a.",IF(R73="completed",Q73,IF(R73="partial",Q73/2,IF(R73="incomplete",0,"n.a."))))</f>
        <v>n.a.</v>
      </c>
      <c r="V73" s="36" t="str">
        <f aca="false">IF(OR(H73="n.a.",H73=""),"n.a.",COUNTIF($I73:$K73,"x")+H73)</f>
        <v>n.a.</v>
      </c>
      <c r="W73" s="54" t="s">
        <v>54</v>
      </c>
      <c r="X73" s="36" t="str">
        <f aca="false">IF(V73="n.a.","n.a.",IF(W73="completed",V73,IF(W73="partial",V73/2,IF(W73="incomplete",0,"n.a."))))</f>
        <v>n.a.</v>
      </c>
    </row>
    <row r="74" customFormat="false" ht="16.4" hidden="true" customHeight="false" outlineLevel="0" collapsed="false">
      <c r="A74" s="58"/>
      <c r="B74" s="59" t="str">
        <f aca="false">HYPERLINK("https://attack.mitre.org/techniques/T1557/001","MITRE")</f>
        <v>MITRE</v>
      </c>
      <c r="C74" s="59" t="s">
        <v>16</v>
      </c>
      <c r="D74" s="37" t="s">
        <v>52</v>
      </c>
      <c r="E74" s="38" t="s">
        <v>59</v>
      </c>
      <c r="F74" s="39" t="n">
        <v>3</v>
      </c>
      <c r="G74" s="39" t="n">
        <v>3</v>
      </c>
      <c r="H74" s="39" t="s">
        <v>54</v>
      </c>
      <c r="I74" s="55" t="s">
        <v>55</v>
      </c>
      <c r="J74" s="55" t="s">
        <v>55</v>
      </c>
      <c r="K74" s="55"/>
      <c r="L74" s="36" t="n">
        <f aca="false">IF(OR(F74="n.a.",F74=""),"n.a.",COUNTIF($I74:$K74,"x")+F74)</f>
        <v>5</v>
      </c>
      <c r="M74" s="54" t="s">
        <v>56</v>
      </c>
      <c r="N74" s="36" t="str">
        <f aca="false">IF(L74="n.a.","n.a.",IF(M74="completed",L74,IF(M74="partial",L74/2,IF(M74="incomplete",0,"n.a."))))</f>
        <v>n.a.</v>
      </c>
      <c r="Q74" s="36" t="n">
        <f aca="false">IF(OR(G74="n.a.",G74=""),"n.a.",COUNTIF($I74:$K74,"x")+G74)</f>
        <v>5</v>
      </c>
      <c r="R74" s="54" t="s">
        <v>56</v>
      </c>
      <c r="S74" s="36" t="str">
        <f aca="false">IF(Q74="n.a.","n.a.",IF(R74="completed",Q74,IF(R74="partial",Q74/2,IF(R74="incomplete",0,"n.a."))))</f>
        <v>n.a.</v>
      </c>
      <c r="V74" s="36" t="str">
        <f aca="false">IF(OR(H74="n.a.",H74=""),"n.a.",COUNTIF($I74:$K74,"x")+H74)</f>
        <v>n.a.</v>
      </c>
      <c r="W74" s="54" t="s">
        <v>54</v>
      </c>
      <c r="X74" s="36" t="str">
        <f aca="false">IF(V74="n.a.","n.a.",IF(W74="completed",V74,IF(W74="partial",V74/2,IF(W74="incomplete",0,"n.a."))))</f>
        <v>n.a.</v>
      </c>
    </row>
    <row r="75" customFormat="false" ht="16.4" hidden="true" customHeight="false" outlineLevel="0" collapsed="false">
      <c r="A75" s="58"/>
      <c r="B75" s="59" t="str">
        <f aca="false">HYPERLINK("https://attack.mitre.org/techniques/T1110/004","MITRE")</f>
        <v>MITRE</v>
      </c>
      <c r="C75" s="59" t="s">
        <v>16</v>
      </c>
      <c r="D75" s="37" t="s">
        <v>142</v>
      </c>
      <c r="E75" s="38" t="s">
        <v>143</v>
      </c>
      <c r="F75" s="39" t="n">
        <v>3</v>
      </c>
      <c r="G75" s="39" t="n">
        <v>3</v>
      </c>
      <c r="H75" s="39" t="n">
        <v>3</v>
      </c>
      <c r="I75" s="55" t="s">
        <v>55</v>
      </c>
      <c r="J75" s="55" t="s">
        <v>55</v>
      </c>
      <c r="K75" s="55" t="s">
        <v>55</v>
      </c>
      <c r="L75" s="36" t="n">
        <f aca="false">IF(OR(F75="n.a.",F75=""),"n.a.",COUNTIF($I75:$K75,"x")+F75)</f>
        <v>6</v>
      </c>
      <c r="M75" s="54" t="s">
        <v>56</v>
      </c>
      <c r="N75" s="36" t="str">
        <f aca="false">IF(L75="n.a.","n.a.",IF(M75="completed",L75,IF(M75="partial",L75/2,IF(M75="incomplete",0,"n.a."))))</f>
        <v>n.a.</v>
      </c>
      <c r="Q75" s="36" t="n">
        <f aca="false">IF(OR(G75="n.a.",G75=""),"n.a.",COUNTIF($I75:$K75,"x")+G75)</f>
        <v>6</v>
      </c>
      <c r="R75" s="54" t="s">
        <v>56</v>
      </c>
      <c r="S75" s="36" t="str">
        <f aca="false">IF(Q75="n.a.","n.a.",IF(R75="completed",Q75,IF(R75="partial",Q75/2,IF(R75="incomplete",0,"n.a."))))</f>
        <v>n.a.</v>
      </c>
      <c r="V75" s="36" t="n">
        <f aca="false">IF(OR(H75="n.a.",H75=""),"n.a.",COUNTIF($I75:$K75,"x")+H75)</f>
        <v>6</v>
      </c>
      <c r="W75" s="54" t="s">
        <v>56</v>
      </c>
      <c r="X75" s="36" t="str">
        <f aca="false">IF(V75="n.a.","n.a.",IF(W75="completed",V75,IF(W75="partial",V75/2,IF(W75="incomplete",0,"n.a."))))</f>
        <v>n.a.</v>
      </c>
    </row>
    <row r="76" customFormat="false" ht="16.4" hidden="true" customHeight="false" outlineLevel="0" collapsed="false">
      <c r="A76" s="58"/>
      <c r="B76" s="59" t="str">
        <f aca="false">HYPERLINK("https://attack.mitre.org/techniques/T1110/001","MITRE")</f>
        <v>MITRE</v>
      </c>
      <c r="C76" s="59" t="s">
        <v>16</v>
      </c>
      <c r="D76" s="37" t="s">
        <v>142</v>
      </c>
      <c r="E76" s="38" t="s">
        <v>144</v>
      </c>
      <c r="F76" s="39" t="n">
        <v>2</v>
      </c>
      <c r="G76" s="39" t="n">
        <v>2</v>
      </c>
      <c r="H76" s="39" t="n">
        <v>2</v>
      </c>
      <c r="I76" s="55" t="s">
        <v>55</v>
      </c>
      <c r="J76" s="55" t="s">
        <v>55</v>
      </c>
      <c r="K76" s="55" t="s">
        <v>55</v>
      </c>
      <c r="L76" s="36" t="n">
        <f aca="false">IF(OR(F76="n.a.",F76=""),"n.a.",COUNTIF($I76:$K76,"x")+F76)</f>
        <v>5</v>
      </c>
      <c r="M76" s="54" t="s">
        <v>56</v>
      </c>
      <c r="N76" s="36" t="str">
        <f aca="false">IF(L76="n.a.","n.a.",IF(M76="completed",L76,IF(M76="partial",L76/2,IF(M76="incomplete",0,"n.a."))))</f>
        <v>n.a.</v>
      </c>
      <c r="Q76" s="36" t="n">
        <f aca="false">IF(OR(G76="n.a.",G76=""),"n.a.",COUNTIF($I76:$K76,"x")+G76)</f>
        <v>5</v>
      </c>
      <c r="R76" s="54" t="s">
        <v>56</v>
      </c>
      <c r="S76" s="36" t="str">
        <f aca="false">IF(Q76="n.a.","n.a.",IF(R76="completed",Q76,IF(R76="partial",Q76/2,IF(R76="incomplete",0,"n.a."))))</f>
        <v>n.a.</v>
      </c>
      <c r="V76" s="36" t="n">
        <f aca="false">IF(OR(H76="n.a.",H76=""),"n.a.",COUNTIF($I76:$K76,"x")+H76)</f>
        <v>5</v>
      </c>
      <c r="W76" s="54" t="s">
        <v>56</v>
      </c>
      <c r="X76" s="36" t="str">
        <f aca="false">IF(V76="n.a.","n.a.",IF(W76="completed",V76,IF(W76="partial",V76/2,IF(W76="incomplete",0,"n.a."))))</f>
        <v>n.a.</v>
      </c>
    </row>
    <row r="77" customFormat="false" ht="16.4" hidden="true" customHeight="false" outlineLevel="0" collapsed="false">
      <c r="A77" s="58"/>
      <c r="B77" s="59" t="str">
        <f aca="false">HYPERLINK("https://attack.mitre.org/techniques/T1110/002","MITRE")</f>
        <v>MITRE</v>
      </c>
      <c r="C77" s="59" t="s">
        <v>16</v>
      </c>
      <c r="D77" s="37" t="s">
        <v>142</v>
      </c>
      <c r="E77" s="38" t="s">
        <v>145</v>
      </c>
      <c r="F77" s="39" t="n">
        <v>3</v>
      </c>
      <c r="G77" s="39" t="n">
        <v>3</v>
      </c>
      <c r="H77" s="39" t="n">
        <v>3</v>
      </c>
      <c r="I77" s="55" t="s">
        <v>55</v>
      </c>
      <c r="J77" s="55" t="s">
        <v>55</v>
      </c>
      <c r="K77" s="55" t="s">
        <v>55</v>
      </c>
      <c r="L77" s="36" t="n">
        <f aca="false">IF(OR(F77="n.a.",F77=""),"n.a.",COUNTIF($I77:$K77,"x")+F77)</f>
        <v>6</v>
      </c>
      <c r="M77" s="54" t="s">
        <v>56</v>
      </c>
      <c r="N77" s="36" t="str">
        <f aca="false">IF(L77="n.a.","n.a.",IF(M77="completed",L77,IF(M77="partial",L77/2,IF(M77="incomplete",0,"n.a."))))</f>
        <v>n.a.</v>
      </c>
      <c r="Q77" s="36" t="n">
        <f aca="false">IF(OR(G77="n.a.",G77=""),"n.a.",COUNTIF($I77:$K77,"x")+G77)</f>
        <v>6</v>
      </c>
      <c r="R77" s="54" t="s">
        <v>56</v>
      </c>
      <c r="S77" s="36" t="str">
        <f aca="false">IF(Q77="n.a.","n.a.",IF(R77="completed",Q77,IF(R77="partial",Q77/2,IF(R77="incomplete",0,"n.a."))))</f>
        <v>n.a.</v>
      </c>
      <c r="V77" s="36" t="n">
        <f aca="false">IF(OR(H77="n.a.",H77=""),"n.a.",COUNTIF($I77:$K77,"x")+H77)</f>
        <v>6</v>
      </c>
      <c r="W77" s="54" t="s">
        <v>56</v>
      </c>
      <c r="X77" s="36" t="str">
        <f aca="false">IF(V77="n.a.","n.a.",IF(W77="completed",V77,IF(W77="partial",V77/2,IF(W77="incomplete",0,"n.a."))))</f>
        <v>n.a.</v>
      </c>
    </row>
    <row r="78" customFormat="false" ht="16.4" hidden="true" customHeight="false" outlineLevel="0" collapsed="false">
      <c r="A78" s="58"/>
      <c r="B78" s="59" t="str">
        <f aca="false">HYPERLINK("https://attack.mitre.org/techniques/T1110/003","MITRE")</f>
        <v>MITRE</v>
      </c>
      <c r="C78" s="59" t="s">
        <v>16</v>
      </c>
      <c r="D78" s="37" t="s">
        <v>142</v>
      </c>
      <c r="E78" s="38" t="s">
        <v>146</v>
      </c>
      <c r="F78" s="39" t="n">
        <v>3</v>
      </c>
      <c r="G78" s="39" t="n">
        <v>3</v>
      </c>
      <c r="H78" s="39" t="n">
        <v>3</v>
      </c>
      <c r="I78" s="55" t="s">
        <v>55</v>
      </c>
      <c r="J78" s="55" t="s">
        <v>55</v>
      </c>
      <c r="K78" s="55" t="s">
        <v>55</v>
      </c>
      <c r="L78" s="36" t="n">
        <f aca="false">IF(OR(F78="n.a.",F78=""),"n.a.",COUNTIF($I78:$K78,"x")+F78)</f>
        <v>6</v>
      </c>
      <c r="M78" s="54" t="s">
        <v>56</v>
      </c>
      <c r="N78" s="36" t="str">
        <f aca="false">IF(L78="n.a.","n.a.",IF(M78="completed",L78,IF(M78="partial",L78/2,IF(M78="incomplete",0,"n.a."))))</f>
        <v>n.a.</v>
      </c>
      <c r="Q78" s="36" t="n">
        <f aca="false">IF(OR(G78="n.a.",G78=""),"n.a.",COUNTIF($I78:$K78,"x")+G78)</f>
        <v>6</v>
      </c>
      <c r="R78" s="54" t="s">
        <v>56</v>
      </c>
      <c r="S78" s="36" t="str">
        <f aca="false">IF(Q78="n.a.","n.a.",IF(R78="completed",Q78,IF(R78="partial",Q78/2,IF(R78="incomplete",0,"n.a."))))</f>
        <v>n.a.</v>
      </c>
      <c r="V78" s="36" t="n">
        <f aca="false">IF(OR(H78="n.a.",H78=""),"n.a.",COUNTIF($I78:$K78,"x")+H78)</f>
        <v>6</v>
      </c>
      <c r="W78" s="54" t="s">
        <v>56</v>
      </c>
      <c r="X78" s="36" t="str">
        <f aca="false">IF(V78="n.a.","n.a.",IF(W78="completed",V78,IF(W78="partial",V78/2,IF(W78="incomplete",0,"n.a."))))</f>
        <v>n.a.</v>
      </c>
    </row>
    <row r="79" customFormat="false" ht="16.4" hidden="true" customHeight="false" outlineLevel="0" collapsed="false">
      <c r="A79" s="58"/>
      <c r="B79" s="59" t="str">
        <f aca="false">HYPERLINK("https://attack.mitre.org/techniques/T1555/006","MITRE")</f>
        <v>MITRE</v>
      </c>
      <c r="C79" s="59" t="s">
        <v>16</v>
      </c>
      <c r="D79" s="37" t="s">
        <v>147</v>
      </c>
      <c r="E79" s="38" t="s">
        <v>148</v>
      </c>
      <c r="F79" s="39" t="s">
        <v>54</v>
      </c>
      <c r="G79" s="39" t="s">
        <v>54</v>
      </c>
      <c r="H79" s="39" t="n">
        <v>3</v>
      </c>
      <c r="I79" s="53" t="s">
        <v>55</v>
      </c>
      <c r="J79" s="53" t="s">
        <v>55</v>
      </c>
      <c r="K79" s="53" t="s">
        <v>55</v>
      </c>
      <c r="L79" s="36" t="str">
        <f aca="false">IF(OR(F79="n.a.",F79=""),"n.a.",COUNTIF($I79:$K79,"x")+F79)</f>
        <v>n.a.</v>
      </c>
      <c r="M79" s="54" t="s">
        <v>54</v>
      </c>
      <c r="N79" s="36" t="str">
        <f aca="false">IF(L79="n.a.","n.a.",IF(M79="completed",L79,IF(M79="partial",L79/2,IF(M79="incomplete",0,"n.a."))))</f>
        <v>n.a.</v>
      </c>
      <c r="Q79" s="36" t="str">
        <f aca="false">IF(OR(G79="n.a.",G79=""),"n.a.",COUNTIF($I79:$K79,"x")+G79)</f>
        <v>n.a.</v>
      </c>
      <c r="R79" s="54" t="s">
        <v>54</v>
      </c>
      <c r="S79" s="36" t="str">
        <f aca="false">IF(Q79="n.a.","n.a.",IF(R79="completed",Q79,IF(R79="partial",Q79/2,IF(R79="incomplete",0,"n.a."))))</f>
        <v>n.a.</v>
      </c>
      <c r="V79" s="36" t="n">
        <f aca="false">IF(OR(H79="n.a.",H79=""),"n.a.",COUNTIF($I79:$K79,"x")+H79)</f>
        <v>6</v>
      </c>
      <c r="W79" s="54" t="s">
        <v>56</v>
      </c>
      <c r="X79" s="36" t="str">
        <f aca="false">IF(V79="n.a.","n.a.",IF(W79="completed",V79,IF(W79="partial",V79/2,IF(W79="incomplete",0,"n.a."))))</f>
        <v>n.a.</v>
      </c>
    </row>
    <row r="80" customFormat="false" ht="16.4" hidden="true" customHeight="false" outlineLevel="0" collapsed="false">
      <c r="A80" s="58"/>
      <c r="B80" s="59" t="str">
        <f aca="false">HYPERLINK("https://attack.mitre.org/techniques/T1555/003","MITRE")</f>
        <v>MITRE</v>
      </c>
      <c r="C80" s="59" t="s">
        <v>16</v>
      </c>
      <c r="D80" s="37" t="s">
        <v>147</v>
      </c>
      <c r="E80" s="38" t="s">
        <v>149</v>
      </c>
      <c r="F80" s="39" t="n">
        <v>3</v>
      </c>
      <c r="G80" s="39" t="n">
        <v>3</v>
      </c>
      <c r="H80" s="39" t="s">
        <v>54</v>
      </c>
      <c r="I80" s="55" t="s">
        <v>55</v>
      </c>
      <c r="J80" s="55" t="s">
        <v>55</v>
      </c>
      <c r="K80" s="55" t="s">
        <v>55</v>
      </c>
      <c r="L80" s="36" t="n">
        <f aca="false">IF(OR(F80="n.a.",F80=""),"n.a.",COUNTIF($I80:$K80,"x")+F80)</f>
        <v>6</v>
      </c>
      <c r="M80" s="54" t="s">
        <v>56</v>
      </c>
      <c r="N80" s="36" t="str">
        <f aca="false">IF(L80="n.a.","n.a.",IF(M80="completed",L80,IF(M80="partial",L80/2,IF(M80="incomplete",0,"n.a."))))</f>
        <v>n.a.</v>
      </c>
      <c r="Q80" s="36" t="n">
        <f aca="false">IF(OR(G80="n.a.",G80=""),"n.a.",COUNTIF($I80:$K80,"x")+G80)</f>
        <v>6</v>
      </c>
      <c r="R80" s="54" t="s">
        <v>56</v>
      </c>
      <c r="S80" s="36" t="str">
        <f aca="false">IF(Q80="n.a.","n.a.",IF(R80="completed",Q80,IF(R80="partial",Q80/2,IF(R80="incomplete",0,"n.a."))))</f>
        <v>n.a.</v>
      </c>
      <c r="V80" s="36" t="str">
        <f aca="false">IF(OR(H80="n.a.",H80=""),"n.a.",COUNTIF($I80:$K80,"x")+H80)</f>
        <v>n.a.</v>
      </c>
      <c r="W80" s="54" t="s">
        <v>54</v>
      </c>
      <c r="X80" s="36" t="str">
        <f aca="false">IF(V80="n.a.","n.a.",IF(W80="completed",V80,IF(W80="partial",V80/2,IF(W80="incomplete",0,"n.a."))))</f>
        <v>n.a.</v>
      </c>
    </row>
    <row r="81" customFormat="false" ht="16.4" hidden="true" customHeight="false" outlineLevel="0" collapsed="false">
      <c r="A81" s="58"/>
      <c r="B81" s="59" t="str">
        <f aca="false">HYPERLINK("https://attack.mitre.org/techniques/T1555/001","MITRE")</f>
        <v>MITRE</v>
      </c>
      <c r="C81" s="59" t="s">
        <v>16</v>
      </c>
      <c r="D81" s="37" t="s">
        <v>147</v>
      </c>
      <c r="E81" s="38" t="s">
        <v>150</v>
      </c>
      <c r="F81" s="39" t="n">
        <v>3</v>
      </c>
      <c r="G81" s="39" t="s">
        <v>54</v>
      </c>
      <c r="H81" s="39" t="s">
        <v>54</v>
      </c>
      <c r="I81" s="53" t="s">
        <v>55</v>
      </c>
      <c r="J81" s="53" t="s">
        <v>55</v>
      </c>
      <c r="K81" s="53" t="s">
        <v>55</v>
      </c>
      <c r="L81" s="36" t="n">
        <f aca="false">IF(OR(F81="n.a.",F81=""),"n.a.",COUNTIF($I81:$K81,"x")+F81)</f>
        <v>6</v>
      </c>
      <c r="M81" s="54" t="s">
        <v>56</v>
      </c>
      <c r="N81" s="36" t="str">
        <f aca="false">IF(L81="n.a.","n.a.",IF(M81="completed",L81,IF(M81="partial",L81/2,IF(M81="incomplete",0,"n.a."))))</f>
        <v>n.a.</v>
      </c>
      <c r="Q81" s="36" t="str">
        <f aca="false">IF(OR(G81="n.a.",G81=""),"n.a.",COUNTIF($I81:$K81,"x")+G81)</f>
        <v>n.a.</v>
      </c>
      <c r="R81" s="54" t="s">
        <v>54</v>
      </c>
      <c r="S81" s="36" t="str">
        <f aca="false">IF(Q81="n.a.","n.a.",IF(R81="completed",Q81,IF(R81="partial",Q81/2,IF(R81="incomplete",0,"n.a."))))</f>
        <v>n.a.</v>
      </c>
      <c r="V81" s="36" t="str">
        <f aca="false">IF(OR(H81="n.a.",H81=""),"n.a.",COUNTIF($I81:$K81,"x")+H81)</f>
        <v>n.a.</v>
      </c>
      <c r="W81" s="54" t="s">
        <v>54</v>
      </c>
      <c r="X81" s="36" t="str">
        <f aca="false">IF(V81="n.a.","n.a.",IF(W81="completed",V81,IF(W81="partial",V81/2,IF(W81="incomplete",0,"n.a."))))</f>
        <v>n.a.</v>
      </c>
    </row>
    <row r="82" customFormat="false" ht="16.4" hidden="true" customHeight="false" outlineLevel="0" collapsed="false">
      <c r="A82" s="58"/>
      <c r="B82" s="59" t="str">
        <f aca="false">HYPERLINK("https://attack.mitre.org/techniques/T1555/005","MITRE")</f>
        <v>MITRE</v>
      </c>
      <c r="C82" s="59" t="s">
        <v>16</v>
      </c>
      <c r="D82" s="37" t="s">
        <v>147</v>
      </c>
      <c r="E82" s="38" t="s">
        <v>151</v>
      </c>
      <c r="F82" s="39" t="n">
        <v>3</v>
      </c>
      <c r="G82" s="39" t="n">
        <v>3</v>
      </c>
      <c r="H82" s="39" t="s">
        <v>54</v>
      </c>
      <c r="I82" s="55" t="s">
        <v>55</v>
      </c>
      <c r="J82" s="55" t="s">
        <v>55</v>
      </c>
      <c r="K82" s="55" t="s">
        <v>55</v>
      </c>
      <c r="L82" s="36" t="n">
        <f aca="false">IF(OR(F82="n.a.",F82=""),"n.a.",COUNTIF($I82:$K82,"x")+F82)</f>
        <v>6</v>
      </c>
      <c r="M82" s="54" t="s">
        <v>56</v>
      </c>
      <c r="N82" s="36" t="str">
        <f aca="false">IF(L82="n.a.","n.a.",IF(M82="completed",L82,IF(M82="partial",L82/2,IF(M82="incomplete",0,"n.a."))))</f>
        <v>n.a.</v>
      </c>
      <c r="Q82" s="36" t="n">
        <f aca="false">IF(OR(G82="n.a.",G82=""),"n.a.",COUNTIF($I82:$K82,"x")+G82)</f>
        <v>6</v>
      </c>
      <c r="R82" s="54" t="s">
        <v>56</v>
      </c>
      <c r="S82" s="36" t="str">
        <f aca="false">IF(Q82="n.a.","n.a.",IF(R82="completed",Q82,IF(R82="partial",Q82/2,IF(R82="incomplete",0,"n.a."))))</f>
        <v>n.a.</v>
      </c>
      <c r="V82" s="36" t="str">
        <f aca="false">IF(OR(H82="n.a.",H82=""),"n.a.",COUNTIF($I82:$K82,"x")+H82)</f>
        <v>n.a.</v>
      </c>
      <c r="W82" s="54" t="s">
        <v>54</v>
      </c>
      <c r="X82" s="36" t="str">
        <f aca="false">IF(V82="n.a.","n.a.",IF(W82="completed",V82,IF(W82="partial",V82/2,IF(W82="incomplete",0,"n.a."))))</f>
        <v>n.a.</v>
      </c>
    </row>
    <row r="83" customFormat="false" ht="16.4" hidden="true" customHeight="false" outlineLevel="0" collapsed="false">
      <c r="A83" s="58"/>
      <c r="B83" s="59" t="str">
        <f aca="false">HYPERLINK("https://attack.mitre.org/techniques/T1555/002","MITRE")</f>
        <v>MITRE</v>
      </c>
      <c r="C83" s="59" t="s">
        <v>16</v>
      </c>
      <c r="D83" s="37" t="s">
        <v>147</v>
      </c>
      <c r="E83" s="38" t="s">
        <v>152</v>
      </c>
      <c r="F83" s="39" t="n">
        <v>3</v>
      </c>
      <c r="G83" s="39" t="n">
        <v>3</v>
      </c>
      <c r="H83" s="39" t="s">
        <v>54</v>
      </c>
      <c r="I83" s="53" t="s">
        <v>55</v>
      </c>
      <c r="J83" s="53" t="s">
        <v>55</v>
      </c>
      <c r="K83" s="53" t="s">
        <v>55</v>
      </c>
      <c r="L83" s="36" t="n">
        <f aca="false">IF(OR(F83="n.a.",F83=""),"n.a.",COUNTIF($I83:$K83,"x")+F83)</f>
        <v>6</v>
      </c>
      <c r="M83" s="54" t="s">
        <v>56</v>
      </c>
      <c r="N83" s="36" t="str">
        <f aca="false">IF(L83="n.a.","n.a.",IF(M83="completed",L83,IF(M83="partial",L83/2,IF(M83="incomplete",0,"n.a."))))</f>
        <v>n.a.</v>
      </c>
      <c r="Q83" s="36" t="n">
        <f aca="false">IF(OR(G83="n.a.",G83=""),"n.a.",COUNTIF($I83:$K83,"x")+G83)</f>
        <v>6</v>
      </c>
      <c r="R83" s="54" t="s">
        <v>56</v>
      </c>
      <c r="S83" s="36" t="str">
        <f aca="false">IF(Q83="n.a.","n.a.",IF(R83="completed",Q83,IF(R83="partial",Q83/2,IF(R83="incomplete",0,"n.a."))))</f>
        <v>n.a.</v>
      </c>
      <c r="V83" s="36" t="str">
        <f aca="false">IF(OR(H83="n.a.",H83=""),"n.a.",COUNTIF($I83:$K83,"x")+H83)</f>
        <v>n.a.</v>
      </c>
      <c r="W83" s="54" t="s">
        <v>54</v>
      </c>
      <c r="X83" s="36" t="str">
        <f aca="false">IF(V83="n.a.","n.a.",IF(W83="completed",V83,IF(W83="partial",V83/2,IF(W83="incomplete",0,"n.a."))))</f>
        <v>n.a.</v>
      </c>
    </row>
    <row r="84" customFormat="false" ht="16.4" hidden="true" customHeight="false" outlineLevel="0" collapsed="false">
      <c r="A84" s="58"/>
      <c r="B84" s="59" t="str">
        <f aca="false">HYPERLINK("https://attack.mitre.org/techniques/T1555/004","MITRE")</f>
        <v>MITRE</v>
      </c>
      <c r="C84" s="59" t="s">
        <v>16</v>
      </c>
      <c r="D84" s="37" t="s">
        <v>147</v>
      </c>
      <c r="E84" s="38" t="s">
        <v>153</v>
      </c>
      <c r="F84" s="39" t="n">
        <v>3</v>
      </c>
      <c r="G84" s="39" t="n">
        <v>3</v>
      </c>
      <c r="H84" s="39" t="s">
        <v>54</v>
      </c>
      <c r="I84" s="55" t="s">
        <v>55</v>
      </c>
      <c r="J84" s="55" t="s">
        <v>55</v>
      </c>
      <c r="K84" s="55" t="s">
        <v>55</v>
      </c>
      <c r="L84" s="36" t="n">
        <f aca="false">IF(OR(F84="n.a.",F84=""),"n.a.",COUNTIF($I84:$K84,"x")+F84)</f>
        <v>6</v>
      </c>
      <c r="M84" s="54" t="s">
        <v>56</v>
      </c>
      <c r="N84" s="36" t="str">
        <f aca="false">IF(L84="n.a.","n.a.",IF(M84="completed",L84,IF(M84="partial",L84/2,IF(M84="incomplete",0,"n.a."))))</f>
        <v>n.a.</v>
      </c>
      <c r="Q84" s="36" t="n">
        <f aca="false">IF(OR(G84="n.a.",G84=""),"n.a.",COUNTIF($I84:$K84,"x")+G84)</f>
        <v>6</v>
      </c>
      <c r="R84" s="54" t="s">
        <v>56</v>
      </c>
      <c r="S84" s="36" t="str">
        <f aca="false">IF(Q84="n.a.","n.a.",IF(R84="completed",Q84,IF(R84="partial",Q84/2,IF(R84="incomplete",0,"n.a."))))</f>
        <v>n.a.</v>
      </c>
      <c r="V84" s="36" t="str">
        <f aca="false">IF(OR(H84="n.a.",H84=""),"n.a.",COUNTIF($I84:$K84,"x")+H84)</f>
        <v>n.a.</v>
      </c>
      <c r="W84" s="54" t="s">
        <v>54</v>
      </c>
      <c r="X84" s="36" t="str">
        <f aca="false">IF(V84="n.a.","n.a.",IF(W84="completed",V84,IF(W84="partial",V84/2,IF(W84="incomplete",0,"n.a."))))</f>
        <v>n.a.</v>
      </c>
    </row>
    <row r="85" customFormat="false" ht="16.4" hidden="true" customHeight="false" outlineLevel="0" collapsed="false">
      <c r="A85" s="58"/>
      <c r="B85" s="59" t="str">
        <f aca="false">HYPERLINK("https://attack.mitre.org/techniques/T1212","MITRE")</f>
        <v>MITRE</v>
      </c>
      <c r="C85" s="59" t="s">
        <v>16</v>
      </c>
      <c r="D85" s="37" t="s">
        <v>154</v>
      </c>
      <c r="E85" s="38" t="s">
        <v>65</v>
      </c>
      <c r="F85" s="39" t="n">
        <v>3</v>
      </c>
      <c r="G85" s="39" t="n">
        <v>3</v>
      </c>
      <c r="H85" s="39" t="n">
        <v>3</v>
      </c>
      <c r="I85" s="55" t="s">
        <v>55</v>
      </c>
      <c r="J85" s="55" t="s">
        <v>55</v>
      </c>
      <c r="K85" s="55" t="s">
        <v>55</v>
      </c>
      <c r="L85" s="36" t="n">
        <f aca="false">IF(OR(F85="n.a.",F85=""),"n.a.",COUNTIF($I85:$K85,"x")+F85)</f>
        <v>6</v>
      </c>
      <c r="M85" s="54" t="s">
        <v>56</v>
      </c>
      <c r="N85" s="36" t="str">
        <f aca="false">IF(L85="n.a.","n.a.",IF(M85="completed",L85,IF(M85="partial",L85/2,IF(M85="incomplete",0,"n.a."))))</f>
        <v>n.a.</v>
      </c>
      <c r="Q85" s="36" t="n">
        <f aca="false">IF(OR(G85="n.a.",G85=""),"n.a.",COUNTIF($I85:$K85,"x")+G85)</f>
        <v>6</v>
      </c>
      <c r="R85" s="54" t="s">
        <v>56</v>
      </c>
      <c r="S85" s="36" t="str">
        <f aca="false">IF(Q85="n.a.","n.a.",IF(R85="completed",Q85,IF(R85="partial",Q85/2,IF(R85="incomplete",0,"n.a."))))</f>
        <v>n.a.</v>
      </c>
      <c r="V85" s="36" t="n">
        <f aca="false">IF(OR(H85="n.a.",H85=""),"n.a.",COUNTIF($I85:$K85,"x")+H85)</f>
        <v>6</v>
      </c>
      <c r="W85" s="54" t="s">
        <v>56</v>
      </c>
      <c r="X85" s="36" t="str">
        <f aca="false">IF(V85="n.a.","n.a.",IF(W85="completed",V85,IF(W85="partial",V85/2,IF(W85="incomplete",0,"n.a."))))</f>
        <v>n.a.</v>
      </c>
    </row>
    <row r="86" customFormat="false" ht="16.4" hidden="true" customHeight="false" outlineLevel="0" collapsed="false">
      <c r="A86" s="58"/>
      <c r="B86" s="59" t="str">
        <f aca="false">HYPERLINK("https://attack.mitre.org/techniques/T1187","MITRE")</f>
        <v>MITRE</v>
      </c>
      <c r="C86" s="59" t="s">
        <v>16</v>
      </c>
      <c r="D86" s="37" t="s">
        <v>155</v>
      </c>
      <c r="E86" s="38" t="s">
        <v>65</v>
      </c>
      <c r="F86" s="39" t="n">
        <v>3</v>
      </c>
      <c r="G86" s="39" t="n">
        <v>3</v>
      </c>
      <c r="H86" s="39" t="s">
        <v>54</v>
      </c>
      <c r="I86" s="55" t="s">
        <v>55</v>
      </c>
      <c r="J86" s="55" t="s">
        <v>55</v>
      </c>
      <c r="K86" s="55" t="s">
        <v>55</v>
      </c>
      <c r="L86" s="36" t="n">
        <f aca="false">IF(OR(F86="n.a.",F86=""),"n.a.",COUNTIF($I86:$K86,"x")+F86)</f>
        <v>6</v>
      </c>
      <c r="M86" s="54" t="s">
        <v>56</v>
      </c>
      <c r="N86" s="36" t="str">
        <f aca="false">IF(L86="n.a.","n.a.",IF(M86="completed",L86,IF(M86="partial",L86/2,IF(M86="incomplete",0,"n.a."))))</f>
        <v>n.a.</v>
      </c>
      <c r="Q86" s="36" t="n">
        <f aca="false">IF(OR(G86="n.a.",G86=""),"n.a.",COUNTIF($I86:$K86,"x")+G86)</f>
        <v>6</v>
      </c>
      <c r="R86" s="54" t="s">
        <v>56</v>
      </c>
      <c r="S86" s="36" t="str">
        <f aca="false">IF(Q86="n.a.","n.a.",IF(R86="completed",Q86,IF(R86="partial",Q86/2,IF(R86="incomplete",0,"n.a."))))</f>
        <v>n.a.</v>
      </c>
      <c r="V86" s="36" t="str">
        <f aca="false">IF(OR(H86="n.a.",H86=""),"n.a.",COUNTIF($I86:$K86,"x")+H86)</f>
        <v>n.a.</v>
      </c>
      <c r="W86" s="54" t="s">
        <v>54</v>
      </c>
      <c r="X86" s="36" t="str">
        <f aca="false">IF(V86="n.a.","n.a.",IF(W86="completed",V86,IF(W86="partial",V86/2,IF(W86="incomplete",0,"n.a."))))</f>
        <v>n.a.</v>
      </c>
    </row>
    <row r="87" customFormat="false" ht="16.4" hidden="true" customHeight="false" outlineLevel="0" collapsed="false">
      <c r="A87" s="58"/>
      <c r="B87" s="59" t="str">
        <f aca="false">HYPERLINK("https://attack.mitre.org/techniques/T1606/002","MITRE")</f>
        <v>MITRE</v>
      </c>
      <c r="C87" s="59" t="s">
        <v>16</v>
      </c>
      <c r="D87" s="37" t="s">
        <v>156</v>
      </c>
      <c r="E87" s="38" t="s">
        <v>157</v>
      </c>
      <c r="F87" s="39" t="n">
        <v>3</v>
      </c>
      <c r="G87" s="39" t="n">
        <v>3</v>
      </c>
      <c r="H87" s="39" t="n">
        <v>3</v>
      </c>
      <c r="I87" s="55" t="s">
        <v>55</v>
      </c>
      <c r="J87" s="55" t="s">
        <v>55</v>
      </c>
      <c r="K87" s="55" t="s">
        <v>55</v>
      </c>
      <c r="L87" s="36" t="n">
        <f aca="false">IF(OR(F87="n.a.",F87=""),"n.a.",COUNTIF($I87:$K87,"x")+F87)</f>
        <v>6</v>
      </c>
      <c r="M87" s="54" t="s">
        <v>56</v>
      </c>
      <c r="N87" s="36" t="str">
        <f aca="false">IF(L87="n.a.","n.a.",IF(M87="completed",L87,IF(M87="partial",L87/2,IF(M87="incomplete",0,"n.a."))))</f>
        <v>n.a.</v>
      </c>
      <c r="Q87" s="36" t="n">
        <f aca="false">IF(OR(G87="n.a.",G87=""),"n.a.",COUNTIF($I87:$K87,"x")+G87)</f>
        <v>6</v>
      </c>
      <c r="R87" s="54" t="s">
        <v>56</v>
      </c>
      <c r="S87" s="36" t="str">
        <f aca="false">IF(Q87="n.a.","n.a.",IF(R87="completed",Q87,IF(R87="partial",Q87/2,IF(R87="incomplete",0,"n.a."))))</f>
        <v>n.a.</v>
      </c>
      <c r="V87" s="36" t="n">
        <f aca="false">IF(OR(H87="n.a.",H87=""),"n.a.",COUNTIF($I87:$K87,"x")+H87)</f>
        <v>6</v>
      </c>
      <c r="W87" s="54" t="s">
        <v>56</v>
      </c>
      <c r="X87" s="36" t="str">
        <f aca="false">IF(V87="n.a.","n.a.",IF(W87="completed",V87,IF(W87="partial",V87/2,IF(W87="incomplete",0,"n.a."))))</f>
        <v>n.a.</v>
      </c>
    </row>
    <row r="88" customFormat="false" ht="16.4" hidden="true" customHeight="false" outlineLevel="0" collapsed="false">
      <c r="A88" s="58"/>
      <c r="B88" s="59" t="str">
        <f aca="false">HYPERLINK("https://attack.mitre.org/techniques/T1606/001","MITRE")</f>
        <v>MITRE</v>
      </c>
      <c r="C88" s="59" t="s">
        <v>16</v>
      </c>
      <c r="D88" s="37" t="s">
        <v>156</v>
      </c>
      <c r="E88" s="38" t="s">
        <v>158</v>
      </c>
      <c r="F88" s="39" t="n">
        <v>3</v>
      </c>
      <c r="G88" s="39" t="n">
        <v>3</v>
      </c>
      <c r="H88" s="39" t="n">
        <v>3</v>
      </c>
      <c r="I88" s="55" t="s">
        <v>55</v>
      </c>
      <c r="J88" s="55" t="s">
        <v>55</v>
      </c>
      <c r="K88" s="55" t="s">
        <v>55</v>
      </c>
      <c r="L88" s="36" t="n">
        <f aca="false">IF(OR(F88="n.a.",F88=""),"n.a.",COUNTIF($I88:$K88,"x")+F88)</f>
        <v>6</v>
      </c>
      <c r="M88" s="54" t="s">
        <v>56</v>
      </c>
      <c r="N88" s="36" t="str">
        <f aca="false">IF(L88="n.a.","n.a.",IF(M88="completed",L88,IF(M88="partial",L88/2,IF(M88="incomplete",0,"n.a."))))</f>
        <v>n.a.</v>
      </c>
      <c r="Q88" s="36" t="n">
        <f aca="false">IF(OR(G88="n.a.",G88=""),"n.a.",COUNTIF($I88:$K88,"x")+G88)</f>
        <v>6</v>
      </c>
      <c r="R88" s="54" t="s">
        <v>56</v>
      </c>
      <c r="S88" s="36" t="str">
        <f aca="false">IF(Q88="n.a.","n.a.",IF(R88="completed",Q88,IF(R88="partial",Q88/2,IF(R88="incomplete",0,"n.a."))))</f>
        <v>n.a.</v>
      </c>
      <c r="V88" s="36" t="n">
        <f aca="false">IF(OR(H88="n.a.",H88=""),"n.a.",COUNTIF($I88:$K88,"x")+H88)</f>
        <v>6</v>
      </c>
      <c r="W88" s="54" t="s">
        <v>56</v>
      </c>
      <c r="X88" s="36" t="str">
        <f aca="false">IF(V88="n.a.","n.a.",IF(W88="completed",V88,IF(W88="partial",V88/2,IF(W88="incomplete",0,"n.a."))))</f>
        <v>n.a.</v>
      </c>
    </row>
    <row r="89" customFormat="false" ht="16.4" hidden="true" customHeight="false" outlineLevel="0" collapsed="false">
      <c r="A89" s="58"/>
      <c r="B89" s="59" t="str">
        <f aca="false">HYPERLINK("https://attack.mitre.org/techniques/T1056/004","MITRE")</f>
        <v>MITRE</v>
      </c>
      <c r="C89" s="59" t="s">
        <v>16</v>
      </c>
      <c r="D89" s="37" t="s">
        <v>89</v>
      </c>
      <c r="E89" s="38" t="s">
        <v>90</v>
      </c>
      <c r="F89" s="39" t="n">
        <v>2</v>
      </c>
      <c r="G89" s="39" t="n">
        <v>2</v>
      </c>
      <c r="H89" s="39" t="s">
        <v>54</v>
      </c>
      <c r="I89" s="55" t="s">
        <v>55</v>
      </c>
      <c r="J89" s="55" t="s">
        <v>55</v>
      </c>
      <c r="K89" s="55" t="s">
        <v>55</v>
      </c>
      <c r="L89" s="36" t="n">
        <f aca="false">IF(OR(F89="n.a.",F89=""),"n.a.",COUNTIF($I89:$K89,"x")+F89)</f>
        <v>5</v>
      </c>
      <c r="M89" s="54" t="s">
        <v>56</v>
      </c>
      <c r="N89" s="36" t="str">
        <f aca="false">IF(L89="n.a.","n.a.",IF(M89="completed",L89,IF(M89="partial",L89/2,IF(M89="incomplete",0,"n.a."))))</f>
        <v>n.a.</v>
      </c>
      <c r="Q89" s="36" t="n">
        <f aca="false">IF(OR(G89="n.a.",G89=""),"n.a.",COUNTIF($I89:$K89,"x")+G89)</f>
        <v>5</v>
      </c>
      <c r="R89" s="54" t="s">
        <v>56</v>
      </c>
      <c r="S89" s="36" t="str">
        <f aca="false">IF(Q89="n.a.","n.a.",IF(R89="completed",Q89,IF(R89="partial",Q89/2,IF(R89="incomplete",0,"n.a."))))</f>
        <v>n.a.</v>
      </c>
      <c r="V89" s="36" t="str">
        <f aca="false">IF(OR(H89="n.a.",H89=""),"n.a.",COUNTIF($I89:$K89,"x")+H89)</f>
        <v>n.a.</v>
      </c>
      <c r="W89" s="54" t="s">
        <v>54</v>
      </c>
      <c r="X89" s="36" t="str">
        <f aca="false">IF(V89="n.a.","n.a.",IF(W89="completed",V89,IF(W89="partial",V89/2,IF(W89="incomplete",0,"n.a."))))</f>
        <v>n.a.</v>
      </c>
    </row>
    <row r="90" customFormat="false" ht="16.4" hidden="true" customHeight="false" outlineLevel="0" collapsed="false">
      <c r="A90" s="58"/>
      <c r="B90" s="59" t="str">
        <f aca="false">HYPERLINK("https://attack.mitre.org/techniques/T1056/002","MITRE")</f>
        <v>MITRE</v>
      </c>
      <c r="C90" s="59" t="s">
        <v>16</v>
      </c>
      <c r="D90" s="37" t="s">
        <v>89</v>
      </c>
      <c r="E90" s="38" t="s">
        <v>91</v>
      </c>
      <c r="F90" s="39" t="n">
        <v>2</v>
      </c>
      <c r="G90" s="39" t="n">
        <v>2</v>
      </c>
      <c r="H90" s="39" t="s">
        <v>54</v>
      </c>
      <c r="I90" s="55" t="s">
        <v>55</v>
      </c>
      <c r="J90" s="55" t="s">
        <v>55</v>
      </c>
      <c r="K90" s="55" t="s">
        <v>55</v>
      </c>
      <c r="L90" s="36" t="n">
        <f aca="false">IF(OR(F90="n.a.",F90=""),"n.a.",COUNTIF($I90:$K90,"x")+F90)</f>
        <v>5</v>
      </c>
      <c r="M90" s="54" t="s">
        <v>56</v>
      </c>
      <c r="N90" s="36" t="str">
        <f aca="false">IF(L90="n.a.","n.a.",IF(M90="completed",L90,IF(M90="partial",L90/2,IF(M90="incomplete",0,"n.a."))))</f>
        <v>n.a.</v>
      </c>
      <c r="Q90" s="36" t="n">
        <f aca="false">IF(OR(G90="n.a.",G90=""),"n.a.",COUNTIF($I90:$K90,"x")+G90)</f>
        <v>5</v>
      </c>
      <c r="R90" s="54" t="s">
        <v>56</v>
      </c>
      <c r="S90" s="36" t="str">
        <f aca="false">IF(Q90="n.a.","n.a.",IF(R90="completed",Q90,IF(R90="partial",Q90/2,IF(R90="incomplete",0,"n.a."))))</f>
        <v>n.a.</v>
      </c>
      <c r="V90" s="36" t="str">
        <f aca="false">IF(OR(H90="n.a.",H90=""),"n.a.",COUNTIF($I90:$K90,"x")+H90)</f>
        <v>n.a.</v>
      </c>
      <c r="W90" s="54" t="s">
        <v>54</v>
      </c>
      <c r="X90" s="36" t="str">
        <f aca="false">IF(V90="n.a.","n.a.",IF(W90="completed",V90,IF(W90="partial",V90/2,IF(W90="incomplete",0,"n.a."))))</f>
        <v>n.a.</v>
      </c>
    </row>
    <row r="91" customFormat="false" ht="16.4" hidden="true" customHeight="false" outlineLevel="0" collapsed="false">
      <c r="A91" s="58"/>
      <c r="B91" s="59" t="str">
        <f aca="false">HYPERLINK("https://attack.mitre.org/techniques/T1056/001","MITRE")</f>
        <v>MITRE</v>
      </c>
      <c r="C91" s="59" t="s">
        <v>16</v>
      </c>
      <c r="D91" s="37" t="s">
        <v>89</v>
      </c>
      <c r="E91" s="38" t="s">
        <v>92</v>
      </c>
      <c r="F91" s="39" t="n">
        <v>3</v>
      </c>
      <c r="G91" s="39" t="n">
        <v>3</v>
      </c>
      <c r="H91" s="39" t="s">
        <v>54</v>
      </c>
      <c r="I91" s="55" t="s">
        <v>55</v>
      </c>
      <c r="J91" s="55" t="s">
        <v>55</v>
      </c>
      <c r="K91" s="55" t="s">
        <v>55</v>
      </c>
      <c r="L91" s="36" t="n">
        <f aca="false">IF(OR(F91="n.a.",F91=""),"n.a.",COUNTIF($I91:$K91,"x")+F91)</f>
        <v>6</v>
      </c>
      <c r="M91" s="54" t="s">
        <v>56</v>
      </c>
      <c r="N91" s="36" t="str">
        <f aca="false">IF(L91="n.a.","n.a.",IF(M91="completed",L91,IF(M91="partial",L91/2,IF(M91="incomplete",0,"n.a."))))</f>
        <v>n.a.</v>
      </c>
      <c r="Q91" s="36" t="n">
        <f aca="false">IF(OR(G91="n.a.",G91=""),"n.a.",COUNTIF($I91:$K91,"x")+G91)</f>
        <v>6</v>
      </c>
      <c r="R91" s="54" t="s">
        <v>56</v>
      </c>
      <c r="S91" s="36" t="str">
        <f aca="false">IF(Q91="n.a.","n.a.",IF(R91="completed",Q91,IF(R91="partial",Q91/2,IF(R91="incomplete",0,"n.a."))))</f>
        <v>n.a.</v>
      </c>
      <c r="V91" s="36" t="str">
        <f aca="false">IF(OR(H91="n.a.",H91=""),"n.a.",COUNTIF($I91:$K91,"x")+H91)</f>
        <v>n.a.</v>
      </c>
      <c r="W91" s="54" t="s">
        <v>54</v>
      </c>
      <c r="X91" s="36" t="str">
        <f aca="false">IF(V91="n.a.","n.a.",IF(W91="completed",V91,IF(W91="partial",V91/2,IF(W91="incomplete",0,"n.a."))))</f>
        <v>n.a.</v>
      </c>
    </row>
    <row r="92" customFormat="false" ht="16.4" hidden="true" customHeight="false" outlineLevel="0" collapsed="false">
      <c r="A92" s="58"/>
      <c r="B92" s="59" t="str">
        <f aca="false">HYPERLINK("https://attack.mitre.org/techniques/T1056/003","MITRE")</f>
        <v>MITRE</v>
      </c>
      <c r="C92" s="59" t="s">
        <v>16</v>
      </c>
      <c r="D92" s="37" t="s">
        <v>89</v>
      </c>
      <c r="E92" s="38" t="s">
        <v>93</v>
      </c>
      <c r="F92" s="39" t="n">
        <v>3</v>
      </c>
      <c r="G92" s="39" t="n">
        <v>3</v>
      </c>
      <c r="H92" s="39" t="s">
        <v>54</v>
      </c>
      <c r="I92" s="55" t="s">
        <v>55</v>
      </c>
      <c r="J92" s="55" t="s">
        <v>55</v>
      </c>
      <c r="K92" s="55" t="s">
        <v>55</v>
      </c>
      <c r="L92" s="36" t="n">
        <f aca="false">IF(OR(F92="n.a.",F92=""),"n.a.",COUNTIF($I92:$K92,"x")+F92)</f>
        <v>6</v>
      </c>
      <c r="M92" s="54" t="s">
        <v>56</v>
      </c>
      <c r="N92" s="36" t="str">
        <f aca="false">IF(L92="n.a.","n.a.",IF(M92="completed",L92,IF(M92="partial",L92/2,IF(M92="incomplete",0,"n.a."))))</f>
        <v>n.a.</v>
      </c>
      <c r="Q92" s="36" t="n">
        <f aca="false">IF(OR(G92="n.a.",G92=""),"n.a.",COUNTIF($I92:$K92,"x")+G92)</f>
        <v>6</v>
      </c>
      <c r="R92" s="54" t="s">
        <v>56</v>
      </c>
      <c r="S92" s="36" t="str">
        <f aca="false">IF(Q92="n.a.","n.a.",IF(R92="completed",Q92,IF(R92="partial",Q92/2,IF(R92="incomplete",0,"n.a."))))</f>
        <v>n.a.</v>
      </c>
      <c r="V92" s="36" t="str">
        <f aca="false">IF(OR(H92="n.a.",H92=""),"n.a.",COUNTIF($I92:$K92,"x")+H92)</f>
        <v>n.a.</v>
      </c>
      <c r="W92" s="54" t="s">
        <v>54</v>
      </c>
      <c r="X92" s="36" t="str">
        <f aca="false">IF(V92="n.a.","n.a.",IF(W92="completed",V92,IF(W92="partial",V92/2,IF(W92="incomplete",0,"n.a."))))</f>
        <v>n.a.</v>
      </c>
    </row>
    <row r="93" customFormat="false" ht="16.4" hidden="true" customHeight="false" outlineLevel="0" collapsed="false">
      <c r="A93" s="58"/>
      <c r="B93" s="59" t="str">
        <f aca="false">HYPERLINK("https://attack.mitre.org/techniques/T1556/009","MITRE")</f>
        <v>MITRE</v>
      </c>
      <c r="C93" s="59" t="s">
        <v>16</v>
      </c>
      <c r="D93" s="37" t="s">
        <v>159</v>
      </c>
      <c r="E93" s="38" t="s">
        <v>160</v>
      </c>
      <c r="F93" s="39" t="s">
        <v>54</v>
      </c>
      <c r="G93" s="39" t="s">
        <v>54</v>
      </c>
      <c r="H93" s="39" t="n">
        <v>3</v>
      </c>
      <c r="I93" s="53" t="s">
        <v>55</v>
      </c>
      <c r="J93" s="53" t="s">
        <v>55</v>
      </c>
      <c r="K93" s="53" t="s">
        <v>55</v>
      </c>
      <c r="L93" s="36" t="str">
        <f aca="false">IF(OR(F93="n.a.",F93=""),"n.a.",COUNTIF($I93:$K93,"x")+F93)</f>
        <v>n.a.</v>
      </c>
      <c r="M93" s="54" t="s">
        <v>54</v>
      </c>
      <c r="N93" s="36" t="str">
        <f aca="false">IF(L93="n.a.","n.a.",IF(M93="completed",L93,IF(M93="partial",L93/2,IF(M93="incomplete",0,"n.a."))))</f>
        <v>n.a.</v>
      </c>
      <c r="Q93" s="36" t="str">
        <f aca="false">IF(OR(G93="n.a.",G93=""),"n.a.",COUNTIF($I93:$K93,"x")+G93)</f>
        <v>n.a.</v>
      </c>
      <c r="R93" s="54" t="s">
        <v>54</v>
      </c>
      <c r="S93" s="36" t="str">
        <f aca="false">IF(Q93="n.a.","n.a.",IF(R93="completed",Q93,IF(R93="partial",Q93/2,IF(R93="incomplete",0,"n.a."))))</f>
        <v>n.a.</v>
      </c>
      <c r="V93" s="36" t="n">
        <f aca="false">IF(OR(H93="n.a.",H93=""),"n.a.",COUNTIF($I93:$K93,"x")+H93)</f>
        <v>6</v>
      </c>
      <c r="W93" s="54" t="s">
        <v>56</v>
      </c>
      <c r="X93" s="36" t="str">
        <f aca="false">IF(V93="n.a.","n.a.",IF(W93="completed",V93,IF(W93="partial",V93/2,IF(W93="incomplete",0,"n.a."))))</f>
        <v>n.a.</v>
      </c>
    </row>
    <row r="94" customFormat="false" ht="16.4" hidden="true" customHeight="false" outlineLevel="0" collapsed="false">
      <c r="A94" s="58"/>
      <c r="B94" s="59" t="str">
        <f aca="false">HYPERLINK("https://attack.mitre.org/techniques/T1556/001","MITRE")</f>
        <v>MITRE</v>
      </c>
      <c r="C94" s="59" t="s">
        <v>16</v>
      </c>
      <c r="D94" s="37" t="s">
        <v>159</v>
      </c>
      <c r="E94" s="38" t="s">
        <v>161</v>
      </c>
      <c r="F94" s="39" t="n">
        <v>3</v>
      </c>
      <c r="G94" s="39" t="n">
        <v>3</v>
      </c>
      <c r="H94" s="39" t="s">
        <v>54</v>
      </c>
      <c r="I94" s="53" t="s">
        <v>55</v>
      </c>
      <c r="J94" s="53" t="s">
        <v>55</v>
      </c>
      <c r="K94" s="53" t="s">
        <v>55</v>
      </c>
      <c r="L94" s="36" t="n">
        <f aca="false">IF(OR(F94="n.a.",F94=""),"n.a.",COUNTIF($I94:$K94,"x")+F94)</f>
        <v>6</v>
      </c>
      <c r="M94" s="54" t="s">
        <v>56</v>
      </c>
      <c r="N94" s="36" t="str">
        <f aca="false">IF(L94="n.a.","n.a.",IF(M94="completed",L94,IF(M94="partial",L94/2,IF(M94="incomplete",0,"n.a."))))</f>
        <v>n.a.</v>
      </c>
      <c r="Q94" s="36" t="n">
        <f aca="false">IF(OR(G94="n.a.",G94=""),"n.a.",COUNTIF($I94:$K94,"x")+G94)</f>
        <v>6</v>
      </c>
      <c r="R94" s="54" t="s">
        <v>56</v>
      </c>
      <c r="S94" s="36" t="str">
        <f aca="false">IF(Q94="n.a.","n.a.",IF(R94="completed",Q94,IF(R94="partial",Q94/2,IF(R94="incomplete",0,"n.a."))))</f>
        <v>n.a.</v>
      </c>
      <c r="V94" s="36" t="str">
        <f aca="false">IF(OR(H94="n.a.",H94=""),"n.a.",COUNTIF($I94:$K94,"x")+H94)</f>
        <v>n.a.</v>
      </c>
      <c r="W94" s="54" t="s">
        <v>54</v>
      </c>
      <c r="X94" s="36" t="str">
        <f aca="false">IF(V94="n.a.","n.a.",IF(W94="completed",V94,IF(W94="partial",V94/2,IF(W94="incomplete",0,"n.a."))))</f>
        <v>n.a.</v>
      </c>
    </row>
    <row r="95" customFormat="false" ht="16.4" hidden="true" customHeight="false" outlineLevel="0" collapsed="false">
      <c r="A95" s="58"/>
      <c r="B95" s="59" t="str">
        <f aca="false">HYPERLINK("https://attack.mitre.org/techniques/T1556/007","MITRE")</f>
        <v>MITRE</v>
      </c>
      <c r="C95" s="59" t="s">
        <v>16</v>
      </c>
      <c r="D95" s="37" t="s">
        <v>159</v>
      </c>
      <c r="E95" s="38" t="s">
        <v>162</v>
      </c>
      <c r="F95" s="39" t="n">
        <v>3</v>
      </c>
      <c r="G95" s="39" t="n">
        <v>3</v>
      </c>
      <c r="H95" s="39" t="n">
        <v>3</v>
      </c>
      <c r="I95" s="53" t="s">
        <v>55</v>
      </c>
      <c r="J95" s="53" t="s">
        <v>55</v>
      </c>
      <c r="K95" s="53" t="s">
        <v>55</v>
      </c>
      <c r="L95" s="36" t="n">
        <f aca="false">IF(OR(F95="n.a.",F95=""),"n.a.",COUNTIF($I95:$K95,"x")+F95)</f>
        <v>6</v>
      </c>
      <c r="M95" s="54" t="s">
        <v>56</v>
      </c>
      <c r="N95" s="36" t="str">
        <f aca="false">IF(L95="n.a.","n.a.",IF(M95="completed",L95,IF(M95="partial",L95/2,IF(M95="incomplete",0,"n.a."))))</f>
        <v>n.a.</v>
      </c>
      <c r="Q95" s="36" t="n">
        <f aca="false">IF(OR(G95="n.a.",G95=""),"n.a.",COUNTIF($I95:$K95,"x")+G95)</f>
        <v>6</v>
      </c>
      <c r="R95" s="54" t="s">
        <v>56</v>
      </c>
      <c r="S95" s="36" t="str">
        <f aca="false">IF(Q95="n.a.","n.a.",IF(R95="completed",Q95,IF(R95="partial",Q95/2,IF(R95="incomplete",0,"n.a."))))</f>
        <v>n.a.</v>
      </c>
      <c r="V95" s="36" t="n">
        <f aca="false">IF(OR(H95="n.a.",H95=""),"n.a.",COUNTIF($I95:$K95,"x")+H95)</f>
        <v>6</v>
      </c>
      <c r="W95" s="54" t="s">
        <v>56</v>
      </c>
      <c r="X95" s="36" t="str">
        <f aca="false">IF(V95="n.a.","n.a.",IF(W95="completed",V95,IF(W95="partial",V95/2,IF(W95="incomplete",0,"n.a."))))</f>
        <v>n.a.</v>
      </c>
    </row>
    <row r="96" customFormat="false" ht="16.4" hidden="true" customHeight="false" outlineLevel="0" collapsed="false">
      <c r="A96" s="58"/>
      <c r="B96" s="59" t="str">
        <f aca="false">HYPERLINK("https://attack.mitre.org/techniques/T1556/006","MITRE")</f>
        <v>MITRE</v>
      </c>
      <c r="C96" s="59" t="s">
        <v>16</v>
      </c>
      <c r="D96" s="37" t="s">
        <v>159</v>
      </c>
      <c r="E96" s="38" t="s">
        <v>163</v>
      </c>
      <c r="F96" s="39" t="n">
        <v>3</v>
      </c>
      <c r="G96" s="39" t="n">
        <v>3</v>
      </c>
      <c r="H96" s="39" t="n">
        <v>3</v>
      </c>
      <c r="I96" s="53" t="s">
        <v>55</v>
      </c>
      <c r="J96" s="53" t="s">
        <v>55</v>
      </c>
      <c r="K96" s="53" t="s">
        <v>55</v>
      </c>
      <c r="L96" s="36" t="n">
        <f aca="false">IF(OR(F96="n.a.",F96=""),"n.a.",COUNTIF($I96:$K96,"x")+F96)</f>
        <v>6</v>
      </c>
      <c r="M96" s="54" t="s">
        <v>56</v>
      </c>
      <c r="N96" s="36" t="str">
        <f aca="false">IF(L96="n.a.","n.a.",IF(M96="completed",L96,IF(M96="partial",L96/2,IF(M96="incomplete",0,"n.a."))))</f>
        <v>n.a.</v>
      </c>
      <c r="Q96" s="36" t="n">
        <f aca="false">IF(OR(G96="n.a.",G96=""),"n.a.",COUNTIF($I96:$K96,"x")+G96)</f>
        <v>6</v>
      </c>
      <c r="R96" s="54" t="s">
        <v>56</v>
      </c>
      <c r="S96" s="36" t="str">
        <f aca="false">IF(Q96="n.a.","n.a.",IF(R96="completed",Q96,IF(R96="partial",Q96/2,IF(R96="incomplete",0,"n.a."))))</f>
        <v>n.a.</v>
      </c>
      <c r="V96" s="36" t="n">
        <f aca="false">IF(OR(H96="n.a.",H96=""),"n.a.",COUNTIF($I96:$K96,"x")+H96)</f>
        <v>6</v>
      </c>
      <c r="W96" s="54" t="s">
        <v>56</v>
      </c>
      <c r="X96" s="36" t="str">
        <f aca="false">IF(V96="n.a.","n.a.",IF(W96="completed",V96,IF(W96="partial",V96/2,IF(W96="incomplete",0,"n.a."))))</f>
        <v>n.a.</v>
      </c>
    </row>
    <row r="97" customFormat="false" ht="16.4" hidden="true" customHeight="false" outlineLevel="0" collapsed="false">
      <c r="A97" s="58"/>
      <c r="B97" s="59" t="str">
        <f aca="false">HYPERLINK("https://attack.mitre.org/techniques/T1556/004","MITRE")</f>
        <v>MITRE</v>
      </c>
      <c r="C97" s="59" t="s">
        <v>16</v>
      </c>
      <c r="D97" s="37" t="s">
        <v>159</v>
      </c>
      <c r="E97" s="38" t="s">
        <v>164</v>
      </c>
      <c r="F97" s="39" t="s">
        <v>54</v>
      </c>
      <c r="G97" s="39" t="n">
        <v>3</v>
      </c>
      <c r="H97" s="39" t="s">
        <v>54</v>
      </c>
      <c r="I97" s="53" t="s">
        <v>55</v>
      </c>
      <c r="J97" s="53" t="s">
        <v>55</v>
      </c>
      <c r="K97" s="53" t="s">
        <v>55</v>
      </c>
      <c r="L97" s="36" t="str">
        <f aca="false">IF(OR(F97="n.a.",F97=""),"n.a.",COUNTIF($I97:$K97,"x")+F97)</f>
        <v>n.a.</v>
      </c>
      <c r="M97" s="54" t="s">
        <v>54</v>
      </c>
      <c r="N97" s="36" t="str">
        <f aca="false">IF(L97="n.a.","n.a.",IF(M97="completed",L97,IF(M97="partial",L97/2,IF(M97="incomplete",0,"n.a."))))</f>
        <v>n.a.</v>
      </c>
      <c r="Q97" s="36" t="n">
        <f aca="false">IF(OR(G97="n.a.",G97=""),"n.a.",COUNTIF($I97:$K97,"x")+G97)</f>
        <v>6</v>
      </c>
      <c r="R97" s="54" t="s">
        <v>56</v>
      </c>
      <c r="S97" s="36" t="str">
        <f aca="false">IF(Q97="n.a.","n.a.",IF(R97="completed",Q97,IF(R97="partial",Q97/2,IF(R97="incomplete",0,"n.a."))))</f>
        <v>n.a.</v>
      </c>
      <c r="V97" s="36" t="str">
        <f aca="false">IF(OR(H97="n.a.",H97=""),"n.a.",COUNTIF($I97:$K97,"x")+H97)</f>
        <v>n.a.</v>
      </c>
      <c r="W97" s="54" t="s">
        <v>54</v>
      </c>
      <c r="X97" s="36" t="str">
        <f aca="false">IF(V97="n.a.","n.a.",IF(W97="completed",V97,IF(W97="partial",V97/2,IF(W97="incomplete",0,"n.a."))))</f>
        <v>n.a.</v>
      </c>
    </row>
    <row r="98" customFormat="false" ht="16.4" hidden="true" customHeight="false" outlineLevel="0" collapsed="false">
      <c r="A98" s="58"/>
      <c r="B98" s="59" t="str">
        <f aca="false">HYPERLINK("https://attack.mitre.org/techniques/T1556/008","MITRE")</f>
        <v>MITRE</v>
      </c>
      <c r="C98" s="59" t="s">
        <v>16</v>
      </c>
      <c r="D98" s="37" t="s">
        <v>159</v>
      </c>
      <c r="E98" s="38" t="s">
        <v>165</v>
      </c>
      <c r="F98" s="39" t="n">
        <v>3</v>
      </c>
      <c r="G98" s="39" t="n">
        <v>3</v>
      </c>
      <c r="H98" s="39" t="n">
        <v>3</v>
      </c>
      <c r="I98" s="53" t="s">
        <v>55</v>
      </c>
      <c r="J98" s="53" t="s">
        <v>55</v>
      </c>
      <c r="K98" s="53" t="s">
        <v>55</v>
      </c>
      <c r="L98" s="36" t="n">
        <f aca="false">IF(OR(F98="n.a.",F98=""),"n.a.",COUNTIF($I98:$K98,"x")+F98)</f>
        <v>6</v>
      </c>
      <c r="M98" s="54" t="s">
        <v>56</v>
      </c>
      <c r="N98" s="36" t="str">
        <f aca="false">IF(L98="n.a.","n.a.",IF(M98="completed",L98,IF(M98="partial",L98/2,IF(M98="incomplete",0,"n.a."))))</f>
        <v>n.a.</v>
      </c>
      <c r="Q98" s="36" t="n">
        <f aca="false">IF(OR(G98="n.a.",G98=""),"n.a.",COUNTIF($I98:$K98,"x")+G98)</f>
        <v>6</v>
      </c>
      <c r="R98" s="54" t="s">
        <v>56</v>
      </c>
      <c r="S98" s="36" t="str">
        <f aca="false">IF(Q98="n.a.","n.a.",IF(R98="completed",Q98,IF(R98="partial",Q98/2,IF(R98="incomplete",0,"n.a."))))</f>
        <v>n.a.</v>
      </c>
      <c r="V98" s="36" t="n">
        <f aca="false">IF(OR(H98="n.a.",H98=""),"n.a.",COUNTIF($I98:$K98,"x")+H98)</f>
        <v>6</v>
      </c>
      <c r="W98" s="54" t="s">
        <v>56</v>
      </c>
      <c r="X98" s="36" t="str">
        <f aca="false">IF(V98="n.a.","n.a.",IF(W98="completed",V98,IF(W98="partial",V98/2,IF(W98="incomplete",0,"n.a."))))</f>
        <v>n.a.</v>
      </c>
    </row>
    <row r="99" customFormat="false" ht="16.4" hidden="true" customHeight="false" outlineLevel="0" collapsed="false">
      <c r="A99" s="58"/>
      <c r="B99" s="59" t="str">
        <f aca="false">HYPERLINK("https://attack.mitre.org/techniques/T1556/002","MITRE")</f>
        <v>MITRE</v>
      </c>
      <c r="C99" s="59" t="s">
        <v>16</v>
      </c>
      <c r="D99" s="37" t="s">
        <v>159</v>
      </c>
      <c r="E99" s="38" t="s">
        <v>166</v>
      </c>
      <c r="F99" s="39" t="n">
        <v>3</v>
      </c>
      <c r="G99" s="39" t="n">
        <v>3</v>
      </c>
      <c r="H99" s="39" t="s">
        <v>54</v>
      </c>
      <c r="I99" s="53" t="s">
        <v>55</v>
      </c>
      <c r="J99" s="53" t="s">
        <v>55</v>
      </c>
      <c r="K99" s="53" t="s">
        <v>55</v>
      </c>
      <c r="L99" s="36" t="n">
        <f aca="false">IF(OR(F99="n.a.",F99=""),"n.a.",COUNTIF($I99:$K99,"x")+F99)</f>
        <v>6</v>
      </c>
      <c r="M99" s="54" t="s">
        <v>56</v>
      </c>
      <c r="N99" s="36" t="str">
        <f aca="false">IF(L99="n.a.","n.a.",IF(M99="completed",L99,IF(M99="partial",L99/2,IF(M99="incomplete",0,"n.a."))))</f>
        <v>n.a.</v>
      </c>
      <c r="Q99" s="36" t="n">
        <f aca="false">IF(OR(G99="n.a.",G99=""),"n.a.",COUNTIF($I99:$K99,"x")+G99)</f>
        <v>6</v>
      </c>
      <c r="R99" s="54" t="s">
        <v>56</v>
      </c>
      <c r="S99" s="36" t="str">
        <f aca="false">IF(Q99="n.a.","n.a.",IF(R99="completed",Q99,IF(R99="partial",Q99/2,IF(R99="incomplete",0,"n.a."))))</f>
        <v>n.a.</v>
      </c>
      <c r="V99" s="36" t="str">
        <f aca="false">IF(OR(H99="n.a.",H99=""),"n.a.",COUNTIF($I99:$K99,"x")+H99)</f>
        <v>n.a.</v>
      </c>
      <c r="W99" s="54" t="s">
        <v>54</v>
      </c>
      <c r="X99" s="36" t="str">
        <f aca="false">IF(V99="n.a.","n.a.",IF(W99="completed",V99,IF(W99="partial",V99/2,IF(W99="incomplete",0,"n.a."))))</f>
        <v>n.a.</v>
      </c>
    </row>
    <row r="100" customFormat="false" ht="16.4" hidden="true" customHeight="false" outlineLevel="0" collapsed="false">
      <c r="A100" s="58"/>
      <c r="B100" s="59" t="str">
        <f aca="false">HYPERLINK("https://attack.mitre.org/techniques/T1556/003","MITRE")</f>
        <v>MITRE</v>
      </c>
      <c r="C100" s="59" t="s">
        <v>16</v>
      </c>
      <c r="D100" s="37" t="s">
        <v>159</v>
      </c>
      <c r="E100" s="38" t="s">
        <v>167</v>
      </c>
      <c r="F100" s="39" t="n">
        <v>3</v>
      </c>
      <c r="G100" s="39" t="n">
        <v>3</v>
      </c>
      <c r="H100" s="39" t="s">
        <v>54</v>
      </c>
      <c r="I100" s="53" t="s">
        <v>55</v>
      </c>
      <c r="J100" s="53" t="s">
        <v>55</v>
      </c>
      <c r="K100" s="53" t="s">
        <v>55</v>
      </c>
      <c r="L100" s="36" t="n">
        <f aca="false">IF(OR(F100="n.a.",F100=""),"n.a.",COUNTIF($I100:$K100,"x")+F100)</f>
        <v>6</v>
      </c>
      <c r="M100" s="54" t="s">
        <v>56</v>
      </c>
      <c r="N100" s="36" t="str">
        <f aca="false">IF(L100="n.a.","n.a.",IF(M100="completed",L100,IF(M100="partial",L100/2,IF(M100="incomplete",0,"n.a."))))</f>
        <v>n.a.</v>
      </c>
      <c r="Q100" s="36" t="n">
        <f aca="false">IF(OR(G100="n.a.",G100=""),"n.a.",COUNTIF($I100:$K100,"x")+G100)</f>
        <v>6</v>
      </c>
      <c r="R100" s="54" t="s">
        <v>56</v>
      </c>
      <c r="S100" s="36" t="str">
        <f aca="false">IF(Q100="n.a.","n.a.",IF(R100="completed",Q100,IF(R100="partial",Q100/2,IF(R100="incomplete",0,"n.a."))))</f>
        <v>n.a.</v>
      </c>
      <c r="V100" s="36" t="str">
        <f aca="false">IF(OR(H100="n.a.",H100=""),"n.a.",COUNTIF($I100:$K100,"x")+H100)</f>
        <v>n.a.</v>
      </c>
      <c r="W100" s="54" t="s">
        <v>54</v>
      </c>
      <c r="X100" s="36" t="str">
        <f aca="false">IF(V100="n.a.","n.a.",IF(W100="completed",V100,IF(W100="partial",V100/2,IF(W100="incomplete",0,"n.a."))))</f>
        <v>n.a.</v>
      </c>
    </row>
    <row r="101" customFormat="false" ht="16.4" hidden="true" customHeight="false" outlineLevel="0" collapsed="false">
      <c r="A101" s="58"/>
      <c r="B101" s="59" t="str">
        <f aca="false">HYPERLINK("https://attack.mitre.org/techniques/T1556/005","MITRE")</f>
        <v>MITRE</v>
      </c>
      <c r="C101" s="59" t="s">
        <v>16</v>
      </c>
      <c r="D101" s="37" t="s">
        <v>159</v>
      </c>
      <c r="E101" s="38" t="s">
        <v>168</v>
      </c>
      <c r="F101" s="39" t="n">
        <v>3</v>
      </c>
      <c r="G101" s="39" t="n">
        <v>3</v>
      </c>
      <c r="H101" s="39" t="s">
        <v>54</v>
      </c>
      <c r="I101" s="53" t="s">
        <v>55</v>
      </c>
      <c r="J101" s="53" t="s">
        <v>55</v>
      </c>
      <c r="K101" s="53" t="s">
        <v>55</v>
      </c>
      <c r="L101" s="36" t="n">
        <f aca="false">IF(OR(F101="n.a.",F101=""),"n.a.",COUNTIF($I101:$K101,"x")+F101)</f>
        <v>6</v>
      </c>
      <c r="M101" s="54" t="s">
        <v>56</v>
      </c>
      <c r="N101" s="36" t="str">
        <f aca="false">IF(L101="n.a.","n.a.",IF(M101="completed",L101,IF(M101="partial",L101/2,IF(M101="incomplete",0,"n.a."))))</f>
        <v>n.a.</v>
      </c>
      <c r="Q101" s="36" t="n">
        <f aca="false">IF(OR(G101="n.a.",G101=""),"n.a.",COUNTIF($I101:$K101,"x")+G101)</f>
        <v>6</v>
      </c>
      <c r="R101" s="54" t="s">
        <v>56</v>
      </c>
      <c r="S101" s="36" t="str">
        <f aca="false">IF(Q101="n.a.","n.a.",IF(R101="completed",Q101,IF(R101="partial",Q101/2,IF(R101="incomplete",0,"n.a."))))</f>
        <v>n.a.</v>
      </c>
      <c r="V101" s="36" t="str">
        <f aca="false">IF(OR(H101="n.a.",H101=""),"n.a.",COUNTIF($I101:$K101,"x")+H101)</f>
        <v>n.a.</v>
      </c>
      <c r="W101" s="54" t="s">
        <v>54</v>
      </c>
      <c r="X101" s="36" t="str">
        <f aca="false">IF(V101="n.a.","n.a.",IF(W101="completed",V101,IF(W101="partial",V101/2,IF(W101="incomplete",0,"n.a."))))</f>
        <v>n.a.</v>
      </c>
    </row>
    <row r="102" customFormat="false" ht="16.4" hidden="true" customHeight="false" outlineLevel="0" collapsed="false">
      <c r="A102" s="58"/>
      <c r="B102" s="59" t="str">
        <f aca="false">HYPERLINK("https://attack.mitre.org/techniques/T1111","MITRE")</f>
        <v>MITRE</v>
      </c>
      <c r="C102" s="59" t="s">
        <v>16</v>
      </c>
      <c r="D102" s="37" t="s">
        <v>169</v>
      </c>
      <c r="E102" s="38" t="s">
        <v>65</v>
      </c>
      <c r="F102" s="39" t="n">
        <v>3</v>
      </c>
      <c r="G102" s="39" t="n">
        <v>3</v>
      </c>
      <c r="H102" s="39" t="s">
        <v>54</v>
      </c>
      <c r="I102" s="55" t="s">
        <v>55</v>
      </c>
      <c r="J102" s="55" t="s">
        <v>55</v>
      </c>
      <c r="K102" s="55" t="s">
        <v>55</v>
      </c>
      <c r="L102" s="36" t="n">
        <f aca="false">IF(OR(F102="n.a.",F102=""),"n.a.",COUNTIF($I102:$K102,"x")+F102)</f>
        <v>6</v>
      </c>
      <c r="M102" s="54" t="s">
        <v>56</v>
      </c>
      <c r="N102" s="36" t="str">
        <f aca="false">IF(L102="n.a.","n.a.",IF(M102="completed",L102,IF(M102="partial",L102/2,IF(M102="incomplete",0,"n.a."))))</f>
        <v>n.a.</v>
      </c>
      <c r="Q102" s="36" t="n">
        <f aca="false">IF(OR(G102="n.a.",G102=""),"n.a.",COUNTIF($I102:$K102,"x")+G102)</f>
        <v>6</v>
      </c>
      <c r="R102" s="54" t="s">
        <v>56</v>
      </c>
      <c r="S102" s="36" t="str">
        <f aca="false">IF(Q102="n.a.","n.a.",IF(R102="completed",Q102,IF(R102="partial",Q102/2,IF(R102="incomplete",0,"n.a."))))</f>
        <v>n.a.</v>
      </c>
      <c r="V102" s="36" t="str">
        <f aca="false">IF(OR(H102="n.a.",H102=""),"n.a.",COUNTIF($I102:$K102,"x")+H102)</f>
        <v>n.a.</v>
      </c>
      <c r="W102" s="54" t="s">
        <v>54</v>
      </c>
      <c r="X102" s="36" t="str">
        <f aca="false">IF(V102="n.a.","n.a.",IF(W102="completed",V102,IF(W102="partial",V102/2,IF(W102="incomplete",0,"n.a."))))</f>
        <v>n.a.</v>
      </c>
    </row>
    <row r="103" customFormat="false" ht="16.4" hidden="true" customHeight="false" outlineLevel="0" collapsed="false">
      <c r="A103" s="58"/>
      <c r="B103" s="59" t="str">
        <f aca="false">HYPERLINK("https://attack.mitre.org/techniques/T1621","MITRE")</f>
        <v>MITRE</v>
      </c>
      <c r="C103" s="59" t="s">
        <v>16</v>
      </c>
      <c r="D103" s="37" t="s">
        <v>170</v>
      </c>
      <c r="E103" s="38" t="s">
        <v>65</v>
      </c>
      <c r="F103" s="39" t="n">
        <v>3</v>
      </c>
      <c r="G103" s="39" t="n">
        <v>3</v>
      </c>
      <c r="H103" s="39" t="n">
        <v>3</v>
      </c>
      <c r="I103" s="55" t="s">
        <v>55</v>
      </c>
      <c r="J103" s="55" t="s">
        <v>55</v>
      </c>
      <c r="K103" s="55" t="s">
        <v>55</v>
      </c>
      <c r="L103" s="36" t="n">
        <f aca="false">IF(OR(F103="n.a.",F103=""),"n.a.",COUNTIF($I103:$K103,"x")+F103)</f>
        <v>6</v>
      </c>
      <c r="M103" s="54" t="s">
        <v>56</v>
      </c>
      <c r="N103" s="36" t="str">
        <f aca="false">IF(L103="n.a.","n.a.",IF(M103="completed",L103,IF(M103="partial",L103/2,IF(M103="incomplete",0,"n.a."))))</f>
        <v>n.a.</v>
      </c>
      <c r="Q103" s="36" t="n">
        <f aca="false">IF(OR(G103="n.a.",G103=""),"n.a.",COUNTIF($I103:$K103,"x")+G103)</f>
        <v>6</v>
      </c>
      <c r="R103" s="54" t="s">
        <v>56</v>
      </c>
      <c r="S103" s="36" t="str">
        <f aca="false">IF(Q103="n.a.","n.a.",IF(R103="completed",Q103,IF(R103="partial",Q103/2,IF(R103="incomplete",0,"n.a."))))</f>
        <v>n.a.</v>
      </c>
      <c r="V103" s="36" t="n">
        <f aca="false">IF(OR(H103="n.a.",H103=""),"n.a.",COUNTIF($I103:$K103,"x")+H103)</f>
        <v>6</v>
      </c>
      <c r="W103" s="54" t="s">
        <v>56</v>
      </c>
      <c r="X103" s="36" t="str">
        <f aca="false">IF(V103="n.a.","n.a.",IF(W103="completed",V103,IF(W103="partial",V103/2,IF(W103="incomplete",0,"n.a."))))</f>
        <v>n.a.</v>
      </c>
    </row>
    <row r="104" customFormat="false" ht="16.4" hidden="true" customHeight="false" outlineLevel="0" collapsed="false">
      <c r="A104" s="58"/>
      <c r="B104" s="59" t="str">
        <f aca="false">HYPERLINK("https://attack.mitre.org/techniques/T1040","MITRE")</f>
        <v>MITRE</v>
      </c>
      <c r="C104" s="59" t="s">
        <v>16</v>
      </c>
      <c r="D104" s="37" t="s">
        <v>171</v>
      </c>
      <c r="E104" s="38" t="s">
        <v>65</v>
      </c>
      <c r="F104" s="39" t="n">
        <v>1</v>
      </c>
      <c r="G104" s="39" t="n">
        <v>1</v>
      </c>
      <c r="H104" s="39" t="s">
        <v>54</v>
      </c>
      <c r="I104" s="55" t="s">
        <v>55</v>
      </c>
      <c r="J104" s="55"/>
      <c r="K104" s="55"/>
      <c r="L104" s="36" t="n">
        <f aca="false">IF(OR(F104="n.a.",F104=""),"n.a.",COUNTIF($I104:$K104,"x")+F104)</f>
        <v>2</v>
      </c>
      <c r="M104" s="54" t="s">
        <v>56</v>
      </c>
      <c r="N104" s="36" t="str">
        <f aca="false">IF(L104="n.a.","n.a.",IF(M104="completed",L104,IF(M104="partial",L104/2,IF(M104="incomplete",0,"n.a."))))</f>
        <v>n.a.</v>
      </c>
      <c r="Q104" s="36" t="n">
        <f aca="false">IF(OR(G104="n.a.",G104=""),"n.a.",COUNTIF($I104:$K104,"x")+G104)</f>
        <v>2</v>
      </c>
      <c r="R104" s="54" t="s">
        <v>56</v>
      </c>
      <c r="S104" s="36" t="str">
        <f aca="false">IF(Q104="n.a.","n.a.",IF(R104="completed",Q104,IF(R104="partial",Q104/2,IF(R104="incomplete",0,"n.a."))))</f>
        <v>n.a.</v>
      </c>
      <c r="V104" s="36" t="str">
        <f aca="false">IF(OR(H104="n.a.",H104=""),"n.a.",COUNTIF($I104:$K104,"x")+H104)</f>
        <v>n.a.</v>
      </c>
      <c r="W104" s="54" t="s">
        <v>54</v>
      </c>
      <c r="X104" s="36" t="str">
        <f aca="false">IF(V104="n.a.","n.a.",IF(W104="completed",V104,IF(W104="partial",V104/2,IF(W104="incomplete",0,"n.a."))))</f>
        <v>n.a.</v>
      </c>
    </row>
    <row r="105" customFormat="false" ht="16.4" hidden="true" customHeight="false" outlineLevel="0" collapsed="false">
      <c r="A105" s="58"/>
      <c r="B105" s="59" t="str">
        <f aca="false">HYPERLINK("https://attack.mitre.org/techniques/T1003/008","MITRE")</f>
        <v>MITRE</v>
      </c>
      <c r="C105" s="59" t="s">
        <v>16</v>
      </c>
      <c r="D105" s="37" t="s">
        <v>172</v>
      </c>
      <c r="E105" s="38" t="s">
        <v>173</v>
      </c>
      <c r="F105" s="39" t="n">
        <v>3</v>
      </c>
      <c r="G105" s="39" t="n">
        <v>3</v>
      </c>
      <c r="H105" s="39" t="s">
        <v>54</v>
      </c>
      <c r="I105" s="53" t="s">
        <v>55</v>
      </c>
      <c r="J105" s="53" t="s">
        <v>55</v>
      </c>
      <c r="K105" s="53" t="s">
        <v>55</v>
      </c>
      <c r="L105" s="36" t="n">
        <f aca="false">IF(OR(F105="n.a.",F105=""),"n.a.",COUNTIF($I105:$K105,"x")+F105)</f>
        <v>6</v>
      </c>
      <c r="M105" s="54" t="s">
        <v>56</v>
      </c>
      <c r="N105" s="36" t="str">
        <f aca="false">IF(L105="n.a.","n.a.",IF(M105="completed",L105,IF(M105="partial",L105/2,IF(M105="incomplete",0,"n.a."))))</f>
        <v>n.a.</v>
      </c>
      <c r="Q105" s="36" t="n">
        <f aca="false">IF(OR(G105="n.a.",G105=""),"n.a.",COUNTIF($I105:$K105,"x")+G105)</f>
        <v>6</v>
      </c>
      <c r="R105" s="54" t="s">
        <v>56</v>
      </c>
      <c r="S105" s="36" t="str">
        <f aca="false">IF(Q105="n.a.","n.a.",IF(R105="completed",Q105,IF(R105="partial",Q105/2,IF(R105="incomplete",0,"n.a."))))</f>
        <v>n.a.</v>
      </c>
      <c r="V105" s="36" t="str">
        <f aca="false">IF(OR(H105="n.a.",H105=""),"n.a.",COUNTIF($I105:$K105,"x")+H105)</f>
        <v>n.a.</v>
      </c>
      <c r="W105" s="54" t="s">
        <v>54</v>
      </c>
      <c r="X105" s="36" t="str">
        <f aca="false">IF(V105="n.a.","n.a.",IF(W105="completed",V105,IF(W105="partial",V105/2,IF(W105="incomplete",0,"n.a."))))</f>
        <v>n.a.</v>
      </c>
    </row>
    <row r="106" customFormat="false" ht="16.4" hidden="true" customHeight="false" outlineLevel="0" collapsed="false">
      <c r="A106" s="58"/>
      <c r="B106" s="59" t="str">
        <f aca="false">HYPERLINK("https://attack.mitre.org/techniques/T1003/005","MITRE")</f>
        <v>MITRE</v>
      </c>
      <c r="C106" s="59" t="s">
        <v>16</v>
      </c>
      <c r="D106" s="37" t="s">
        <v>172</v>
      </c>
      <c r="E106" s="38" t="s">
        <v>174</v>
      </c>
      <c r="F106" s="39" t="n">
        <v>3</v>
      </c>
      <c r="G106" s="39" t="n">
        <v>3</v>
      </c>
      <c r="H106" s="39" t="s">
        <v>54</v>
      </c>
      <c r="I106" s="55" t="s">
        <v>55</v>
      </c>
      <c r="J106" s="55" t="s">
        <v>55</v>
      </c>
      <c r="K106" s="55" t="s">
        <v>55</v>
      </c>
      <c r="L106" s="36" t="n">
        <f aca="false">IF(OR(F106="n.a.",F106=""),"n.a.",COUNTIF($I106:$K106,"x")+F106)</f>
        <v>6</v>
      </c>
      <c r="M106" s="54" t="s">
        <v>56</v>
      </c>
      <c r="N106" s="36" t="str">
        <f aca="false">IF(L106="n.a.","n.a.",IF(M106="completed",L106,IF(M106="partial",L106/2,IF(M106="incomplete",0,"n.a."))))</f>
        <v>n.a.</v>
      </c>
      <c r="Q106" s="36" t="n">
        <f aca="false">IF(OR(G106="n.a.",G106=""),"n.a.",COUNTIF($I106:$K106,"x")+G106)</f>
        <v>6</v>
      </c>
      <c r="R106" s="54" t="s">
        <v>56</v>
      </c>
      <c r="S106" s="36" t="str">
        <f aca="false">IF(Q106="n.a.","n.a.",IF(R106="completed",Q106,IF(R106="partial",Q106/2,IF(R106="incomplete",0,"n.a."))))</f>
        <v>n.a.</v>
      </c>
      <c r="V106" s="36" t="str">
        <f aca="false">IF(OR(H106="n.a.",H106=""),"n.a.",COUNTIF($I106:$K106,"x")+H106)</f>
        <v>n.a.</v>
      </c>
      <c r="W106" s="54" t="s">
        <v>54</v>
      </c>
      <c r="X106" s="36" t="str">
        <f aca="false">IF(V106="n.a.","n.a.",IF(W106="completed",V106,IF(W106="partial",V106/2,IF(W106="incomplete",0,"n.a."))))</f>
        <v>n.a.</v>
      </c>
    </row>
    <row r="107" customFormat="false" ht="16.4" hidden="true" customHeight="false" outlineLevel="0" collapsed="false">
      <c r="A107" s="58"/>
      <c r="B107" s="59" t="str">
        <f aca="false">HYPERLINK("https://attack.mitre.org/techniques/T1003/006","MITRE")</f>
        <v>MITRE</v>
      </c>
      <c r="C107" s="59" t="s">
        <v>16</v>
      </c>
      <c r="D107" s="37" t="s">
        <v>172</v>
      </c>
      <c r="E107" s="38" t="s">
        <v>175</v>
      </c>
      <c r="F107" s="39" t="s">
        <v>54</v>
      </c>
      <c r="G107" s="39" t="n">
        <v>3</v>
      </c>
      <c r="H107" s="39" t="s">
        <v>54</v>
      </c>
      <c r="I107" s="55" t="s">
        <v>55</v>
      </c>
      <c r="J107" s="55" t="s">
        <v>55</v>
      </c>
      <c r="K107" s="55" t="s">
        <v>55</v>
      </c>
      <c r="L107" s="36" t="str">
        <f aca="false">IF(OR(F107="n.a.",F107=""),"n.a.",COUNTIF($I107:$K107,"x")+F107)</f>
        <v>n.a.</v>
      </c>
      <c r="M107" s="54" t="s">
        <v>54</v>
      </c>
      <c r="N107" s="36" t="str">
        <f aca="false">IF(L107="n.a.","n.a.",IF(M107="completed",L107,IF(M107="partial",L107/2,IF(M107="incomplete",0,"n.a."))))</f>
        <v>n.a.</v>
      </c>
      <c r="Q107" s="36" t="n">
        <f aca="false">IF(OR(G107="n.a.",G107=""),"n.a.",COUNTIF($I107:$K107,"x")+G107)</f>
        <v>6</v>
      </c>
      <c r="R107" s="54" t="s">
        <v>56</v>
      </c>
      <c r="S107" s="36" t="str">
        <f aca="false">IF(Q107="n.a.","n.a.",IF(R107="completed",Q107,IF(R107="partial",Q107/2,IF(R107="incomplete",0,"n.a."))))</f>
        <v>n.a.</v>
      </c>
      <c r="V107" s="36" t="str">
        <f aca="false">IF(OR(H107="n.a.",H107=""),"n.a.",COUNTIF($I107:$K107,"x")+H107)</f>
        <v>n.a.</v>
      </c>
      <c r="W107" s="54" t="s">
        <v>54</v>
      </c>
      <c r="X107" s="36" t="str">
        <f aca="false">IF(V107="n.a.","n.a.",IF(W107="completed",V107,IF(W107="partial",V107/2,IF(W107="incomplete",0,"n.a."))))</f>
        <v>n.a.</v>
      </c>
    </row>
    <row r="108" customFormat="false" ht="16.4" hidden="true" customHeight="false" outlineLevel="0" collapsed="false">
      <c r="A108" s="58"/>
      <c r="B108" s="59" t="str">
        <f aca="false">HYPERLINK("https://attack.mitre.org/techniques/T1003/004","MITRE")</f>
        <v>MITRE</v>
      </c>
      <c r="C108" s="59" t="s">
        <v>16</v>
      </c>
      <c r="D108" s="37" t="s">
        <v>172</v>
      </c>
      <c r="E108" s="38" t="s">
        <v>176</v>
      </c>
      <c r="F108" s="39" t="n">
        <v>3</v>
      </c>
      <c r="G108" s="39" t="n">
        <v>3</v>
      </c>
      <c r="H108" s="39" t="s">
        <v>54</v>
      </c>
      <c r="I108" s="55" t="s">
        <v>55</v>
      </c>
      <c r="J108" s="55" t="s">
        <v>55</v>
      </c>
      <c r="K108" s="55" t="s">
        <v>55</v>
      </c>
      <c r="L108" s="36" t="n">
        <f aca="false">IF(OR(F108="n.a.",F108=""),"n.a.",COUNTIF($I108:$K108,"x")+F108)</f>
        <v>6</v>
      </c>
      <c r="M108" s="54" t="s">
        <v>56</v>
      </c>
      <c r="N108" s="36" t="str">
        <f aca="false">IF(L108="n.a.","n.a.",IF(M108="completed",L108,IF(M108="partial",L108/2,IF(M108="incomplete",0,"n.a."))))</f>
        <v>n.a.</v>
      </c>
      <c r="Q108" s="36" t="n">
        <f aca="false">IF(OR(G108="n.a.",G108=""),"n.a.",COUNTIF($I108:$K108,"x")+G108)</f>
        <v>6</v>
      </c>
      <c r="R108" s="54" t="s">
        <v>56</v>
      </c>
      <c r="S108" s="36" t="str">
        <f aca="false">IF(Q108="n.a.","n.a.",IF(R108="completed",Q108,IF(R108="partial",Q108/2,IF(R108="incomplete",0,"n.a."))))</f>
        <v>n.a.</v>
      </c>
      <c r="V108" s="36" t="str">
        <f aca="false">IF(OR(H108="n.a.",H108=""),"n.a.",COUNTIF($I108:$K108,"x")+H108)</f>
        <v>n.a.</v>
      </c>
      <c r="W108" s="54" t="s">
        <v>54</v>
      </c>
      <c r="X108" s="36" t="str">
        <f aca="false">IF(V108="n.a.","n.a.",IF(W108="completed",V108,IF(W108="partial",V108/2,IF(W108="incomplete",0,"n.a."))))</f>
        <v>n.a.</v>
      </c>
    </row>
    <row r="109" customFormat="false" ht="16.4" hidden="true" customHeight="false" outlineLevel="0" collapsed="false">
      <c r="A109" s="58"/>
      <c r="B109" s="59" t="str">
        <f aca="false">HYPERLINK("https://attack.mitre.org/techniques/T1003/001","MITRE")</f>
        <v>MITRE</v>
      </c>
      <c r="C109" s="59" t="s">
        <v>16</v>
      </c>
      <c r="D109" s="37" t="s">
        <v>172</v>
      </c>
      <c r="E109" s="38" t="s">
        <v>177</v>
      </c>
      <c r="F109" s="39" t="n">
        <v>3</v>
      </c>
      <c r="G109" s="39" t="n">
        <v>3</v>
      </c>
      <c r="H109" s="39" t="s">
        <v>54</v>
      </c>
      <c r="I109" s="55" t="s">
        <v>55</v>
      </c>
      <c r="J109" s="55" t="s">
        <v>55</v>
      </c>
      <c r="K109" s="55" t="s">
        <v>55</v>
      </c>
      <c r="L109" s="36" t="n">
        <f aca="false">IF(OR(F109="n.a.",F109=""),"n.a.",COUNTIF($I109:$K109,"x")+F109)</f>
        <v>6</v>
      </c>
      <c r="M109" s="54" t="s">
        <v>56</v>
      </c>
      <c r="N109" s="36" t="str">
        <f aca="false">IF(L109="n.a.","n.a.",IF(M109="completed",L109,IF(M109="partial",L109/2,IF(M109="incomplete",0,"n.a."))))</f>
        <v>n.a.</v>
      </c>
      <c r="Q109" s="36" t="n">
        <f aca="false">IF(OR(G109="n.a.",G109=""),"n.a.",COUNTIF($I109:$K109,"x")+G109)</f>
        <v>6</v>
      </c>
      <c r="R109" s="54" t="s">
        <v>56</v>
      </c>
      <c r="S109" s="36" t="str">
        <f aca="false">IF(Q109="n.a.","n.a.",IF(R109="completed",Q109,IF(R109="partial",Q109/2,IF(R109="incomplete",0,"n.a."))))</f>
        <v>n.a.</v>
      </c>
      <c r="V109" s="36" t="str">
        <f aca="false">IF(OR(H109="n.a.",H109=""),"n.a.",COUNTIF($I109:$K109,"x")+H109)</f>
        <v>n.a.</v>
      </c>
      <c r="W109" s="54" t="s">
        <v>54</v>
      </c>
      <c r="X109" s="36" t="str">
        <f aca="false">IF(V109="n.a.","n.a.",IF(W109="completed",V109,IF(W109="partial",V109/2,IF(W109="incomplete",0,"n.a."))))</f>
        <v>n.a.</v>
      </c>
    </row>
    <row r="110" customFormat="false" ht="16.4" hidden="true" customHeight="false" outlineLevel="0" collapsed="false">
      <c r="A110" s="58"/>
      <c r="B110" s="59" t="str">
        <f aca="false">HYPERLINK("https://attack.mitre.org/techniques/T1003/003","MITRE")</f>
        <v>MITRE</v>
      </c>
      <c r="C110" s="59" t="s">
        <v>16</v>
      </c>
      <c r="D110" s="37" t="s">
        <v>172</v>
      </c>
      <c r="E110" s="38" t="s">
        <v>178</v>
      </c>
      <c r="F110" s="39" t="s">
        <v>54</v>
      </c>
      <c r="G110" s="39" t="n">
        <v>3</v>
      </c>
      <c r="H110" s="39" t="s">
        <v>54</v>
      </c>
      <c r="I110" s="55" t="s">
        <v>55</v>
      </c>
      <c r="J110" s="55" t="s">
        <v>55</v>
      </c>
      <c r="K110" s="55"/>
      <c r="L110" s="36" t="str">
        <f aca="false">IF(OR(F110="n.a.",F110=""),"n.a.",COUNTIF($I110:$K110,"x")+F110)</f>
        <v>n.a.</v>
      </c>
      <c r="M110" s="54" t="s">
        <v>54</v>
      </c>
      <c r="N110" s="36" t="str">
        <f aca="false">IF(L110="n.a.","n.a.",IF(M110="completed",L110,IF(M110="partial",L110/2,IF(M110="incomplete",0,"n.a."))))</f>
        <v>n.a.</v>
      </c>
      <c r="Q110" s="36" t="n">
        <f aca="false">IF(OR(G110="n.a.",G110=""),"n.a.",COUNTIF($I110:$K110,"x")+G110)</f>
        <v>5</v>
      </c>
      <c r="R110" s="54" t="s">
        <v>56</v>
      </c>
      <c r="S110" s="36" t="str">
        <f aca="false">IF(Q110="n.a.","n.a.",IF(R110="completed",Q110,IF(R110="partial",Q110/2,IF(R110="incomplete",0,"n.a."))))</f>
        <v>n.a.</v>
      </c>
      <c r="V110" s="36" t="str">
        <f aca="false">IF(OR(H110="n.a.",H110=""),"n.a.",COUNTIF($I110:$K110,"x")+H110)</f>
        <v>n.a.</v>
      </c>
      <c r="W110" s="54" t="s">
        <v>54</v>
      </c>
      <c r="X110" s="36" t="str">
        <f aca="false">IF(V110="n.a.","n.a.",IF(W110="completed",V110,IF(W110="partial",V110/2,IF(W110="incomplete",0,"n.a."))))</f>
        <v>n.a.</v>
      </c>
    </row>
    <row r="111" customFormat="false" ht="16.4" hidden="true" customHeight="false" outlineLevel="0" collapsed="false">
      <c r="A111" s="58"/>
      <c r="B111" s="59" t="str">
        <f aca="false">HYPERLINK("https://attack.mitre.org/techniques/T1003/007","MITRE")</f>
        <v>MITRE</v>
      </c>
      <c r="C111" s="59" t="s">
        <v>16</v>
      </c>
      <c r="D111" s="37" t="s">
        <v>172</v>
      </c>
      <c r="E111" s="38" t="s">
        <v>179</v>
      </c>
      <c r="F111" s="39" t="n">
        <v>3</v>
      </c>
      <c r="G111" s="39" t="n">
        <v>3</v>
      </c>
      <c r="H111" s="39" t="s">
        <v>54</v>
      </c>
      <c r="I111" s="53" t="s">
        <v>55</v>
      </c>
      <c r="J111" s="53" t="s">
        <v>55</v>
      </c>
      <c r="K111" s="53"/>
      <c r="L111" s="36" t="n">
        <f aca="false">IF(OR(F111="n.a.",F111=""),"n.a.",COUNTIF($I111:$K111,"x")+F111)</f>
        <v>5</v>
      </c>
      <c r="M111" s="54" t="s">
        <v>56</v>
      </c>
      <c r="N111" s="36" t="str">
        <f aca="false">IF(L111="n.a.","n.a.",IF(M111="completed",L111,IF(M111="partial",L111/2,IF(M111="incomplete",0,"n.a."))))</f>
        <v>n.a.</v>
      </c>
      <c r="Q111" s="36" t="n">
        <f aca="false">IF(OR(G111="n.a.",G111=""),"n.a.",COUNTIF($I111:$K111,"x")+G111)</f>
        <v>5</v>
      </c>
      <c r="R111" s="54" t="s">
        <v>56</v>
      </c>
      <c r="S111" s="36" t="str">
        <f aca="false">IF(Q111="n.a.","n.a.",IF(R111="completed",Q111,IF(R111="partial",Q111/2,IF(R111="incomplete",0,"n.a."))))</f>
        <v>n.a.</v>
      </c>
      <c r="V111" s="36" t="str">
        <f aca="false">IF(OR(H111="n.a.",H111=""),"n.a.",COUNTIF($I111:$K111,"x")+H111)</f>
        <v>n.a.</v>
      </c>
      <c r="W111" s="54" t="s">
        <v>54</v>
      </c>
      <c r="X111" s="36" t="str">
        <f aca="false">IF(V111="n.a.","n.a.",IF(W111="completed",V111,IF(W111="partial",V111/2,IF(W111="incomplete",0,"n.a."))))</f>
        <v>n.a.</v>
      </c>
    </row>
    <row r="112" customFormat="false" ht="16.4" hidden="true" customHeight="false" outlineLevel="0" collapsed="false">
      <c r="A112" s="58"/>
      <c r="B112" s="59" t="str">
        <f aca="false">HYPERLINK("https://attack.mitre.org/techniques/T1003/002","MITRE")</f>
        <v>MITRE</v>
      </c>
      <c r="C112" s="59" t="s">
        <v>16</v>
      </c>
      <c r="D112" s="37" t="s">
        <v>172</v>
      </c>
      <c r="E112" s="38" t="s">
        <v>180</v>
      </c>
      <c r="F112" s="39" t="n">
        <v>3</v>
      </c>
      <c r="G112" s="39" t="n">
        <v>3</v>
      </c>
      <c r="H112" s="39" t="s">
        <v>54</v>
      </c>
      <c r="I112" s="55" t="s">
        <v>55</v>
      </c>
      <c r="J112" s="55" t="s">
        <v>55</v>
      </c>
      <c r="K112" s="55" t="s">
        <v>55</v>
      </c>
      <c r="L112" s="36" t="n">
        <f aca="false">IF(OR(F112="n.a.",F112=""),"n.a.",COUNTIF($I112:$K112,"x")+F112)</f>
        <v>6</v>
      </c>
      <c r="M112" s="54" t="s">
        <v>56</v>
      </c>
      <c r="N112" s="36" t="str">
        <f aca="false">IF(L112="n.a.","n.a.",IF(M112="completed",L112,IF(M112="partial",L112/2,IF(M112="incomplete",0,"n.a."))))</f>
        <v>n.a.</v>
      </c>
      <c r="Q112" s="36" t="n">
        <f aca="false">IF(OR(G112="n.a.",G112=""),"n.a.",COUNTIF($I112:$K112,"x")+G112)</f>
        <v>6</v>
      </c>
      <c r="R112" s="54" t="s">
        <v>56</v>
      </c>
      <c r="S112" s="36" t="str">
        <f aca="false">IF(Q112="n.a.","n.a.",IF(R112="completed",Q112,IF(R112="partial",Q112/2,IF(R112="incomplete",0,"n.a."))))</f>
        <v>n.a.</v>
      </c>
      <c r="V112" s="36" t="str">
        <f aca="false">IF(OR(H112="n.a.",H112=""),"n.a.",COUNTIF($I112:$K112,"x")+H112)</f>
        <v>n.a.</v>
      </c>
      <c r="W112" s="54" t="s">
        <v>54</v>
      </c>
      <c r="X112" s="36" t="str">
        <f aca="false">IF(V112="n.a.","n.a.",IF(W112="completed",V112,IF(W112="partial",V112/2,IF(W112="incomplete",0,"n.a."))))</f>
        <v>n.a.</v>
      </c>
    </row>
    <row r="113" customFormat="false" ht="16.4" hidden="true" customHeight="false" outlineLevel="0" collapsed="false">
      <c r="A113" s="58"/>
      <c r="B113" s="59" t="str">
        <f aca="false">HYPERLINK("https://attack.mitre.org/techniques/T1528","MITRE")</f>
        <v>MITRE</v>
      </c>
      <c r="C113" s="59" t="s">
        <v>16</v>
      </c>
      <c r="D113" s="37" t="s">
        <v>181</v>
      </c>
      <c r="E113" s="38" t="s">
        <v>65</v>
      </c>
      <c r="F113" s="39" t="s">
        <v>54</v>
      </c>
      <c r="G113" s="39" t="s">
        <v>54</v>
      </c>
      <c r="H113" s="39" t="n">
        <v>3</v>
      </c>
      <c r="I113" s="53" t="s">
        <v>55</v>
      </c>
      <c r="J113" s="53" t="s">
        <v>55</v>
      </c>
      <c r="K113" s="53" t="s">
        <v>55</v>
      </c>
      <c r="L113" s="36" t="str">
        <f aca="false">IF(OR(F113="n.a.",F113=""),"n.a.",COUNTIF($I113:$K113,"x")+F113)</f>
        <v>n.a.</v>
      </c>
      <c r="M113" s="54" t="s">
        <v>54</v>
      </c>
      <c r="N113" s="36" t="str">
        <f aca="false">IF(L113="n.a.","n.a.",IF(M113="completed",L113,IF(M113="partial",L113/2,IF(M113="incomplete",0,"n.a."))))</f>
        <v>n.a.</v>
      </c>
      <c r="Q113" s="36" t="str">
        <f aca="false">IF(OR(G113="n.a.",G113=""),"n.a.",COUNTIF($I113:$K113,"x")+G113)</f>
        <v>n.a.</v>
      </c>
      <c r="R113" s="54" t="s">
        <v>54</v>
      </c>
      <c r="S113" s="36" t="str">
        <f aca="false">IF(Q113="n.a.","n.a.",IF(R113="completed",Q113,IF(R113="partial",Q113/2,IF(R113="incomplete",0,"n.a."))))</f>
        <v>n.a.</v>
      </c>
      <c r="V113" s="36" t="n">
        <f aca="false">IF(OR(H113="n.a.",H113=""),"n.a.",COUNTIF($I113:$K113,"x")+H113)</f>
        <v>6</v>
      </c>
      <c r="W113" s="54" t="s">
        <v>56</v>
      </c>
      <c r="X113" s="36" t="str">
        <f aca="false">IF(V113="n.a.","n.a.",IF(W113="completed",V113,IF(W113="partial",V113/2,IF(W113="incomplete",0,"n.a."))))</f>
        <v>n.a.</v>
      </c>
    </row>
    <row r="114" customFormat="false" ht="16.4" hidden="true" customHeight="false" outlineLevel="0" collapsed="false">
      <c r="A114" s="58"/>
      <c r="B114" s="59" t="str">
        <f aca="false">HYPERLINK("https://attack.mitre.org/techniques/T1649","MITRE")</f>
        <v>MITRE</v>
      </c>
      <c r="C114" s="59" t="s">
        <v>16</v>
      </c>
      <c r="D114" s="37" t="s">
        <v>182</v>
      </c>
      <c r="E114" s="38" t="s">
        <v>65</v>
      </c>
      <c r="F114" s="39" t="s">
        <v>54</v>
      </c>
      <c r="G114" s="39" t="n">
        <v>3</v>
      </c>
      <c r="H114" s="39" t="n">
        <v>3</v>
      </c>
      <c r="I114" s="55" t="s">
        <v>55</v>
      </c>
      <c r="J114" s="55" t="s">
        <v>55</v>
      </c>
      <c r="K114" s="55"/>
      <c r="L114" s="36" t="str">
        <f aca="false">IF(OR(F114="n.a.",F114=""),"n.a.",COUNTIF($I114:$K114,"x")+F114)</f>
        <v>n.a.</v>
      </c>
      <c r="M114" s="54" t="s">
        <v>54</v>
      </c>
      <c r="N114" s="36" t="str">
        <f aca="false">IF(L114="n.a.","n.a.",IF(M114="completed",L114,IF(M114="partial",L114/2,IF(M114="incomplete",0,"n.a."))))</f>
        <v>n.a.</v>
      </c>
      <c r="Q114" s="36" t="n">
        <f aca="false">IF(OR(G114="n.a.",G114=""),"n.a.",COUNTIF($I114:$K114,"x")+G114)</f>
        <v>5</v>
      </c>
      <c r="R114" s="54" t="s">
        <v>56</v>
      </c>
      <c r="S114" s="36" t="str">
        <f aca="false">IF(Q114="n.a.","n.a.",IF(R114="completed",Q114,IF(R114="partial",Q114/2,IF(R114="incomplete",0,"n.a."))))</f>
        <v>n.a.</v>
      </c>
      <c r="V114" s="36" t="n">
        <f aca="false">IF(OR(H114="n.a.",H114=""),"n.a.",COUNTIF($I114:$K114,"x")+H114)</f>
        <v>5</v>
      </c>
      <c r="W114" s="54" t="s">
        <v>56</v>
      </c>
      <c r="X114" s="36" t="str">
        <f aca="false">IF(V114="n.a.","n.a.",IF(W114="completed",V114,IF(W114="partial",V114/2,IF(W114="incomplete",0,"n.a."))))</f>
        <v>n.a.</v>
      </c>
    </row>
    <row r="115" customFormat="false" ht="16.4" hidden="true" customHeight="false" outlineLevel="0" collapsed="false">
      <c r="A115" s="58"/>
      <c r="B115" s="59" t="str">
        <f aca="false">HYPERLINK("https://attack.mitre.org/techniques/T1558/004","MITRE")</f>
        <v>MITRE</v>
      </c>
      <c r="C115" s="59" t="s">
        <v>16</v>
      </c>
      <c r="D115" s="37" t="s">
        <v>183</v>
      </c>
      <c r="E115" s="38" t="s">
        <v>184</v>
      </c>
      <c r="F115" s="39" t="s">
        <v>54</v>
      </c>
      <c r="G115" s="39" t="n">
        <v>3</v>
      </c>
      <c r="H115" s="39" t="s">
        <v>54</v>
      </c>
      <c r="I115" s="55" t="s">
        <v>55</v>
      </c>
      <c r="J115" s="55" t="s">
        <v>55</v>
      </c>
      <c r="K115" s="55"/>
      <c r="L115" s="36" t="str">
        <f aca="false">IF(OR(F115="n.a.",F115=""),"n.a.",COUNTIF($I115:$K115,"x")+F115)</f>
        <v>n.a.</v>
      </c>
      <c r="M115" s="54" t="s">
        <v>54</v>
      </c>
      <c r="N115" s="36" t="str">
        <f aca="false">IF(L115="n.a.","n.a.",IF(M115="completed",L115,IF(M115="partial",L115/2,IF(M115="incomplete",0,"n.a."))))</f>
        <v>n.a.</v>
      </c>
      <c r="Q115" s="36" t="n">
        <f aca="false">IF(OR(G115="n.a.",G115=""),"n.a.",COUNTIF($I115:$K115,"x")+G115)</f>
        <v>5</v>
      </c>
      <c r="R115" s="54" t="s">
        <v>56</v>
      </c>
      <c r="S115" s="36" t="str">
        <f aca="false">IF(Q115="n.a.","n.a.",IF(R115="completed",Q115,IF(R115="partial",Q115/2,IF(R115="incomplete",0,"n.a."))))</f>
        <v>n.a.</v>
      </c>
      <c r="V115" s="36" t="str">
        <f aca="false">IF(OR(H115="n.a.",H115=""),"n.a.",COUNTIF($I115:$K115,"x")+H115)</f>
        <v>n.a.</v>
      </c>
      <c r="W115" s="54" t="s">
        <v>54</v>
      </c>
      <c r="X115" s="36" t="str">
        <f aca="false">IF(V115="n.a.","n.a.",IF(W115="completed",V115,IF(W115="partial",V115/2,IF(W115="incomplete",0,"n.a."))))</f>
        <v>n.a.</v>
      </c>
    </row>
    <row r="116" customFormat="false" ht="16.4" hidden="true" customHeight="false" outlineLevel="0" collapsed="false">
      <c r="A116" s="58"/>
      <c r="B116" s="59" t="str">
        <f aca="false">HYPERLINK("https://attack.mitre.org/techniques/T1558/005","MITRE")</f>
        <v>MITRE</v>
      </c>
      <c r="C116" s="59" t="s">
        <v>16</v>
      </c>
      <c r="D116" s="37" t="s">
        <v>183</v>
      </c>
      <c r="E116" s="38" t="s">
        <v>185</v>
      </c>
      <c r="F116" s="39" t="n">
        <v>3</v>
      </c>
      <c r="G116" s="39" t="n">
        <v>3</v>
      </c>
      <c r="H116" s="39" t="s">
        <v>54</v>
      </c>
      <c r="I116" s="55" t="s">
        <v>55</v>
      </c>
      <c r="J116" s="55" t="s">
        <v>55</v>
      </c>
      <c r="K116" s="55"/>
      <c r="L116" s="36" t="n">
        <f aca="false">IF(OR(F116="n.a.",F116=""),"n.a.",COUNTIF($I116:$K116,"x")+F116)</f>
        <v>5</v>
      </c>
      <c r="M116" s="54" t="s">
        <v>56</v>
      </c>
      <c r="N116" s="36" t="str">
        <f aca="false">IF(L116="n.a.","n.a.",IF(M116="completed",L116,IF(M116="partial",L116/2,IF(M116="incomplete",0,"n.a."))))</f>
        <v>n.a.</v>
      </c>
      <c r="Q116" s="36" t="n">
        <f aca="false">IF(OR(G116="n.a.",G116=""),"n.a.",COUNTIF($I116:$K116,"x")+G116)</f>
        <v>5</v>
      </c>
      <c r="R116" s="54" t="s">
        <v>56</v>
      </c>
      <c r="S116" s="36" t="str">
        <f aca="false">IF(Q116="n.a.","n.a.",IF(R116="completed",Q116,IF(R116="partial",Q116/2,IF(R116="incomplete",0,"n.a."))))</f>
        <v>n.a.</v>
      </c>
      <c r="V116" s="36" t="str">
        <f aca="false">IF(OR(H116="n.a.",H116=""),"n.a.",COUNTIF($I116:$K116,"x")+H116)</f>
        <v>n.a.</v>
      </c>
      <c r="W116" s="54" t="s">
        <v>54</v>
      </c>
      <c r="X116" s="36" t="str">
        <f aca="false">IF(V116="n.a.","n.a.",IF(W116="completed",V116,IF(W116="partial",V116/2,IF(W116="incomplete",0,"n.a."))))</f>
        <v>n.a.</v>
      </c>
    </row>
    <row r="117" customFormat="false" ht="16.4" hidden="true" customHeight="false" outlineLevel="0" collapsed="false">
      <c r="A117" s="58"/>
      <c r="B117" s="59" t="str">
        <f aca="false">HYPERLINK("https://attack.mitre.org/techniques/T1558/001","MITRE")</f>
        <v>MITRE</v>
      </c>
      <c r="C117" s="59" t="s">
        <v>16</v>
      </c>
      <c r="D117" s="37" t="s">
        <v>183</v>
      </c>
      <c r="E117" s="38" t="s">
        <v>186</v>
      </c>
      <c r="F117" s="39" t="n">
        <v>2</v>
      </c>
      <c r="G117" s="39" t="n">
        <v>3</v>
      </c>
      <c r="H117" s="39" t="s">
        <v>54</v>
      </c>
      <c r="I117" s="55" t="s">
        <v>55</v>
      </c>
      <c r="J117" s="55" t="s">
        <v>55</v>
      </c>
      <c r="K117" s="55"/>
      <c r="L117" s="36" t="n">
        <f aca="false">IF(OR(F117="n.a.",F117=""),"n.a.",COUNTIF($I117:$K117,"x")+F117)</f>
        <v>4</v>
      </c>
      <c r="M117" s="54" t="s">
        <v>56</v>
      </c>
      <c r="N117" s="36" t="str">
        <f aca="false">IF(L117="n.a.","n.a.",IF(M117="completed",L117,IF(M117="partial",L117/2,IF(M117="incomplete",0,"n.a."))))</f>
        <v>n.a.</v>
      </c>
      <c r="Q117" s="36" t="n">
        <f aca="false">IF(OR(G117="n.a.",G117=""),"n.a.",COUNTIF($I117:$K117,"x")+G117)</f>
        <v>5</v>
      </c>
      <c r="R117" s="54" t="s">
        <v>56</v>
      </c>
      <c r="S117" s="36" t="str">
        <f aca="false">IF(Q117="n.a.","n.a.",IF(R117="completed",Q117,IF(R117="partial",Q117/2,IF(R117="incomplete",0,"n.a."))))</f>
        <v>n.a.</v>
      </c>
      <c r="V117" s="36" t="str">
        <f aca="false">IF(OR(H117="n.a.",H117=""),"n.a.",COUNTIF($I117:$K117,"x")+H117)</f>
        <v>n.a.</v>
      </c>
      <c r="W117" s="54" t="s">
        <v>54</v>
      </c>
      <c r="X117" s="36" t="str">
        <f aca="false">IF(V117="n.a.","n.a.",IF(W117="completed",V117,IF(W117="partial",V117/2,IF(W117="incomplete",0,"n.a."))))</f>
        <v>n.a.</v>
      </c>
    </row>
    <row r="118" customFormat="false" ht="16.4" hidden="true" customHeight="false" outlineLevel="0" collapsed="false">
      <c r="A118" s="58"/>
      <c r="B118" s="59" t="str">
        <f aca="false">HYPERLINK("https://attack.mitre.org/techniques/T1558/003","MITRE")</f>
        <v>MITRE</v>
      </c>
      <c r="C118" s="59" t="s">
        <v>16</v>
      </c>
      <c r="D118" s="37" t="s">
        <v>183</v>
      </c>
      <c r="E118" s="38" t="s">
        <v>187</v>
      </c>
      <c r="F118" s="39" t="s">
        <v>54</v>
      </c>
      <c r="G118" s="39" t="n">
        <v>3</v>
      </c>
      <c r="H118" s="39" t="s">
        <v>54</v>
      </c>
      <c r="I118" s="55" t="s">
        <v>55</v>
      </c>
      <c r="J118" s="55" t="s">
        <v>55</v>
      </c>
      <c r="K118" s="55"/>
      <c r="L118" s="36" t="str">
        <f aca="false">IF(OR(F118="n.a.",F118=""),"n.a.",COUNTIF($I118:$K118,"x")+F118)</f>
        <v>n.a.</v>
      </c>
      <c r="M118" s="54" t="s">
        <v>54</v>
      </c>
      <c r="N118" s="36" t="str">
        <f aca="false">IF(L118="n.a.","n.a.",IF(M118="completed",L118,IF(M118="partial",L118/2,IF(M118="incomplete",0,"n.a."))))</f>
        <v>n.a.</v>
      </c>
      <c r="Q118" s="36" t="n">
        <f aca="false">IF(OR(G118="n.a.",G118=""),"n.a.",COUNTIF($I118:$K118,"x")+G118)</f>
        <v>5</v>
      </c>
      <c r="R118" s="54" t="s">
        <v>56</v>
      </c>
      <c r="S118" s="36" t="str">
        <f aca="false">IF(Q118="n.a.","n.a.",IF(R118="completed",Q118,IF(R118="partial",Q118/2,IF(R118="incomplete",0,"n.a."))))</f>
        <v>n.a.</v>
      </c>
      <c r="V118" s="36" t="str">
        <f aca="false">IF(OR(H118="n.a.",H118=""),"n.a.",COUNTIF($I118:$K118,"x")+H118)</f>
        <v>n.a.</v>
      </c>
      <c r="W118" s="54" t="s">
        <v>54</v>
      </c>
      <c r="X118" s="36" t="str">
        <f aca="false">IF(V118="n.a.","n.a.",IF(W118="completed",V118,IF(W118="partial",V118/2,IF(W118="incomplete",0,"n.a."))))</f>
        <v>n.a.</v>
      </c>
    </row>
    <row r="119" customFormat="false" ht="16.4" hidden="true" customHeight="false" outlineLevel="0" collapsed="false">
      <c r="A119" s="58"/>
      <c r="B119" s="59" t="str">
        <f aca="false">HYPERLINK("https://attack.mitre.org/techniques/T1558/002","MITRE")</f>
        <v>MITRE</v>
      </c>
      <c r="C119" s="59" t="s">
        <v>16</v>
      </c>
      <c r="D119" s="37" t="s">
        <v>183</v>
      </c>
      <c r="E119" s="38" t="s">
        <v>188</v>
      </c>
      <c r="F119" s="39" t="n">
        <v>2</v>
      </c>
      <c r="G119" s="39" t="n">
        <v>3</v>
      </c>
      <c r="H119" s="39" t="s">
        <v>54</v>
      </c>
      <c r="I119" s="55" t="s">
        <v>55</v>
      </c>
      <c r="J119" s="55" t="s">
        <v>55</v>
      </c>
      <c r="K119" s="55"/>
      <c r="L119" s="36" t="n">
        <f aca="false">IF(OR(F119="n.a.",F119=""),"n.a.",COUNTIF($I119:$K119,"x")+F119)</f>
        <v>4</v>
      </c>
      <c r="M119" s="54" t="s">
        <v>56</v>
      </c>
      <c r="N119" s="36" t="str">
        <f aca="false">IF(L119="n.a.","n.a.",IF(M119="completed",L119,IF(M119="partial",L119/2,IF(M119="incomplete",0,"n.a."))))</f>
        <v>n.a.</v>
      </c>
      <c r="Q119" s="36" t="n">
        <f aca="false">IF(OR(G119="n.a.",G119=""),"n.a.",COUNTIF($I119:$K119,"x")+G119)</f>
        <v>5</v>
      </c>
      <c r="R119" s="54" t="s">
        <v>56</v>
      </c>
      <c r="S119" s="36" t="str">
        <f aca="false">IF(Q119="n.a.","n.a.",IF(R119="completed",Q119,IF(R119="partial",Q119/2,IF(R119="incomplete",0,"n.a."))))</f>
        <v>n.a.</v>
      </c>
      <c r="V119" s="36" t="str">
        <f aca="false">IF(OR(H119="n.a.",H119=""),"n.a.",COUNTIF($I119:$K119,"x")+H119)</f>
        <v>n.a.</v>
      </c>
      <c r="W119" s="54" t="s">
        <v>54</v>
      </c>
      <c r="X119" s="36" t="str">
        <f aca="false">IF(V119="n.a.","n.a.",IF(W119="completed",V119,IF(W119="partial",V119/2,IF(W119="incomplete",0,"n.a."))))</f>
        <v>n.a.</v>
      </c>
    </row>
    <row r="120" customFormat="false" ht="16.4" hidden="true" customHeight="false" outlineLevel="0" collapsed="false">
      <c r="A120" s="58"/>
      <c r="B120" s="59" t="str">
        <f aca="false">HYPERLINK("https://attack.mitre.org/techniques/T1539","MITRE")</f>
        <v>MITRE</v>
      </c>
      <c r="C120" s="59" t="s">
        <v>16</v>
      </c>
      <c r="D120" s="37" t="s">
        <v>189</v>
      </c>
      <c r="E120" s="38" t="s">
        <v>65</v>
      </c>
      <c r="F120" s="39" t="n">
        <v>3</v>
      </c>
      <c r="G120" s="39" t="n">
        <v>3</v>
      </c>
      <c r="H120" s="39" t="n">
        <v>3</v>
      </c>
      <c r="I120" s="55" t="s">
        <v>55</v>
      </c>
      <c r="J120" s="55" t="s">
        <v>55</v>
      </c>
      <c r="K120" s="55"/>
      <c r="L120" s="36" t="n">
        <f aca="false">IF(OR(F120="n.a.",F120=""),"n.a.",COUNTIF($I120:$K120,"x")+F120)</f>
        <v>5</v>
      </c>
      <c r="M120" s="54" t="s">
        <v>56</v>
      </c>
      <c r="N120" s="36" t="str">
        <f aca="false">IF(L120="n.a.","n.a.",IF(M120="completed",L120,IF(M120="partial",L120/2,IF(M120="incomplete",0,"n.a."))))</f>
        <v>n.a.</v>
      </c>
      <c r="Q120" s="36" t="n">
        <f aca="false">IF(OR(G120="n.a.",G120=""),"n.a.",COUNTIF($I120:$K120,"x")+G120)</f>
        <v>5</v>
      </c>
      <c r="R120" s="54" t="s">
        <v>56</v>
      </c>
      <c r="S120" s="36" t="str">
        <f aca="false">IF(Q120="n.a.","n.a.",IF(R120="completed",Q120,IF(R120="partial",Q120/2,IF(R120="incomplete",0,"n.a."))))</f>
        <v>n.a.</v>
      </c>
      <c r="V120" s="36" t="n">
        <f aca="false">IF(OR(H120="n.a.",H120=""),"n.a.",COUNTIF($I120:$K120,"x")+H120)</f>
        <v>5</v>
      </c>
      <c r="W120" s="54" t="s">
        <v>56</v>
      </c>
      <c r="X120" s="36" t="str">
        <f aca="false">IF(V120="n.a.","n.a.",IF(W120="completed",V120,IF(W120="partial",V120/2,IF(W120="incomplete",0,"n.a."))))</f>
        <v>n.a.</v>
      </c>
    </row>
    <row r="121" customFormat="false" ht="16.4" hidden="true" customHeight="false" outlineLevel="0" collapsed="false">
      <c r="A121" s="58"/>
      <c r="B121" s="59" t="str">
        <f aca="false">HYPERLINK("https://attack.mitre.org/techniques/T1552/003/","MITRE")</f>
        <v>MITRE</v>
      </c>
      <c r="C121" s="59" t="s">
        <v>16</v>
      </c>
      <c r="D121" s="37" t="s">
        <v>190</v>
      </c>
      <c r="E121" s="38" t="s">
        <v>191</v>
      </c>
      <c r="F121" s="39" t="n">
        <v>3</v>
      </c>
      <c r="G121" s="39" t="n">
        <v>3</v>
      </c>
      <c r="H121" s="39" t="s">
        <v>54</v>
      </c>
      <c r="I121" s="53" t="s">
        <v>55</v>
      </c>
      <c r="J121" s="53" t="s">
        <v>55</v>
      </c>
      <c r="K121" s="53"/>
      <c r="L121" s="36" t="n">
        <f aca="false">IF(OR(F121="n.a.",F121=""),"n.a.",COUNTIF($I121:$K121,"x")+F121)</f>
        <v>5</v>
      </c>
      <c r="M121" s="54" t="s">
        <v>56</v>
      </c>
      <c r="N121" s="36" t="str">
        <f aca="false">IF(L121="n.a.","n.a.",IF(M121="completed",L121,IF(M121="partial",L121/2,IF(M121="incomplete",0,"n.a."))))</f>
        <v>n.a.</v>
      </c>
      <c r="Q121" s="36" t="n">
        <f aca="false">IF(OR(G121="n.a.",G121=""),"n.a.",COUNTIF($I121:$K121,"x")+G121)</f>
        <v>5</v>
      </c>
      <c r="R121" s="54" t="s">
        <v>56</v>
      </c>
      <c r="S121" s="36" t="str">
        <f aca="false">IF(Q121="n.a.","n.a.",IF(R121="completed",Q121,IF(R121="partial",Q121/2,IF(R121="incomplete",0,"n.a."))))</f>
        <v>n.a.</v>
      </c>
      <c r="V121" s="36" t="str">
        <f aca="false">IF(OR(H121="n.a.",H121=""),"n.a.",COUNTIF($I121:$K121,"x")+H121)</f>
        <v>n.a.</v>
      </c>
      <c r="W121" s="54" t="s">
        <v>54</v>
      </c>
      <c r="X121" s="36" t="str">
        <f aca="false">IF(V121="n.a.","n.a.",IF(W121="completed",V121,IF(W121="partial",V121/2,IF(W121="incomplete",0,"n.a."))))</f>
        <v>n.a.</v>
      </c>
    </row>
    <row r="122" customFormat="false" ht="16.4" hidden="true" customHeight="false" outlineLevel="0" collapsed="false">
      <c r="A122" s="58"/>
      <c r="B122" s="59" t="str">
        <f aca="false">HYPERLINK("https://attack.mitre.org/techniques/T1552/008/","MITRE")</f>
        <v>MITRE</v>
      </c>
      <c r="C122" s="59" t="s">
        <v>16</v>
      </c>
      <c r="D122" s="37" t="s">
        <v>190</v>
      </c>
      <c r="E122" s="38" t="s">
        <v>192</v>
      </c>
      <c r="F122" s="39" t="s">
        <v>54</v>
      </c>
      <c r="G122" s="39" t="n">
        <v>3</v>
      </c>
      <c r="H122" s="39" t="n">
        <v>3</v>
      </c>
      <c r="I122" s="53" t="s">
        <v>55</v>
      </c>
      <c r="J122" s="53" t="s">
        <v>55</v>
      </c>
      <c r="K122" s="53"/>
      <c r="L122" s="36" t="str">
        <f aca="false">IF(OR(F122="n.a.",F122=""),"n.a.",COUNTIF($I122:$K122,"x")+F122)</f>
        <v>n.a.</v>
      </c>
      <c r="M122" s="54" t="s">
        <v>54</v>
      </c>
      <c r="N122" s="36" t="str">
        <f aca="false">IF(L122="n.a.","n.a.",IF(M122="completed",L122,IF(M122="partial",L122/2,IF(M122="incomplete",0,"n.a."))))</f>
        <v>n.a.</v>
      </c>
      <c r="Q122" s="36" t="n">
        <f aca="false">IF(OR(G122="n.a.",G122=""),"n.a.",COUNTIF($I122:$K122,"x")+G122)</f>
        <v>5</v>
      </c>
      <c r="R122" s="54" t="s">
        <v>56</v>
      </c>
      <c r="S122" s="36" t="str">
        <f aca="false">IF(Q122="n.a.","n.a.",IF(R122="completed",Q122,IF(R122="partial",Q122/2,IF(R122="incomplete",0,"n.a."))))</f>
        <v>n.a.</v>
      </c>
      <c r="V122" s="36" t="n">
        <f aca="false">IF(OR(H122="n.a.",H122=""),"n.a.",COUNTIF($I122:$K122,"x")+H122)</f>
        <v>5</v>
      </c>
      <c r="W122" s="54" t="s">
        <v>56</v>
      </c>
      <c r="X122" s="36" t="str">
        <f aca="false">IF(V122="n.a.","n.a.",IF(W122="completed",V122,IF(W122="partial",V122/2,IF(W122="incomplete",0,"n.a."))))</f>
        <v>n.a.</v>
      </c>
    </row>
    <row r="123" customFormat="false" ht="16.4" hidden="true" customHeight="false" outlineLevel="0" collapsed="false">
      <c r="A123" s="58"/>
      <c r="B123" s="59" t="str">
        <f aca="false">HYPERLINK("https://attack.mitre.org/techniques/T1552/005/","MITRE")</f>
        <v>MITRE</v>
      </c>
      <c r="C123" s="59" t="s">
        <v>16</v>
      </c>
      <c r="D123" s="37" t="s">
        <v>190</v>
      </c>
      <c r="E123" s="38" t="s">
        <v>193</v>
      </c>
      <c r="F123" s="39" t="s">
        <v>54</v>
      </c>
      <c r="G123" s="39" t="s">
        <v>54</v>
      </c>
      <c r="H123" s="39" t="n">
        <v>2</v>
      </c>
      <c r="I123" s="53" t="s">
        <v>55</v>
      </c>
      <c r="J123" s="53" t="s">
        <v>55</v>
      </c>
      <c r="K123" s="53"/>
      <c r="L123" s="36" t="str">
        <f aca="false">IF(OR(F123="n.a.",F123=""),"n.a.",COUNTIF($I123:$K123,"x")+F123)</f>
        <v>n.a.</v>
      </c>
      <c r="M123" s="54" t="s">
        <v>54</v>
      </c>
      <c r="N123" s="36" t="str">
        <f aca="false">IF(L123="n.a.","n.a.",IF(M123="completed",L123,IF(M123="partial",L123/2,IF(M123="incomplete",0,"n.a."))))</f>
        <v>n.a.</v>
      </c>
      <c r="Q123" s="36" t="str">
        <f aca="false">IF(OR(G123="n.a.",G123=""),"n.a.",COUNTIF($I123:$K123,"x")+G123)</f>
        <v>n.a.</v>
      </c>
      <c r="R123" s="54" t="s">
        <v>54</v>
      </c>
      <c r="S123" s="36" t="str">
        <f aca="false">IF(Q123="n.a.","n.a.",IF(R123="completed",Q123,IF(R123="partial",Q123/2,IF(R123="incomplete",0,"n.a."))))</f>
        <v>n.a.</v>
      </c>
      <c r="V123" s="36" t="n">
        <f aca="false">IF(OR(H123="n.a.",H123=""),"n.a.",COUNTIF($I123:$K123,"x")+H123)</f>
        <v>4</v>
      </c>
      <c r="W123" s="54" t="s">
        <v>56</v>
      </c>
      <c r="X123" s="36" t="str">
        <f aca="false">IF(V123="n.a.","n.a.",IF(W123="completed",V123,IF(W123="partial",V123/2,IF(W123="incomplete",0,"n.a."))))</f>
        <v>n.a.</v>
      </c>
    </row>
    <row r="124" customFormat="false" ht="16.4" hidden="true" customHeight="false" outlineLevel="0" collapsed="false">
      <c r="A124" s="58"/>
      <c r="B124" s="59" t="str">
        <f aca="false">HYPERLINK("https://attack.mitre.org/techniques/T1552/007/","MITRE")</f>
        <v>MITRE</v>
      </c>
      <c r="C124" s="59" t="s">
        <v>16</v>
      </c>
      <c r="D124" s="37" t="s">
        <v>190</v>
      </c>
      <c r="E124" s="38" t="s">
        <v>194</v>
      </c>
      <c r="F124" s="39" t="n">
        <v>2</v>
      </c>
      <c r="G124" s="39" t="s">
        <v>54</v>
      </c>
      <c r="H124" s="39" t="n">
        <v>3</v>
      </c>
      <c r="I124" s="53" t="s">
        <v>55</v>
      </c>
      <c r="J124" s="53" t="s">
        <v>55</v>
      </c>
      <c r="K124" s="53"/>
      <c r="L124" s="36" t="n">
        <f aca="false">IF(OR(F124="n.a.",F124=""),"n.a.",COUNTIF($I124:$K124,"x")+F124)</f>
        <v>4</v>
      </c>
      <c r="M124" s="54" t="s">
        <v>56</v>
      </c>
      <c r="N124" s="36" t="str">
        <f aca="false">IF(L124="n.a.","n.a.",IF(M124="completed",L124,IF(M124="partial",L124/2,IF(M124="incomplete",0,"n.a."))))</f>
        <v>n.a.</v>
      </c>
      <c r="Q124" s="36" t="str">
        <f aca="false">IF(OR(G124="n.a.",G124=""),"n.a.",COUNTIF($I124:$K124,"x")+G124)</f>
        <v>n.a.</v>
      </c>
      <c r="R124" s="54" t="s">
        <v>54</v>
      </c>
      <c r="S124" s="36" t="str">
        <f aca="false">IF(Q124="n.a.","n.a.",IF(R124="completed",Q124,IF(R124="partial",Q124/2,IF(R124="incomplete",0,"n.a."))))</f>
        <v>n.a.</v>
      </c>
      <c r="V124" s="36" t="n">
        <f aca="false">IF(OR(H124="n.a.",H124=""),"n.a.",COUNTIF($I124:$K124,"x")+H124)</f>
        <v>5</v>
      </c>
      <c r="W124" s="54" t="s">
        <v>56</v>
      </c>
      <c r="X124" s="36" t="str">
        <f aca="false">IF(V124="n.a.","n.a.",IF(W124="completed",V124,IF(W124="partial",V124/2,IF(W124="incomplete",0,"n.a."))))</f>
        <v>n.a.</v>
      </c>
    </row>
    <row r="125" customFormat="false" ht="16.4" hidden="true" customHeight="false" outlineLevel="0" collapsed="false">
      <c r="A125" s="58"/>
      <c r="B125" s="59" t="str">
        <f aca="false">HYPERLINK("https://attack.mitre.org/techniques/T1552/001","MITRE")</f>
        <v>MITRE</v>
      </c>
      <c r="C125" s="59" t="s">
        <v>16</v>
      </c>
      <c r="D125" s="37" t="s">
        <v>190</v>
      </c>
      <c r="E125" s="38" t="s">
        <v>195</v>
      </c>
      <c r="F125" s="39" t="n">
        <v>3</v>
      </c>
      <c r="G125" s="39" t="n">
        <v>3</v>
      </c>
      <c r="H125" s="39" t="n">
        <v>3</v>
      </c>
      <c r="I125" s="55" t="s">
        <v>55</v>
      </c>
      <c r="J125" s="55" t="s">
        <v>55</v>
      </c>
      <c r="K125" s="55"/>
      <c r="L125" s="36" t="n">
        <f aca="false">IF(OR(F125="n.a.",F125=""),"n.a.",COUNTIF($I125:$K125,"x")+F125)</f>
        <v>5</v>
      </c>
      <c r="M125" s="54" t="s">
        <v>56</v>
      </c>
      <c r="N125" s="36" t="str">
        <f aca="false">IF(L125="n.a.","n.a.",IF(M125="completed",L125,IF(M125="partial",L125/2,IF(M125="incomplete",0,"n.a."))))</f>
        <v>n.a.</v>
      </c>
      <c r="Q125" s="36" t="n">
        <f aca="false">IF(OR(G125="n.a.",G125=""),"n.a.",COUNTIF($I125:$K125,"x")+G125)</f>
        <v>5</v>
      </c>
      <c r="R125" s="54" t="s">
        <v>56</v>
      </c>
      <c r="S125" s="36" t="str">
        <f aca="false">IF(Q125="n.a.","n.a.",IF(R125="completed",Q125,IF(R125="partial",Q125/2,IF(R125="incomplete",0,"n.a."))))</f>
        <v>n.a.</v>
      </c>
      <c r="V125" s="36" t="n">
        <f aca="false">IF(OR(H125="n.a.",H125=""),"n.a.",COUNTIF($I125:$K125,"x")+H125)</f>
        <v>5</v>
      </c>
      <c r="W125" s="54" t="s">
        <v>56</v>
      </c>
      <c r="X125" s="36" t="str">
        <f aca="false">IF(V125="n.a.","n.a.",IF(W125="completed",V125,IF(W125="partial",V125/2,IF(W125="incomplete",0,"n.a."))))</f>
        <v>n.a.</v>
      </c>
    </row>
    <row r="126" customFormat="false" ht="16.4" hidden="true" customHeight="false" outlineLevel="0" collapsed="false">
      <c r="A126" s="58"/>
      <c r="B126" s="59" t="str">
        <f aca="false">HYPERLINK("https://attack.mitre.org/techniques/T1552/002","MITRE")</f>
        <v>MITRE</v>
      </c>
      <c r="C126" s="59" t="s">
        <v>16</v>
      </c>
      <c r="D126" s="37" t="s">
        <v>190</v>
      </c>
      <c r="E126" s="38" t="s">
        <v>196</v>
      </c>
      <c r="F126" s="39" t="n">
        <v>3</v>
      </c>
      <c r="G126" s="39" t="n">
        <v>3</v>
      </c>
      <c r="H126" s="39" t="s">
        <v>54</v>
      </c>
      <c r="I126" s="55" t="s">
        <v>55</v>
      </c>
      <c r="J126" s="55" t="s">
        <v>55</v>
      </c>
      <c r="K126" s="55"/>
      <c r="L126" s="36" t="n">
        <f aca="false">IF(OR(F126="n.a.",F126=""),"n.a.",COUNTIF($I126:$K126,"x")+F126)</f>
        <v>5</v>
      </c>
      <c r="M126" s="54" t="s">
        <v>56</v>
      </c>
      <c r="N126" s="36" t="str">
        <f aca="false">IF(L126="n.a.","n.a.",IF(M126="completed",L126,IF(M126="partial",L126/2,IF(M126="incomplete",0,"n.a."))))</f>
        <v>n.a.</v>
      </c>
      <c r="Q126" s="36" t="n">
        <f aca="false">IF(OR(G126="n.a.",G126=""),"n.a.",COUNTIF($I126:$K126,"x")+G126)</f>
        <v>5</v>
      </c>
      <c r="R126" s="54" t="s">
        <v>56</v>
      </c>
      <c r="S126" s="36" t="str">
        <f aca="false">IF(Q126="n.a.","n.a.",IF(R126="completed",Q126,IF(R126="partial",Q126/2,IF(R126="incomplete",0,"n.a."))))</f>
        <v>n.a.</v>
      </c>
      <c r="V126" s="36" t="str">
        <f aca="false">IF(OR(H126="n.a.",H126=""),"n.a.",COUNTIF($I126:$K126,"x")+H126)</f>
        <v>n.a.</v>
      </c>
      <c r="W126" s="54" t="s">
        <v>54</v>
      </c>
      <c r="X126" s="36" t="str">
        <f aca="false">IF(V126="n.a.","n.a.",IF(W126="completed",V126,IF(W126="partial",V126/2,IF(W126="incomplete",0,"n.a."))))</f>
        <v>n.a.</v>
      </c>
    </row>
    <row r="127" customFormat="false" ht="16.4" hidden="true" customHeight="false" outlineLevel="0" collapsed="false">
      <c r="A127" s="58"/>
      <c r="B127" s="59" t="str">
        <f aca="false">HYPERLINK("https://attack.mitre.org/techniques/T1552/006","MITRE")</f>
        <v>MITRE</v>
      </c>
      <c r="C127" s="59" t="s">
        <v>16</v>
      </c>
      <c r="D127" s="37" t="s">
        <v>190</v>
      </c>
      <c r="E127" s="38" t="s">
        <v>197</v>
      </c>
      <c r="F127" s="39" t="n">
        <v>3</v>
      </c>
      <c r="G127" s="39" t="n">
        <v>3</v>
      </c>
      <c r="H127" s="39" t="s">
        <v>54</v>
      </c>
      <c r="I127" s="55" t="s">
        <v>55</v>
      </c>
      <c r="J127" s="55" t="s">
        <v>55</v>
      </c>
      <c r="K127" s="55"/>
      <c r="L127" s="36" t="n">
        <f aca="false">IF(OR(F127="n.a.",F127=""),"n.a.",COUNTIF($I127:$K127,"x")+F127)</f>
        <v>5</v>
      </c>
      <c r="M127" s="54" t="s">
        <v>56</v>
      </c>
      <c r="N127" s="36" t="str">
        <f aca="false">IF(L127="n.a.","n.a.",IF(M127="completed",L127,IF(M127="partial",L127/2,IF(M127="incomplete",0,"n.a."))))</f>
        <v>n.a.</v>
      </c>
      <c r="Q127" s="36" t="n">
        <f aca="false">IF(OR(G127="n.a.",G127=""),"n.a.",COUNTIF($I127:$K127,"x")+G127)</f>
        <v>5</v>
      </c>
      <c r="R127" s="54" t="s">
        <v>56</v>
      </c>
      <c r="S127" s="36" t="str">
        <f aca="false">IF(Q127="n.a.","n.a.",IF(R127="completed",Q127,IF(R127="partial",Q127/2,IF(R127="incomplete",0,"n.a."))))</f>
        <v>n.a.</v>
      </c>
      <c r="V127" s="36" t="str">
        <f aca="false">IF(OR(H127="n.a.",H127=""),"n.a.",COUNTIF($I127:$K127,"x")+H127)</f>
        <v>n.a.</v>
      </c>
      <c r="W127" s="54" t="s">
        <v>54</v>
      </c>
      <c r="X127" s="36" t="str">
        <f aca="false">IF(V127="n.a.","n.a.",IF(W127="completed",V127,IF(W127="partial",V127/2,IF(W127="incomplete",0,"n.a."))))</f>
        <v>n.a.</v>
      </c>
    </row>
    <row r="128" customFormat="false" ht="16.4" hidden="true" customHeight="false" outlineLevel="0" collapsed="false">
      <c r="A128" s="58"/>
      <c r="B128" s="59" t="str">
        <f aca="false">HYPERLINK("https://attack.mitre.org/techniques/T1552/004","MITRE")</f>
        <v>MITRE</v>
      </c>
      <c r="C128" s="59" t="s">
        <v>16</v>
      </c>
      <c r="D128" s="37" t="s">
        <v>190</v>
      </c>
      <c r="E128" s="38" t="s">
        <v>198</v>
      </c>
      <c r="F128" s="39" t="n">
        <v>3</v>
      </c>
      <c r="G128" s="39" t="n">
        <v>3</v>
      </c>
      <c r="H128" s="39" t="s">
        <v>54</v>
      </c>
      <c r="I128" s="55" t="s">
        <v>55</v>
      </c>
      <c r="J128" s="55" t="s">
        <v>55</v>
      </c>
      <c r="K128" s="55" t="s">
        <v>55</v>
      </c>
      <c r="L128" s="36" t="n">
        <f aca="false">IF(OR(F128="n.a.",F128=""),"n.a.",COUNTIF($I128:$K128,"x")+F128)</f>
        <v>6</v>
      </c>
      <c r="M128" s="54" t="s">
        <v>56</v>
      </c>
      <c r="N128" s="36" t="str">
        <f aca="false">IF(L128="n.a.","n.a.",IF(M128="completed",L128,IF(M128="partial",L128/2,IF(M128="incomplete",0,"n.a."))))</f>
        <v>n.a.</v>
      </c>
      <c r="Q128" s="36" t="n">
        <f aca="false">IF(OR(G128="n.a.",G128=""),"n.a.",COUNTIF($I128:$K128,"x")+G128)</f>
        <v>6</v>
      </c>
      <c r="R128" s="54" t="s">
        <v>56</v>
      </c>
      <c r="S128" s="36" t="str">
        <f aca="false">IF(Q128="n.a.","n.a.",IF(R128="completed",Q128,IF(R128="partial",Q128/2,IF(R128="incomplete",0,"n.a."))))</f>
        <v>n.a.</v>
      </c>
      <c r="V128" s="36" t="str">
        <f aca="false">IF(OR(H128="n.a.",H128=""),"n.a.",COUNTIF($I128:$K128,"x")+H128)</f>
        <v>n.a.</v>
      </c>
      <c r="W128" s="54" t="s">
        <v>54</v>
      </c>
      <c r="X128" s="36" t="str">
        <f aca="false">IF(V128="n.a.","n.a.",IF(W128="completed",V128,IF(W128="partial",V128/2,IF(W128="incomplete",0,"n.a."))))</f>
        <v>n.a.</v>
      </c>
    </row>
    <row r="129" customFormat="false" ht="16.4" hidden="true" customHeight="false" outlineLevel="0" collapsed="false">
      <c r="A129" s="60"/>
      <c r="B129" s="61" t="str">
        <f aca="false">HYPERLINK("https://attack.mitre.org/techniques/T1548/002/","MITRE")</f>
        <v>MITRE</v>
      </c>
      <c r="C129" s="61" t="s">
        <v>17</v>
      </c>
      <c r="D129" s="37" t="s">
        <v>199</v>
      </c>
      <c r="E129" s="38" t="s">
        <v>200</v>
      </c>
      <c r="F129" s="39" t="n">
        <v>3</v>
      </c>
      <c r="G129" s="39" t="n">
        <v>3</v>
      </c>
      <c r="H129" s="39" t="s">
        <v>54</v>
      </c>
      <c r="I129" s="53"/>
      <c r="J129" s="53" t="s">
        <v>55</v>
      </c>
      <c r="K129" s="53"/>
      <c r="L129" s="36" t="n">
        <f aca="false">IF(OR(F129="n.a.",F129=""),"n.a.",COUNTIF($I129:$K129,"x")+F129)</f>
        <v>4</v>
      </c>
      <c r="M129" s="54" t="s">
        <v>56</v>
      </c>
      <c r="N129" s="36" t="str">
        <f aca="false">IF(L129="n.a.","n.a.",IF(M129="completed",L129,IF(M129="partial",L129/2,IF(M129="incomplete",0,"n.a."))))</f>
        <v>n.a.</v>
      </c>
      <c r="Q129" s="36" t="n">
        <f aca="false">IF(OR(G129="n.a.",G129=""),"n.a.",COUNTIF($I129:$K129,"x")+G129)</f>
        <v>4</v>
      </c>
      <c r="R129" s="54" t="s">
        <v>56</v>
      </c>
      <c r="S129" s="36" t="str">
        <f aca="false">IF(Q129="n.a.","n.a.",IF(R129="completed",Q129,IF(R129="partial",Q129/2,IF(R129="incomplete",0,"n.a."))))</f>
        <v>n.a.</v>
      </c>
      <c r="V129" s="36" t="str">
        <f aca="false">IF(OR(H129="n.a.",H129=""),"n.a.",COUNTIF($I129:$K129,"x")+H129)</f>
        <v>n.a.</v>
      </c>
      <c r="W129" s="54" t="s">
        <v>54</v>
      </c>
      <c r="X129" s="36" t="str">
        <f aca="false">IF(V129="n.a.","n.a.",IF(W129="completed",V129,IF(W129="partial",V129/2,IF(W129="incomplete",0,"n.a."))))</f>
        <v>n.a.</v>
      </c>
    </row>
    <row r="130" customFormat="false" ht="16.4" hidden="true" customHeight="false" outlineLevel="0" collapsed="false">
      <c r="A130" s="60"/>
      <c r="B130" s="61" t="str">
        <f aca="false">HYPERLINK("https://attack.mitre.org/techniques/T1548/004/","MITRE")</f>
        <v>MITRE</v>
      </c>
      <c r="C130" s="61" t="s">
        <v>17</v>
      </c>
      <c r="D130" s="37" t="s">
        <v>199</v>
      </c>
      <c r="E130" s="38" t="s">
        <v>201</v>
      </c>
      <c r="F130" s="39" t="n">
        <v>3</v>
      </c>
      <c r="G130" s="39" t="s">
        <v>54</v>
      </c>
      <c r="H130" s="39" t="s">
        <v>54</v>
      </c>
      <c r="I130" s="53"/>
      <c r="J130" s="53" t="s">
        <v>55</v>
      </c>
      <c r="K130" s="53"/>
      <c r="L130" s="36" t="n">
        <f aca="false">IF(OR(F130="n.a.",F130=""),"n.a.",COUNTIF($I130:$K130,"x")+F130)</f>
        <v>4</v>
      </c>
      <c r="M130" s="54" t="s">
        <v>56</v>
      </c>
      <c r="N130" s="36" t="str">
        <f aca="false">IF(L130="n.a.","n.a.",IF(M130="completed",L130,IF(M130="partial",L130/2,IF(M130="incomplete",0,"n.a."))))</f>
        <v>n.a.</v>
      </c>
      <c r="Q130" s="36" t="str">
        <f aca="false">IF(OR(G130="n.a.",G130=""),"n.a.",COUNTIF($I130:$K130,"x")+G130)</f>
        <v>n.a.</v>
      </c>
      <c r="R130" s="54" t="s">
        <v>54</v>
      </c>
      <c r="S130" s="36" t="str">
        <f aca="false">IF(Q130="n.a.","n.a.",IF(R130="completed",Q130,IF(R130="partial",Q130/2,IF(R130="incomplete",0,"n.a."))))</f>
        <v>n.a.</v>
      </c>
      <c r="V130" s="36" t="str">
        <f aca="false">IF(OR(H130="n.a.",H130=""),"n.a.",COUNTIF($I130:$K130,"x")+H130)</f>
        <v>n.a.</v>
      </c>
      <c r="W130" s="54" t="s">
        <v>54</v>
      </c>
      <c r="X130" s="36" t="str">
        <f aca="false">IF(V130="n.a.","n.a.",IF(W130="completed",V130,IF(W130="partial",V130/2,IF(W130="incomplete",0,"n.a."))))</f>
        <v>n.a.</v>
      </c>
    </row>
    <row r="131" customFormat="false" ht="16.4" hidden="true" customHeight="false" outlineLevel="0" collapsed="false">
      <c r="A131" s="60"/>
      <c r="B131" s="61" t="str">
        <f aca="false">HYPERLINK("https://attack.mitre.org/techniques/T1548/001/","MITRE")</f>
        <v>MITRE</v>
      </c>
      <c r="C131" s="61" t="s">
        <v>17</v>
      </c>
      <c r="D131" s="37" t="s">
        <v>199</v>
      </c>
      <c r="E131" s="38" t="s">
        <v>202</v>
      </c>
      <c r="F131" s="39" t="n">
        <v>3</v>
      </c>
      <c r="G131" s="39" t="n">
        <v>3</v>
      </c>
      <c r="H131" s="39" t="s">
        <v>54</v>
      </c>
      <c r="I131" s="53"/>
      <c r="J131" s="53" t="s">
        <v>55</v>
      </c>
      <c r="K131" s="53"/>
      <c r="L131" s="36" t="n">
        <f aca="false">IF(OR(F131="n.a.",F131=""),"n.a.",COUNTIF($I131:$K131,"x")+F131)</f>
        <v>4</v>
      </c>
      <c r="M131" s="54" t="s">
        <v>56</v>
      </c>
      <c r="N131" s="36" t="str">
        <f aca="false">IF(L131="n.a.","n.a.",IF(M131="completed",L131,IF(M131="partial",L131/2,IF(M131="incomplete",0,"n.a."))))</f>
        <v>n.a.</v>
      </c>
      <c r="Q131" s="36" t="n">
        <f aca="false">IF(OR(G131="n.a.",G131=""),"n.a.",COUNTIF($I131:$K131,"x")+G131)</f>
        <v>4</v>
      </c>
      <c r="R131" s="54" t="s">
        <v>56</v>
      </c>
      <c r="S131" s="36" t="str">
        <f aca="false">IF(Q131="n.a.","n.a.",IF(R131="completed",Q131,IF(R131="partial",Q131/2,IF(R131="incomplete",0,"n.a."))))</f>
        <v>n.a.</v>
      </c>
      <c r="V131" s="36" t="str">
        <f aca="false">IF(OR(H131="n.a.",H131=""),"n.a.",COUNTIF($I131:$K131,"x")+H131)</f>
        <v>n.a.</v>
      </c>
      <c r="W131" s="54" t="s">
        <v>54</v>
      </c>
      <c r="X131" s="36" t="str">
        <f aca="false">IF(V131="n.a.","n.a.",IF(W131="completed",V131,IF(W131="partial",V131/2,IF(W131="incomplete",0,"n.a."))))</f>
        <v>n.a.</v>
      </c>
    </row>
    <row r="132" customFormat="false" ht="16.4" hidden="true" customHeight="false" outlineLevel="0" collapsed="false">
      <c r="A132" s="60"/>
      <c r="B132" s="61" t="str">
        <f aca="false">HYPERLINK("https://attack.mitre.org/techniques/T1548/003/","MITRE")</f>
        <v>MITRE</v>
      </c>
      <c r="C132" s="61" t="s">
        <v>17</v>
      </c>
      <c r="D132" s="37" t="s">
        <v>199</v>
      </c>
      <c r="E132" s="38" t="s">
        <v>203</v>
      </c>
      <c r="F132" s="39" t="n">
        <v>3</v>
      </c>
      <c r="G132" s="39" t="n">
        <v>3</v>
      </c>
      <c r="H132" s="39" t="s">
        <v>54</v>
      </c>
      <c r="I132" s="53"/>
      <c r="J132" s="53" t="s">
        <v>55</v>
      </c>
      <c r="K132" s="53"/>
      <c r="L132" s="36" t="n">
        <f aca="false">IF(OR(F132="n.a.",F132=""),"n.a.",COUNTIF($I132:$K132,"x")+F132)</f>
        <v>4</v>
      </c>
      <c r="M132" s="54" t="s">
        <v>56</v>
      </c>
      <c r="N132" s="36" t="str">
        <f aca="false">IF(L132="n.a.","n.a.",IF(M132="completed",L132,IF(M132="partial",L132/2,IF(M132="incomplete",0,"n.a."))))</f>
        <v>n.a.</v>
      </c>
      <c r="Q132" s="36" t="n">
        <f aca="false">IF(OR(G132="n.a.",G132=""),"n.a.",COUNTIF($I132:$K132,"x")+G132)</f>
        <v>4</v>
      </c>
      <c r="R132" s="54" t="s">
        <v>56</v>
      </c>
      <c r="S132" s="36" t="str">
        <f aca="false">IF(Q132="n.a.","n.a.",IF(R132="completed",Q132,IF(R132="partial",Q132/2,IF(R132="incomplete",0,"n.a."))))</f>
        <v>n.a.</v>
      </c>
      <c r="V132" s="36" t="str">
        <f aca="false">IF(OR(H132="n.a.",H132=""),"n.a.",COUNTIF($I132:$K132,"x")+H132)</f>
        <v>n.a.</v>
      </c>
      <c r="W132" s="54" t="s">
        <v>54</v>
      </c>
      <c r="X132" s="36" t="str">
        <f aca="false">IF(V132="n.a.","n.a.",IF(W132="completed",V132,IF(W132="partial",V132/2,IF(W132="incomplete",0,"n.a."))))</f>
        <v>n.a.</v>
      </c>
    </row>
    <row r="133" customFormat="false" ht="16.4" hidden="true" customHeight="false" outlineLevel="0" collapsed="false">
      <c r="A133" s="60"/>
      <c r="B133" s="61" t="str">
        <f aca="false">HYPERLINK("https://attack.mitre.org/techniques/T1548/006/","MITRE")</f>
        <v>MITRE</v>
      </c>
      <c r="C133" s="61" t="s">
        <v>17</v>
      </c>
      <c r="D133" s="37" t="s">
        <v>199</v>
      </c>
      <c r="E133" s="38" t="s">
        <v>204</v>
      </c>
      <c r="F133" s="39" t="n">
        <v>2</v>
      </c>
      <c r="G133" s="39" t="s">
        <v>54</v>
      </c>
      <c r="H133" s="39" t="s">
        <v>54</v>
      </c>
      <c r="I133" s="53"/>
      <c r="J133" s="53" t="s">
        <v>55</v>
      </c>
      <c r="K133" s="53"/>
      <c r="L133" s="36" t="n">
        <f aca="false">IF(OR(F133="n.a.",F133=""),"n.a.",COUNTIF($I133:$K133,"x")+F133)</f>
        <v>3</v>
      </c>
      <c r="M133" s="54" t="s">
        <v>56</v>
      </c>
      <c r="N133" s="36" t="str">
        <f aca="false">IF(L133="n.a.","n.a.",IF(M133="completed",L133,IF(M133="partial",L133/2,IF(M133="incomplete",0,"n.a."))))</f>
        <v>n.a.</v>
      </c>
      <c r="Q133" s="36" t="str">
        <f aca="false">IF(OR(G133="n.a.",G133=""),"n.a.",COUNTIF($I133:$K133,"x")+G133)</f>
        <v>n.a.</v>
      </c>
      <c r="R133" s="54" t="s">
        <v>54</v>
      </c>
      <c r="S133" s="36" t="str">
        <f aca="false">IF(Q133="n.a.","n.a.",IF(R133="completed",Q133,IF(R133="partial",Q133/2,IF(R133="incomplete",0,"n.a."))))</f>
        <v>n.a.</v>
      </c>
      <c r="V133" s="36" t="str">
        <f aca="false">IF(OR(H133="n.a.",H133=""),"n.a.",COUNTIF($I133:$K133,"x")+H133)</f>
        <v>n.a.</v>
      </c>
      <c r="W133" s="54" t="s">
        <v>54</v>
      </c>
      <c r="X133" s="36" t="str">
        <f aca="false">IF(V133="n.a.","n.a.",IF(W133="completed",V133,IF(W133="partial",V133/2,IF(W133="incomplete",0,"n.a."))))</f>
        <v>n.a.</v>
      </c>
    </row>
    <row r="134" customFormat="false" ht="16.4" hidden="true" customHeight="false" outlineLevel="0" collapsed="false">
      <c r="A134" s="60"/>
      <c r="B134" s="61" t="str">
        <f aca="false">HYPERLINK("https://attack.mitre.org/techniques/T1548/005/","MITRE")</f>
        <v>MITRE</v>
      </c>
      <c r="C134" s="61" t="s">
        <v>17</v>
      </c>
      <c r="D134" s="37" t="s">
        <v>199</v>
      </c>
      <c r="E134" s="38" t="s">
        <v>205</v>
      </c>
      <c r="F134" s="39" t="s">
        <v>54</v>
      </c>
      <c r="G134" s="39" t="s">
        <v>54</v>
      </c>
      <c r="H134" s="39" t="n">
        <v>3</v>
      </c>
      <c r="I134" s="53"/>
      <c r="J134" s="53" t="s">
        <v>55</v>
      </c>
      <c r="K134" s="53"/>
      <c r="L134" s="36" t="str">
        <f aca="false">IF(OR(F134="n.a.",F134=""),"n.a.",COUNTIF($I134:$K134,"x")+F134)</f>
        <v>n.a.</v>
      </c>
      <c r="M134" s="54" t="s">
        <v>54</v>
      </c>
      <c r="N134" s="36" t="str">
        <f aca="false">IF(L134="n.a.","n.a.",IF(M134="completed",L134,IF(M134="partial",L134/2,IF(M134="incomplete",0,"n.a."))))</f>
        <v>n.a.</v>
      </c>
      <c r="Q134" s="36" t="str">
        <f aca="false">IF(OR(G134="n.a.",G134=""),"n.a.",COUNTIF($I134:$K134,"x")+G134)</f>
        <v>n.a.</v>
      </c>
      <c r="R134" s="54" t="s">
        <v>54</v>
      </c>
      <c r="S134" s="36" t="str">
        <f aca="false">IF(Q134="n.a.","n.a.",IF(R134="completed",Q134,IF(R134="partial",Q134/2,IF(R134="incomplete",0,"n.a."))))</f>
        <v>n.a.</v>
      </c>
      <c r="V134" s="36" t="n">
        <f aca="false">IF(OR(H134="n.a.",H134=""),"n.a.",COUNTIF($I134:$K134,"x")+H134)</f>
        <v>4</v>
      </c>
      <c r="W134" s="54" t="s">
        <v>56</v>
      </c>
      <c r="X134" s="36" t="str">
        <f aca="false">IF(V134="n.a.","n.a.",IF(W134="completed",V134,IF(W134="partial",V134/2,IF(W134="incomplete",0,"n.a."))))</f>
        <v>n.a.</v>
      </c>
    </row>
    <row r="135" customFormat="false" ht="16.4" hidden="true" customHeight="false" outlineLevel="0" collapsed="false">
      <c r="A135" s="60"/>
      <c r="B135" s="61" t="str">
        <f aca="false">HYPERLINK("https://attack.mitre.org/techniques/T1134/002","MITRE")</f>
        <v>MITRE</v>
      </c>
      <c r="C135" s="61" t="s">
        <v>17</v>
      </c>
      <c r="D135" s="37" t="s">
        <v>206</v>
      </c>
      <c r="E135" s="38" t="s">
        <v>207</v>
      </c>
      <c r="F135" s="39" t="n">
        <v>3</v>
      </c>
      <c r="G135" s="39" t="n">
        <v>3</v>
      </c>
      <c r="H135" s="39" t="s">
        <v>54</v>
      </c>
      <c r="I135" s="53"/>
      <c r="J135" s="53" t="s">
        <v>55</v>
      </c>
      <c r="K135" s="53"/>
      <c r="L135" s="36" t="n">
        <f aca="false">IF(OR(F135="n.a.",F135=""),"n.a.",COUNTIF($I135:$K135,"x")+F135)</f>
        <v>4</v>
      </c>
      <c r="M135" s="54" t="s">
        <v>56</v>
      </c>
      <c r="N135" s="36" t="str">
        <f aca="false">IF(L135="n.a.","n.a.",IF(M135="completed",L135,IF(M135="partial",L135/2,IF(M135="incomplete",0,"n.a."))))</f>
        <v>n.a.</v>
      </c>
      <c r="Q135" s="36" t="n">
        <f aca="false">IF(OR(G135="n.a.",G135=""),"n.a.",COUNTIF($I135:$K135,"x")+G135)</f>
        <v>4</v>
      </c>
      <c r="R135" s="54" t="s">
        <v>56</v>
      </c>
      <c r="S135" s="36" t="str">
        <f aca="false">IF(Q135="n.a.","n.a.",IF(R135="completed",Q135,IF(R135="partial",Q135/2,IF(R135="incomplete",0,"n.a."))))</f>
        <v>n.a.</v>
      </c>
      <c r="V135" s="36" t="str">
        <f aca="false">IF(OR(H135="n.a.",H135=""),"n.a.",COUNTIF($I135:$K135,"x")+H135)</f>
        <v>n.a.</v>
      </c>
      <c r="W135" s="54" t="s">
        <v>54</v>
      </c>
      <c r="X135" s="36" t="str">
        <f aca="false">IF(V135="n.a.","n.a.",IF(W135="completed",V135,IF(W135="partial",V135/2,IF(W135="incomplete",0,"n.a."))))</f>
        <v>n.a.</v>
      </c>
    </row>
    <row r="136" customFormat="false" ht="16.4" hidden="true" customHeight="false" outlineLevel="0" collapsed="false">
      <c r="A136" s="60"/>
      <c r="B136" s="61" t="str">
        <f aca="false">HYPERLINK("https://attack.mitre.org/techniques/T1134/003","MITRE")</f>
        <v>MITRE</v>
      </c>
      <c r="C136" s="61" t="s">
        <v>17</v>
      </c>
      <c r="D136" s="37" t="s">
        <v>206</v>
      </c>
      <c r="E136" s="38" t="s">
        <v>208</v>
      </c>
      <c r="F136" s="39" t="n">
        <v>3</v>
      </c>
      <c r="G136" s="39" t="n">
        <v>3</v>
      </c>
      <c r="H136" s="39" t="s">
        <v>54</v>
      </c>
      <c r="I136" s="53"/>
      <c r="J136" s="53" t="s">
        <v>55</v>
      </c>
      <c r="K136" s="53"/>
      <c r="L136" s="36" t="n">
        <f aca="false">IF(OR(F136="n.a.",F136=""),"n.a.",COUNTIF($I136:$K136,"x")+F136)</f>
        <v>4</v>
      </c>
      <c r="M136" s="54" t="s">
        <v>56</v>
      </c>
      <c r="N136" s="36" t="str">
        <f aca="false">IF(L136="n.a.","n.a.",IF(M136="completed",L136,IF(M136="partial",L136/2,IF(M136="incomplete",0,"n.a."))))</f>
        <v>n.a.</v>
      </c>
      <c r="Q136" s="36" t="n">
        <f aca="false">IF(OR(G136="n.a.",G136=""),"n.a.",COUNTIF($I136:$K136,"x")+G136)</f>
        <v>4</v>
      </c>
      <c r="R136" s="54" t="s">
        <v>56</v>
      </c>
      <c r="S136" s="36" t="str">
        <f aca="false">IF(Q136="n.a.","n.a.",IF(R136="completed",Q136,IF(R136="partial",Q136/2,IF(R136="incomplete",0,"n.a."))))</f>
        <v>n.a.</v>
      </c>
      <c r="V136" s="36" t="str">
        <f aca="false">IF(OR(H136="n.a.",H136=""),"n.a.",COUNTIF($I136:$K136,"x")+H136)</f>
        <v>n.a.</v>
      </c>
      <c r="W136" s="54" t="s">
        <v>54</v>
      </c>
      <c r="X136" s="36" t="str">
        <f aca="false">IF(V136="n.a.","n.a.",IF(W136="completed",V136,IF(W136="partial",V136/2,IF(W136="incomplete",0,"n.a."))))</f>
        <v>n.a.</v>
      </c>
    </row>
    <row r="137" customFormat="false" ht="16.4" hidden="true" customHeight="false" outlineLevel="0" collapsed="false">
      <c r="A137" s="60"/>
      <c r="B137" s="61" t="str">
        <f aca="false">HYPERLINK("https://attack.mitre.org/techniques/T1134/004","MITRE")</f>
        <v>MITRE</v>
      </c>
      <c r="C137" s="61" t="s">
        <v>17</v>
      </c>
      <c r="D137" s="37" t="s">
        <v>206</v>
      </c>
      <c r="E137" s="38" t="s">
        <v>209</v>
      </c>
      <c r="F137" s="39" t="n">
        <v>2</v>
      </c>
      <c r="G137" s="39" t="n">
        <v>3</v>
      </c>
      <c r="H137" s="39" t="s">
        <v>54</v>
      </c>
      <c r="I137" s="53"/>
      <c r="J137" s="53" t="s">
        <v>55</v>
      </c>
      <c r="K137" s="53"/>
      <c r="L137" s="36" t="n">
        <f aca="false">IF(OR(F137="n.a.",F137=""),"n.a.",COUNTIF($I137:$K137,"x")+F137)</f>
        <v>3</v>
      </c>
      <c r="M137" s="54" t="s">
        <v>56</v>
      </c>
      <c r="N137" s="36" t="str">
        <f aca="false">IF(L137="n.a.","n.a.",IF(M137="completed",L137,IF(M137="partial",L137/2,IF(M137="incomplete",0,"n.a."))))</f>
        <v>n.a.</v>
      </c>
      <c r="Q137" s="36" t="n">
        <f aca="false">IF(OR(G137="n.a.",G137=""),"n.a.",COUNTIF($I137:$K137,"x")+G137)</f>
        <v>4</v>
      </c>
      <c r="R137" s="54" t="s">
        <v>56</v>
      </c>
      <c r="S137" s="36" t="str">
        <f aca="false">IF(Q137="n.a.","n.a.",IF(R137="completed",Q137,IF(R137="partial",Q137/2,IF(R137="incomplete",0,"n.a."))))</f>
        <v>n.a.</v>
      </c>
      <c r="V137" s="36" t="str">
        <f aca="false">IF(OR(H137="n.a.",H137=""),"n.a.",COUNTIF($I137:$K137,"x")+H137)</f>
        <v>n.a.</v>
      </c>
      <c r="W137" s="54" t="s">
        <v>54</v>
      </c>
      <c r="X137" s="36" t="str">
        <f aca="false">IF(V137="n.a.","n.a.",IF(W137="completed",V137,IF(W137="partial",V137/2,IF(W137="incomplete",0,"n.a."))))</f>
        <v>n.a.</v>
      </c>
    </row>
    <row r="138" customFormat="false" ht="16.4" hidden="true" customHeight="false" outlineLevel="0" collapsed="false">
      <c r="A138" s="60"/>
      <c r="B138" s="61" t="str">
        <f aca="false">HYPERLINK("https://attack.mitre.org/techniques/T1134/005","MITRE")</f>
        <v>MITRE</v>
      </c>
      <c r="C138" s="61" t="s">
        <v>17</v>
      </c>
      <c r="D138" s="37" t="s">
        <v>206</v>
      </c>
      <c r="E138" s="38" t="s">
        <v>210</v>
      </c>
      <c r="F138" s="39" t="n">
        <v>2</v>
      </c>
      <c r="G138" s="39" t="n">
        <v>2</v>
      </c>
      <c r="H138" s="39" t="s">
        <v>54</v>
      </c>
      <c r="I138" s="53"/>
      <c r="J138" s="53" t="s">
        <v>55</v>
      </c>
      <c r="K138" s="53"/>
      <c r="L138" s="36" t="n">
        <f aca="false">IF(OR(F138="n.a.",F138=""),"n.a.",COUNTIF($I138:$K138,"x")+F138)</f>
        <v>3</v>
      </c>
      <c r="M138" s="54" t="s">
        <v>56</v>
      </c>
      <c r="N138" s="36" t="str">
        <f aca="false">IF(L138="n.a.","n.a.",IF(M138="completed",L138,IF(M138="partial",L138/2,IF(M138="incomplete",0,"n.a."))))</f>
        <v>n.a.</v>
      </c>
      <c r="Q138" s="36" t="n">
        <f aca="false">IF(OR(G138="n.a.",G138=""),"n.a.",COUNTIF($I138:$K138,"x")+G138)</f>
        <v>3</v>
      </c>
      <c r="R138" s="54" t="s">
        <v>56</v>
      </c>
      <c r="S138" s="36" t="str">
        <f aca="false">IF(Q138="n.a.","n.a.",IF(R138="completed",Q138,IF(R138="partial",Q138/2,IF(R138="incomplete",0,"n.a."))))</f>
        <v>n.a.</v>
      </c>
      <c r="V138" s="36" t="str">
        <f aca="false">IF(OR(H138="n.a.",H138=""),"n.a.",COUNTIF($I138:$K138,"x")+H138)</f>
        <v>n.a.</v>
      </c>
      <c r="W138" s="54" t="s">
        <v>54</v>
      </c>
      <c r="X138" s="36" t="str">
        <f aca="false">IF(V138="n.a.","n.a.",IF(W138="completed",V138,IF(W138="partial",V138/2,IF(W138="incomplete",0,"n.a."))))</f>
        <v>n.a.</v>
      </c>
    </row>
    <row r="139" customFormat="false" ht="16.4" hidden="true" customHeight="false" outlineLevel="0" collapsed="false">
      <c r="A139" s="60"/>
      <c r="B139" s="61" t="str">
        <f aca="false">HYPERLINK("https://attack.mitre.org/techniques/T1134/001","MITRE")</f>
        <v>MITRE</v>
      </c>
      <c r="C139" s="61" t="s">
        <v>17</v>
      </c>
      <c r="D139" s="37" t="s">
        <v>206</v>
      </c>
      <c r="E139" s="38" t="s">
        <v>211</v>
      </c>
      <c r="F139" s="39" t="n">
        <v>3</v>
      </c>
      <c r="G139" s="39" t="n">
        <v>3</v>
      </c>
      <c r="H139" s="39" t="s">
        <v>54</v>
      </c>
      <c r="I139" s="53"/>
      <c r="J139" s="53" t="s">
        <v>55</v>
      </c>
      <c r="K139" s="53"/>
      <c r="L139" s="36" t="n">
        <f aca="false">IF(OR(F139="n.a.",F139=""),"n.a.",COUNTIF($I139:$K139,"x")+F139)</f>
        <v>4</v>
      </c>
      <c r="M139" s="54" t="s">
        <v>56</v>
      </c>
      <c r="N139" s="36" t="str">
        <f aca="false">IF(L139="n.a.","n.a.",IF(M139="completed",L139,IF(M139="partial",L139/2,IF(M139="incomplete",0,"n.a."))))</f>
        <v>n.a.</v>
      </c>
      <c r="Q139" s="36" t="n">
        <f aca="false">IF(OR(G139="n.a.",G139=""),"n.a.",COUNTIF($I139:$K139,"x")+G139)</f>
        <v>4</v>
      </c>
      <c r="R139" s="54" t="s">
        <v>56</v>
      </c>
      <c r="S139" s="36" t="str">
        <f aca="false">IF(Q139="n.a.","n.a.",IF(R139="completed",Q139,IF(R139="partial",Q139/2,IF(R139="incomplete",0,"n.a."))))</f>
        <v>n.a.</v>
      </c>
      <c r="V139" s="36" t="str">
        <f aca="false">IF(OR(H139="n.a.",H139=""),"n.a.",COUNTIF($I139:$K139,"x")+H139)</f>
        <v>n.a.</v>
      </c>
      <c r="W139" s="54" t="s">
        <v>54</v>
      </c>
      <c r="X139" s="36" t="str">
        <f aca="false">IF(V139="n.a.","n.a.",IF(W139="completed",V139,IF(W139="partial",V139/2,IF(W139="incomplete",0,"n.a."))))</f>
        <v>n.a.</v>
      </c>
    </row>
    <row r="140" customFormat="false" ht="16.4" hidden="true" customHeight="false" outlineLevel="0" collapsed="false">
      <c r="A140" s="60"/>
      <c r="B140" s="61" t="str">
        <f aca="false">HYPERLINK("https://attack.mitre.org/techniques/T1197","MITRE")</f>
        <v>MITRE</v>
      </c>
      <c r="C140" s="61" t="s">
        <v>17</v>
      </c>
      <c r="D140" s="37" t="s">
        <v>212</v>
      </c>
      <c r="E140" s="38" t="s">
        <v>65</v>
      </c>
      <c r="F140" s="39" t="n">
        <v>2</v>
      </c>
      <c r="G140" s="39" t="n">
        <v>2</v>
      </c>
      <c r="H140" s="39" t="s">
        <v>54</v>
      </c>
      <c r="I140" s="53"/>
      <c r="J140" s="53" t="s">
        <v>55</v>
      </c>
      <c r="K140" s="53"/>
      <c r="L140" s="36" t="n">
        <f aca="false">IF(OR(F140="n.a.",F140=""),"n.a.",COUNTIF($I140:$K140,"x")+F140)</f>
        <v>3</v>
      </c>
      <c r="M140" s="54" t="s">
        <v>56</v>
      </c>
      <c r="N140" s="36" t="str">
        <f aca="false">IF(L140="n.a.","n.a.",IF(M140="completed",L140,IF(M140="partial",L140/2,IF(M140="incomplete",0,"n.a."))))</f>
        <v>n.a.</v>
      </c>
      <c r="Q140" s="36" t="n">
        <f aca="false">IF(OR(G140="n.a.",G140=""),"n.a.",COUNTIF($I140:$K140,"x")+G140)</f>
        <v>3</v>
      </c>
      <c r="R140" s="54" t="s">
        <v>56</v>
      </c>
      <c r="S140" s="36" t="str">
        <f aca="false">IF(Q140="n.a.","n.a.",IF(R140="completed",Q140,IF(R140="partial",Q140/2,IF(R140="incomplete",0,"n.a."))))</f>
        <v>n.a.</v>
      </c>
      <c r="V140" s="36" t="str">
        <f aca="false">IF(OR(H140="n.a.",H140=""),"n.a.",COUNTIF($I140:$K140,"x")+H140)</f>
        <v>n.a.</v>
      </c>
      <c r="W140" s="54" t="s">
        <v>54</v>
      </c>
      <c r="X140" s="36" t="str">
        <f aca="false">IF(V140="n.a.","n.a.",IF(W140="completed",V140,IF(W140="partial",V140/2,IF(W140="incomplete",0,"n.a."))))</f>
        <v>n.a.</v>
      </c>
    </row>
    <row r="141" customFormat="false" ht="16.4" hidden="true" customHeight="false" outlineLevel="0" collapsed="false">
      <c r="A141" s="60"/>
      <c r="B141" s="61" t="str">
        <f aca="false">HYPERLINK("https://attack.mitre.org/techniques/T1612/","MITRE")</f>
        <v>MITRE</v>
      </c>
      <c r="C141" s="61" t="s">
        <v>17</v>
      </c>
      <c r="D141" s="37" t="s">
        <v>213</v>
      </c>
      <c r="E141" s="38" t="s">
        <v>65</v>
      </c>
      <c r="F141" s="39" t="n">
        <v>1</v>
      </c>
      <c r="G141" s="39" t="n">
        <v>1</v>
      </c>
      <c r="H141" s="39" t="n">
        <v>1</v>
      </c>
      <c r="I141" s="53" t="s">
        <v>55</v>
      </c>
      <c r="J141" s="53" t="s">
        <v>55</v>
      </c>
      <c r="K141" s="53" t="s">
        <v>55</v>
      </c>
      <c r="L141" s="36" t="n">
        <f aca="false">IF(OR(F141="n.a.",F141=""),"n.a.",COUNTIF($I141:$K141,"x")+F141)</f>
        <v>4</v>
      </c>
      <c r="M141" s="54" t="s">
        <v>56</v>
      </c>
      <c r="N141" s="36" t="str">
        <f aca="false">IF(L141="n.a.","n.a.",IF(M141="completed",L141,IF(M141="partial",L141/2,IF(M141="incomplete",0,"n.a."))))</f>
        <v>n.a.</v>
      </c>
      <c r="Q141" s="36" t="n">
        <f aca="false">IF(OR(G141="n.a.",G141=""),"n.a.",COUNTIF($I141:$K141,"x")+G141)</f>
        <v>4</v>
      </c>
      <c r="R141" s="54" t="s">
        <v>56</v>
      </c>
      <c r="S141" s="36" t="str">
        <f aca="false">IF(Q141="n.a.","n.a.",IF(R141="completed",Q141,IF(R141="partial",Q141/2,IF(R141="incomplete",0,"n.a."))))</f>
        <v>n.a.</v>
      </c>
      <c r="V141" s="36" t="n">
        <f aca="false">IF(OR(H141="n.a.",H141=""),"n.a.",COUNTIF($I141:$K141,"x")+H141)</f>
        <v>4</v>
      </c>
      <c r="W141" s="54" t="s">
        <v>56</v>
      </c>
      <c r="X141" s="36" t="str">
        <f aca="false">IF(V141="n.a.","n.a.",IF(W141="completed",V141,IF(W141="partial",V141/2,IF(W141="incomplete",0,"n.a."))))</f>
        <v>n.a.</v>
      </c>
    </row>
    <row r="142" customFormat="false" ht="16.4" hidden="true" customHeight="false" outlineLevel="0" collapsed="false">
      <c r="A142" s="60"/>
      <c r="B142" s="61" t="str">
        <f aca="false">HYPERLINK("https://attack.mitre.org/techniques/T1622","MITRE")</f>
        <v>MITRE</v>
      </c>
      <c r="C142" s="61" t="s">
        <v>17</v>
      </c>
      <c r="D142" s="37" t="s">
        <v>214</v>
      </c>
      <c r="E142" s="38" t="s">
        <v>65</v>
      </c>
      <c r="F142" s="39" t="n">
        <v>1</v>
      </c>
      <c r="G142" s="39" t="n">
        <v>2</v>
      </c>
      <c r="H142" s="39" t="s">
        <v>54</v>
      </c>
      <c r="I142" s="55"/>
      <c r="J142" s="55" t="s">
        <v>55</v>
      </c>
      <c r="K142" s="55"/>
      <c r="L142" s="36" t="n">
        <f aca="false">IF(OR(F142="n.a.",F142=""),"n.a.",COUNTIF($I142:$K142,"x")+F142)</f>
        <v>2</v>
      </c>
      <c r="M142" s="54" t="s">
        <v>56</v>
      </c>
      <c r="N142" s="36" t="str">
        <f aca="false">IF(L142="n.a.","n.a.",IF(M142="completed",L142,IF(M142="partial",L142/2,IF(M142="incomplete",0,"n.a."))))</f>
        <v>n.a.</v>
      </c>
      <c r="Q142" s="36" t="n">
        <f aca="false">IF(OR(G142="n.a.",G142=""),"n.a.",COUNTIF($I142:$K142,"x")+G142)</f>
        <v>3</v>
      </c>
      <c r="R142" s="54" t="s">
        <v>56</v>
      </c>
      <c r="S142" s="36" t="str">
        <f aca="false">IF(Q142="n.a.","n.a.",IF(R142="completed",Q142,IF(R142="partial",Q142/2,IF(R142="incomplete",0,"n.a."))))</f>
        <v>n.a.</v>
      </c>
      <c r="V142" s="36" t="str">
        <f aca="false">IF(OR(H142="n.a.",H142=""),"n.a.",COUNTIF($I142:$K142,"x")+H142)</f>
        <v>n.a.</v>
      </c>
      <c r="W142" s="54" t="s">
        <v>54</v>
      </c>
      <c r="X142" s="36" t="str">
        <f aca="false">IF(V142="n.a.","n.a.",IF(W142="completed",V142,IF(W142="partial",V142/2,IF(W142="incomplete",0,"n.a."))))</f>
        <v>n.a.</v>
      </c>
    </row>
    <row r="143" customFormat="false" ht="16.4" hidden="true" customHeight="false" outlineLevel="0" collapsed="false">
      <c r="A143" s="60"/>
      <c r="B143" s="61" t="str">
        <f aca="false">HYPERLINK("https://attack.mitre.org/techniques/T1140","MITRE")</f>
        <v>MITRE</v>
      </c>
      <c r="C143" s="61" t="s">
        <v>17</v>
      </c>
      <c r="D143" s="37" t="s">
        <v>215</v>
      </c>
      <c r="E143" s="38" t="s">
        <v>65</v>
      </c>
      <c r="F143" s="39" t="n">
        <v>2</v>
      </c>
      <c r="G143" s="39" t="n">
        <v>2</v>
      </c>
      <c r="H143" s="39" t="s">
        <v>54</v>
      </c>
      <c r="I143" s="55"/>
      <c r="J143" s="55" t="s">
        <v>55</v>
      </c>
      <c r="K143" s="55"/>
      <c r="L143" s="36" t="n">
        <f aca="false">IF(OR(F143="n.a.",F143=""),"n.a.",COUNTIF($I143:$K143,"x")+F143)</f>
        <v>3</v>
      </c>
      <c r="M143" s="54" t="s">
        <v>56</v>
      </c>
      <c r="N143" s="36" t="str">
        <f aca="false">IF(L143="n.a.","n.a.",IF(M143="completed",L143,IF(M143="partial",L143/2,IF(M143="incomplete",0,"n.a."))))</f>
        <v>n.a.</v>
      </c>
      <c r="Q143" s="36" t="n">
        <f aca="false">IF(OR(G143="n.a.",G143=""),"n.a.",COUNTIF($I143:$K143,"x")+G143)</f>
        <v>3</v>
      </c>
      <c r="R143" s="54" t="s">
        <v>56</v>
      </c>
      <c r="S143" s="36" t="str">
        <f aca="false">IF(Q143="n.a.","n.a.",IF(R143="completed",Q143,IF(R143="partial",Q143/2,IF(R143="incomplete",0,"n.a."))))</f>
        <v>n.a.</v>
      </c>
      <c r="V143" s="36" t="str">
        <f aca="false">IF(OR(H143="n.a.",H143=""),"n.a.",COUNTIF($I143:$K143,"x")+H143)</f>
        <v>n.a.</v>
      </c>
      <c r="W143" s="54" t="s">
        <v>54</v>
      </c>
      <c r="X143" s="36" t="str">
        <f aca="false">IF(V143="n.a.","n.a.",IF(W143="completed",V143,IF(W143="partial",V143/2,IF(W143="incomplete",0,"n.a."))))</f>
        <v>n.a.</v>
      </c>
    </row>
    <row r="144" customFormat="false" ht="16.4" hidden="true" customHeight="false" outlineLevel="0" collapsed="false">
      <c r="A144" s="60"/>
      <c r="B144" s="61" t="str">
        <f aca="false">HYPERLINK("https://attack.mitre.org/techniques/T1610","MITRE")</f>
        <v>MITRE</v>
      </c>
      <c r="C144" s="61" t="s">
        <v>17</v>
      </c>
      <c r="D144" s="37" t="s">
        <v>216</v>
      </c>
      <c r="E144" s="38" t="s">
        <v>65</v>
      </c>
      <c r="F144" s="39" t="n">
        <v>2</v>
      </c>
      <c r="G144" s="39" t="n">
        <v>3</v>
      </c>
      <c r="H144" s="39" t="s">
        <v>54</v>
      </c>
      <c r="I144" s="53" t="s">
        <v>55</v>
      </c>
      <c r="J144" s="53" t="s">
        <v>55</v>
      </c>
      <c r="K144" s="53" t="s">
        <v>55</v>
      </c>
      <c r="L144" s="36" t="n">
        <f aca="false">IF(OR(F144="n.a.",F144=""),"n.a.",COUNTIF($I144:$K144,"x")+F144)</f>
        <v>5</v>
      </c>
      <c r="M144" s="54" t="s">
        <v>56</v>
      </c>
      <c r="N144" s="36" t="str">
        <f aca="false">IF(L144="n.a.","n.a.",IF(M144="completed",L144,IF(M144="partial",L144/2,IF(M144="incomplete",0,"n.a."))))</f>
        <v>n.a.</v>
      </c>
      <c r="Q144" s="36" t="n">
        <f aca="false">IF(OR(G144="n.a.",G144=""),"n.a.",COUNTIF($I144:$K144,"x")+G144)</f>
        <v>6</v>
      </c>
      <c r="R144" s="54" t="s">
        <v>56</v>
      </c>
      <c r="S144" s="36" t="str">
        <f aca="false">IF(Q144="n.a.","n.a.",IF(R144="completed",Q144,IF(R144="partial",Q144/2,IF(R144="incomplete",0,"n.a."))))</f>
        <v>n.a.</v>
      </c>
      <c r="V144" s="36" t="str">
        <f aca="false">IF(OR(H144="n.a.",H144=""),"n.a.",COUNTIF($I144:$K144,"x")+H144)</f>
        <v>n.a.</v>
      </c>
      <c r="W144" s="54" t="s">
        <v>54</v>
      </c>
      <c r="X144" s="36" t="str">
        <f aca="false">IF(V144="n.a.","n.a.",IF(W144="completed",V144,IF(W144="partial",V144/2,IF(W144="incomplete",0,"n.a."))))</f>
        <v>n.a.</v>
      </c>
    </row>
    <row r="145" customFormat="false" ht="16.4" hidden="true" customHeight="false" outlineLevel="0" collapsed="false">
      <c r="A145" s="60"/>
      <c r="B145" s="61" t="str">
        <f aca="false">HYPERLINK("https://attack.mitre.org/techniques/T1006","MITRE")</f>
        <v>MITRE</v>
      </c>
      <c r="C145" s="61" t="s">
        <v>17</v>
      </c>
      <c r="D145" s="37" t="s">
        <v>217</v>
      </c>
      <c r="E145" s="38" t="s">
        <v>65</v>
      </c>
      <c r="F145" s="39" t="n">
        <v>2</v>
      </c>
      <c r="G145" s="39" t="n">
        <v>2</v>
      </c>
      <c r="H145" s="39" t="s">
        <v>54</v>
      </c>
      <c r="I145" s="55"/>
      <c r="J145" s="55" t="s">
        <v>55</v>
      </c>
      <c r="K145" s="55"/>
      <c r="L145" s="36" t="n">
        <f aca="false">IF(OR(F145="n.a.",F145=""),"n.a.",COUNTIF($I145:$K145,"x")+F145)</f>
        <v>3</v>
      </c>
      <c r="M145" s="54" t="s">
        <v>56</v>
      </c>
      <c r="N145" s="36" t="str">
        <f aca="false">IF(L145="n.a.","n.a.",IF(M145="completed",L145,IF(M145="partial",L145/2,IF(M145="incomplete",0,"n.a."))))</f>
        <v>n.a.</v>
      </c>
      <c r="Q145" s="36" t="n">
        <f aca="false">IF(OR(G145="n.a.",G145=""),"n.a.",COUNTIF($I145:$K145,"x")+G145)</f>
        <v>3</v>
      </c>
      <c r="R145" s="54" t="s">
        <v>56</v>
      </c>
      <c r="S145" s="36" t="str">
        <f aca="false">IF(Q145="n.a.","n.a.",IF(R145="completed",Q145,IF(R145="partial",Q145/2,IF(R145="incomplete",0,"n.a."))))</f>
        <v>n.a.</v>
      </c>
      <c r="V145" s="36" t="str">
        <f aca="false">IF(OR(H145="n.a.",H145=""),"n.a.",COUNTIF($I145:$K145,"x")+H145)</f>
        <v>n.a.</v>
      </c>
      <c r="W145" s="54" t="s">
        <v>54</v>
      </c>
      <c r="X145" s="36" t="str">
        <f aca="false">IF(V145="n.a.","n.a.",IF(W145="completed",V145,IF(W145="partial",V145/2,IF(W145="incomplete",0,"n.a."))))</f>
        <v>n.a.</v>
      </c>
    </row>
    <row r="146" customFormat="false" ht="16.4" hidden="true" customHeight="false" outlineLevel="0" collapsed="false">
      <c r="A146" s="60"/>
      <c r="B146" s="61" t="str">
        <f aca="false">HYPERLINK("https://attack.mitre.org/techniques/T1484/001","MITRE")</f>
        <v>MITRE</v>
      </c>
      <c r="C146" s="61" t="s">
        <v>17</v>
      </c>
      <c r="D146" s="37" t="s">
        <v>218</v>
      </c>
      <c r="E146" s="38" t="s">
        <v>219</v>
      </c>
      <c r="F146" s="39" t="n">
        <v>3</v>
      </c>
      <c r="G146" s="39" t="n">
        <v>3</v>
      </c>
      <c r="H146" s="39" t="s">
        <v>54</v>
      </c>
      <c r="I146" s="53"/>
      <c r="J146" s="53" t="s">
        <v>55</v>
      </c>
      <c r="K146" s="53"/>
      <c r="L146" s="36" t="n">
        <f aca="false">IF(OR(F146="n.a.",F146=""),"n.a.",COUNTIF($I146:$K146,"x")+F146)</f>
        <v>4</v>
      </c>
      <c r="M146" s="54" t="s">
        <v>56</v>
      </c>
      <c r="N146" s="36" t="str">
        <f aca="false">IF(L146="n.a.","n.a.",IF(M146="completed",L146,IF(M146="partial",L146/2,IF(M146="incomplete",0,"n.a."))))</f>
        <v>n.a.</v>
      </c>
      <c r="Q146" s="36" t="n">
        <f aca="false">IF(OR(G146="n.a.",G146=""),"n.a.",COUNTIF($I146:$K146,"x")+G146)</f>
        <v>4</v>
      </c>
      <c r="R146" s="54" t="s">
        <v>56</v>
      </c>
      <c r="S146" s="36" t="str">
        <f aca="false">IF(Q146="n.a.","n.a.",IF(R146="completed",Q146,IF(R146="partial",Q146/2,IF(R146="incomplete",0,"n.a."))))</f>
        <v>n.a.</v>
      </c>
      <c r="V146" s="36" t="str">
        <f aca="false">IF(OR(H146="n.a.",H146=""),"n.a.",COUNTIF($I146:$K146,"x")+H146)</f>
        <v>n.a.</v>
      </c>
      <c r="W146" s="54" t="s">
        <v>54</v>
      </c>
      <c r="X146" s="36" t="str">
        <f aca="false">IF(V146="n.a.","n.a.",IF(W146="completed",V146,IF(W146="partial",V146/2,IF(W146="incomplete",0,"n.a."))))</f>
        <v>n.a.</v>
      </c>
    </row>
    <row r="147" customFormat="false" ht="16.4" hidden="true" customHeight="false" outlineLevel="0" collapsed="false">
      <c r="A147" s="60"/>
      <c r="B147" s="61" t="str">
        <f aca="false">HYPERLINK("https://attack.mitre.org/techniques/T1484/002","MITRE")</f>
        <v>MITRE</v>
      </c>
      <c r="C147" s="61" t="s">
        <v>17</v>
      </c>
      <c r="D147" s="37" t="s">
        <v>218</v>
      </c>
      <c r="E147" s="38" t="s">
        <v>220</v>
      </c>
      <c r="F147" s="39" t="n">
        <v>3</v>
      </c>
      <c r="G147" s="39" t="s">
        <v>54</v>
      </c>
      <c r="H147" s="39" t="n">
        <v>3</v>
      </c>
      <c r="I147" s="53"/>
      <c r="J147" s="53" t="s">
        <v>55</v>
      </c>
      <c r="K147" s="53"/>
      <c r="L147" s="36" t="n">
        <f aca="false">IF(OR(F147="n.a.",F147=""),"n.a.",COUNTIF($I147:$K147,"x")+F147)</f>
        <v>4</v>
      </c>
      <c r="M147" s="54" t="s">
        <v>56</v>
      </c>
      <c r="N147" s="36" t="str">
        <f aca="false">IF(L147="n.a.","n.a.",IF(M147="completed",L147,IF(M147="partial",L147/2,IF(M147="incomplete",0,"n.a."))))</f>
        <v>n.a.</v>
      </c>
      <c r="Q147" s="36" t="str">
        <f aca="false">IF(OR(G147="n.a.",G147=""),"n.a.",COUNTIF($I147:$K147,"x")+G147)</f>
        <v>n.a.</v>
      </c>
      <c r="R147" s="54" t="s">
        <v>54</v>
      </c>
      <c r="S147" s="36" t="str">
        <f aca="false">IF(Q147="n.a.","n.a.",IF(R147="completed",Q147,IF(R147="partial",Q147/2,IF(R147="incomplete",0,"n.a."))))</f>
        <v>n.a.</v>
      </c>
      <c r="V147" s="36" t="n">
        <f aca="false">IF(OR(H147="n.a.",H147=""),"n.a.",COUNTIF($I147:$K147,"x")+H147)</f>
        <v>4</v>
      </c>
      <c r="W147" s="54" t="s">
        <v>56</v>
      </c>
      <c r="X147" s="36" t="str">
        <f aca="false">IF(V147="n.a.","n.a.",IF(W147="completed",V147,IF(W147="partial",V147/2,IF(W147="incomplete",0,"n.a."))))</f>
        <v>n.a.</v>
      </c>
    </row>
    <row r="148" customFormat="false" ht="16.4" hidden="true" customHeight="false" outlineLevel="0" collapsed="false">
      <c r="A148" s="60"/>
      <c r="B148" s="61" t="str">
        <f aca="false">HYPERLINK("https://attack.mitre.org/techniques/T1672/","MITRE")</f>
        <v>MITRE</v>
      </c>
      <c r="C148" s="61" t="s">
        <v>17</v>
      </c>
      <c r="D148" s="37" t="s">
        <v>221</v>
      </c>
      <c r="E148" s="38" t="s">
        <v>65</v>
      </c>
      <c r="F148" s="39" t="n">
        <v>3</v>
      </c>
      <c r="G148" s="39" t="n">
        <v>3</v>
      </c>
      <c r="H148" s="39" t="s">
        <v>54</v>
      </c>
      <c r="I148" s="55" t="s">
        <v>55</v>
      </c>
      <c r="J148" s="55" t="s">
        <v>55</v>
      </c>
      <c r="K148" s="55"/>
      <c r="L148" s="36" t="n">
        <f aca="false">IF(OR(F148="n.a.",F148=""),"n.a.",COUNTIF($I148:$K148,"x")+F148)</f>
        <v>5</v>
      </c>
      <c r="M148" s="54" t="s">
        <v>56</v>
      </c>
      <c r="N148" s="36" t="str">
        <f aca="false">IF(L148="n.a.","n.a.",IF(M148="completed",L148,IF(M148="partial",L148/2,IF(M148="incomplete",0,"n.a."))))</f>
        <v>n.a.</v>
      </c>
      <c r="Q148" s="36" t="n">
        <f aca="false">IF(OR(G148="n.a.",G148=""),"n.a.",COUNTIF($I148:$K148,"x")+G148)</f>
        <v>5</v>
      </c>
      <c r="R148" s="54" t="s">
        <v>56</v>
      </c>
      <c r="S148" s="36" t="str">
        <f aca="false">IF(Q148="n.a.","n.a.",IF(R148="completed",Q148,IF(R148="partial",Q148/2,IF(R148="incomplete",0,"n.a."))))</f>
        <v>n.a.</v>
      </c>
      <c r="V148" s="36" t="str">
        <f aca="false">IF(OR(H148="n.a.",H148=""),"n.a.",COUNTIF($I148:$K148,"x")+H148)</f>
        <v>n.a.</v>
      </c>
      <c r="W148" s="54" t="s">
        <v>54</v>
      </c>
      <c r="X148" s="36" t="str">
        <f aca="false">IF(V148="n.a.","n.a.",IF(W148="completed",V148,IF(W148="partial",V148/2,IF(W148="incomplete",0,"n.a."))))</f>
        <v>n.a.</v>
      </c>
    </row>
    <row r="149" customFormat="false" ht="16.4" hidden="true" customHeight="false" outlineLevel="0" collapsed="false">
      <c r="A149" s="60"/>
      <c r="B149" s="61" t="str">
        <f aca="false">HYPERLINK("https://attack.mitre.org/techniques/T1480/001","MITRE")</f>
        <v>MITRE</v>
      </c>
      <c r="C149" s="61" t="s">
        <v>17</v>
      </c>
      <c r="D149" s="37" t="s">
        <v>222</v>
      </c>
      <c r="E149" s="38" t="s">
        <v>223</v>
      </c>
      <c r="F149" s="39" t="n">
        <v>2</v>
      </c>
      <c r="G149" s="39" t="n">
        <v>3</v>
      </c>
      <c r="H149" s="39" t="s">
        <v>54</v>
      </c>
      <c r="I149" s="55"/>
      <c r="J149" s="55" t="s">
        <v>55</v>
      </c>
      <c r="K149" s="55"/>
      <c r="L149" s="36" t="n">
        <f aca="false">IF(OR(F149="n.a.",F149=""),"n.a.",COUNTIF($I149:$K149,"x")+F149)</f>
        <v>3</v>
      </c>
      <c r="M149" s="54" t="s">
        <v>56</v>
      </c>
      <c r="N149" s="36" t="str">
        <f aca="false">IF(L149="n.a.","n.a.",IF(M149="completed",L149,IF(M149="partial",L149/2,IF(M149="incomplete",0,"n.a."))))</f>
        <v>n.a.</v>
      </c>
      <c r="Q149" s="36" t="n">
        <f aca="false">IF(OR(G149="n.a.",G149=""),"n.a.",COUNTIF($I149:$K149,"x")+G149)</f>
        <v>4</v>
      </c>
      <c r="R149" s="54" t="s">
        <v>56</v>
      </c>
      <c r="S149" s="36" t="str">
        <f aca="false">IF(Q149="n.a.","n.a.",IF(R149="completed",Q149,IF(R149="partial",Q149/2,IF(R149="incomplete",0,"n.a."))))</f>
        <v>n.a.</v>
      </c>
      <c r="V149" s="36" t="str">
        <f aca="false">IF(OR(H149="n.a.",H149=""),"n.a.",COUNTIF($I149:$K149,"x")+H149)</f>
        <v>n.a.</v>
      </c>
      <c r="W149" s="54" t="s">
        <v>54</v>
      </c>
      <c r="X149" s="36" t="str">
        <f aca="false">IF(V149="n.a.","n.a.",IF(W149="completed",V149,IF(W149="partial",V149/2,IF(W149="incomplete",0,"n.a."))))</f>
        <v>n.a.</v>
      </c>
    </row>
    <row r="150" customFormat="false" ht="16.4" hidden="true" customHeight="false" outlineLevel="0" collapsed="false">
      <c r="A150" s="60"/>
      <c r="B150" s="61" t="str">
        <f aca="false">HYPERLINK("https://attack.mitre.org/techniques/T1480/002","MITRE")</f>
        <v>MITRE</v>
      </c>
      <c r="C150" s="61" t="s">
        <v>17</v>
      </c>
      <c r="D150" s="37" t="s">
        <v>222</v>
      </c>
      <c r="E150" s="38" t="s">
        <v>224</v>
      </c>
      <c r="F150" s="39" t="n">
        <v>2</v>
      </c>
      <c r="G150" s="39" t="n">
        <v>2</v>
      </c>
      <c r="H150" s="39" t="s">
        <v>54</v>
      </c>
      <c r="I150" s="55"/>
      <c r="J150" s="55" t="s">
        <v>55</v>
      </c>
      <c r="K150" s="55"/>
      <c r="L150" s="36" t="n">
        <f aca="false">IF(OR(F150="n.a.",F150=""),"n.a.",COUNTIF($I150:$K150,"x")+F150)</f>
        <v>3</v>
      </c>
      <c r="M150" s="54" t="s">
        <v>56</v>
      </c>
      <c r="N150" s="36" t="str">
        <f aca="false">IF(L150="n.a.","n.a.",IF(M150="completed",L150,IF(M150="partial",L150/2,IF(M150="incomplete",0,"n.a."))))</f>
        <v>n.a.</v>
      </c>
      <c r="Q150" s="36" t="n">
        <f aca="false">IF(OR(G150="n.a.",G150=""),"n.a.",COUNTIF($I150:$K150,"x")+G150)</f>
        <v>3</v>
      </c>
      <c r="R150" s="54" t="s">
        <v>56</v>
      </c>
      <c r="S150" s="36" t="str">
        <f aca="false">IF(Q150="n.a.","n.a.",IF(R150="completed",Q150,IF(R150="partial",Q150/2,IF(R150="incomplete",0,"n.a."))))</f>
        <v>n.a.</v>
      </c>
      <c r="V150" s="36" t="str">
        <f aca="false">IF(OR(H150="n.a.",H150=""),"n.a.",COUNTIF($I150:$K150,"x")+H150)</f>
        <v>n.a.</v>
      </c>
      <c r="W150" s="54" t="s">
        <v>54</v>
      </c>
      <c r="X150" s="36" t="str">
        <f aca="false">IF(V150="n.a.","n.a.",IF(W150="completed",V150,IF(W150="partial",V150/2,IF(W150="incomplete",0,"n.a."))))</f>
        <v>n.a.</v>
      </c>
    </row>
    <row r="151" customFormat="false" ht="16.4" hidden="true" customHeight="false" outlineLevel="0" collapsed="false">
      <c r="A151" s="60"/>
      <c r="B151" s="61" t="str">
        <f aca="false">HYPERLINK("https://attack.mitre.org/techniques/T1211","MITRE")</f>
        <v>MITRE</v>
      </c>
      <c r="C151" s="61" t="s">
        <v>17</v>
      </c>
      <c r="D151" s="37" t="s">
        <v>225</v>
      </c>
      <c r="E151" s="38" t="s">
        <v>65</v>
      </c>
      <c r="F151" s="39" t="n">
        <v>3</v>
      </c>
      <c r="G151" s="39" t="n">
        <v>3</v>
      </c>
      <c r="H151" s="39" t="n">
        <v>3</v>
      </c>
      <c r="I151" s="55"/>
      <c r="J151" s="55" t="s">
        <v>55</v>
      </c>
      <c r="K151" s="55"/>
      <c r="L151" s="36" t="n">
        <f aca="false">IF(OR(F151="n.a.",F151=""),"n.a.",COUNTIF($I151:$K151,"x")+F151)</f>
        <v>4</v>
      </c>
      <c r="M151" s="54" t="s">
        <v>56</v>
      </c>
      <c r="N151" s="36" t="str">
        <f aca="false">IF(L151="n.a.","n.a.",IF(M151="completed",L151,IF(M151="partial",L151/2,IF(M151="incomplete",0,"n.a."))))</f>
        <v>n.a.</v>
      </c>
      <c r="Q151" s="36" t="n">
        <f aca="false">IF(OR(G151="n.a.",G151=""),"n.a.",COUNTIF($I151:$K151,"x")+G151)</f>
        <v>4</v>
      </c>
      <c r="R151" s="54" t="s">
        <v>56</v>
      </c>
      <c r="S151" s="36" t="str">
        <f aca="false">IF(Q151="n.a.","n.a.",IF(R151="completed",Q151,IF(R151="partial",Q151/2,IF(R151="incomplete",0,"n.a."))))</f>
        <v>n.a.</v>
      </c>
      <c r="V151" s="36" t="n">
        <f aca="false">IF(OR(H151="n.a.",H151=""),"n.a.",COUNTIF($I151:$K151,"x")+H151)</f>
        <v>4</v>
      </c>
      <c r="W151" s="54" t="s">
        <v>56</v>
      </c>
      <c r="X151" s="36" t="str">
        <f aca="false">IF(V151="n.a.","n.a.",IF(W151="completed",V151,IF(W151="partial",V151/2,IF(W151="incomplete",0,"n.a."))))</f>
        <v>n.a.</v>
      </c>
    </row>
    <row r="152" customFormat="false" ht="16.4" hidden="true" customHeight="false" outlineLevel="0" collapsed="false">
      <c r="A152" s="60"/>
      <c r="B152" s="61" t="str">
        <f aca="false">HYPERLINK("https://attack.mitre.org/techniques/T1222/002","MITRE")</f>
        <v>MITRE</v>
      </c>
      <c r="C152" s="61" t="s">
        <v>17</v>
      </c>
      <c r="D152" s="37" t="s">
        <v>226</v>
      </c>
      <c r="E152" s="38" t="s">
        <v>227</v>
      </c>
      <c r="F152" s="39" t="n">
        <v>3</v>
      </c>
      <c r="G152" s="39" t="n">
        <v>3</v>
      </c>
      <c r="H152" s="39" t="s">
        <v>54</v>
      </c>
      <c r="I152" s="53" t="s">
        <v>55</v>
      </c>
      <c r="J152" s="53"/>
      <c r="K152" s="53" t="s">
        <v>55</v>
      </c>
      <c r="L152" s="36" t="n">
        <f aca="false">IF(OR(F152="n.a.",F152=""),"n.a.",COUNTIF($I152:$K152,"x")+F152)</f>
        <v>5</v>
      </c>
      <c r="M152" s="54" t="s">
        <v>56</v>
      </c>
      <c r="N152" s="36" t="str">
        <f aca="false">IF(L152="n.a.","n.a.",IF(M152="completed",L152,IF(M152="partial",L152/2,IF(M152="incomplete",0,"n.a."))))</f>
        <v>n.a.</v>
      </c>
      <c r="Q152" s="36" t="n">
        <f aca="false">IF(OR(G152="n.a.",G152=""),"n.a.",COUNTIF($I152:$K152,"x")+G152)</f>
        <v>5</v>
      </c>
      <c r="R152" s="54" t="s">
        <v>56</v>
      </c>
      <c r="S152" s="36" t="str">
        <f aca="false">IF(Q152="n.a.","n.a.",IF(R152="completed",Q152,IF(R152="partial",Q152/2,IF(R152="incomplete",0,"n.a."))))</f>
        <v>n.a.</v>
      </c>
      <c r="V152" s="36" t="str">
        <f aca="false">IF(OR(H152="n.a.",H152=""),"n.a.",COUNTIF($I152:$K152,"x")+H152)</f>
        <v>n.a.</v>
      </c>
      <c r="W152" s="54" t="s">
        <v>54</v>
      </c>
      <c r="X152" s="36" t="str">
        <f aca="false">IF(V152="n.a.","n.a.",IF(W152="completed",V152,IF(W152="partial",V152/2,IF(W152="incomplete",0,"n.a."))))</f>
        <v>n.a.</v>
      </c>
    </row>
    <row r="153" customFormat="false" ht="16.4" hidden="true" customHeight="false" outlineLevel="0" collapsed="false">
      <c r="A153" s="60"/>
      <c r="B153" s="61" t="str">
        <f aca="false">HYPERLINK("https://attack.mitre.org/techniques/T1222/001","MITRE")</f>
        <v>MITRE</v>
      </c>
      <c r="C153" s="61" t="s">
        <v>17</v>
      </c>
      <c r="D153" s="37" t="s">
        <v>226</v>
      </c>
      <c r="E153" s="38" t="s">
        <v>228</v>
      </c>
      <c r="F153" s="39" t="n">
        <v>3</v>
      </c>
      <c r="G153" s="39" t="n">
        <v>3</v>
      </c>
      <c r="H153" s="39" t="s">
        <v>54</v>
      </c>
      <c r="I153" s="55" t="s">
        <v>55</v>
      </c>
      <c r="J153" s="55"/>
      <c r="K153" s="55" t="s">
        <v>55</v>
      </c>
      <c r="L153" s="36" t="n">
        <f aca="false">IF(OR(F153="n.a.",F153=""),"n.a.",COUNTIF($I153:$K153,"x")+F153)</f>
        <v>5</v>
      </c>
      <c r="M153" s="54" t="s">
        <v>56</v>
      </c>
      <c r="N153" s="36" t="str">
        <f aca="false">IF(L153="n.a.","n.a.",IF(M153="completed",L153,IF(M153="partial",L153/2,IF(M153="incomplete",0,"n.a."))))</f>
        <v>n.a.</v>
      </c>
      <c r="Q153" s="36" t="n">
        <f aca="false">IF(OR(G153="n.a.",G153=""),"n.a.",COUNTIF($I153:$K153,"x")+G153)</f>
        <v>5</v>
      </c>
      <c r="R153" s="54" t="s">
        <v>56</v>
      </c>
      <c r="S153" s="36" t="str">
        <f aca="false">IF(Q153="n.a.","n.a.",IF(R153="completed",Q153,IF(R153="partial",Q153/2,IF(R153="incomplete",0,"n.a."))))</f>
        <v>n.a.</v>
      </c>
      <c r="V153" s="36" t="str">
        <f aca="false">IF(OR(H153="n.a.",H153=""),"n.a.",COUNTIF($I153:$K153,"x")+H153)</f>
        <v>n.a.</v>
      </c>
      <c r="W153" s="54" t="s">
        <v>54</v>
      </c>
      <c r="X153" s="36" t="str">
        <f aca="false">IF(V153="n.a.","n.a.",IF(W153="completed",V153,IF(W153="partial",V153/2,IF(W153="incomplete",0,"n.a."))))</f>
        <v>n.a.</v>
      </c>
    </row>
    <row r="154" customFormat="false" ht="16.4" hidden="true" customHeight="false" outlineLevel="0" collapsed="false">
      <c r="A154" s="60"/>
      <c r="B154" s="61" t="str">
        <f aca="false">HYPERLINK("https://attack.mitre.org/techniques/T1564/013","MITRE")</f>
        <v>MITRE</v>
      </c>
      <c r="C154" s="61" t="s">
        <v>17</v>
      </c>
      <c r="D154" s="37" t="s">
        <v>229</v>
      </c>
      <c r="E154" s="38" t="s">
        <v>230</v>
      </c>
      <c r="F154" s="39" t="n">
        <v>2</v>
      </c>
      <c r="G154" s="39" t="n">
        <v>2</v>
      </c>
      <c r="H154" s="39" t="s">
        <v>54</v>
      </c>
      <c r="I154" s="55"/>
      <c r="J154" s="55" t="s">
        <v>55</v>
      </c>
      <c r="K154" s="55"/>
      <c r="L154" s="36" t="n">
        <f aca="false">IF(OR(F154="n.a.",F154=""),"n.a.",COUNTIF($I154:$K154,"x")+F154)</f>
        <v>3</v>
      </c>
      <c r="M154" s="54" t="s">
        <v>56</v>
      </c>
      <c r="N154" s="36" t="str">
        <f aca="false">IF(L154="n.a.","n.a.",IF(M154="completed",L154,IF(M154="partial",L154/2,IF(M154="incomplete",0,"n.a."))))</f>
        <v>n.a.</v>
      </c>
      <c r="Q154" s="36" t="n">
        <f aca="false">IF(OR(G154="n.a.",G154=""),"n.a.",COUNTIF($I154:$K154,"x")+G154)</f>
        <v>3</v>
      </c>
      <c r="R154" s="54" t="s">
        <v>56</v>
      </c>
      <c r="S154" s="36" t="str">
        <f aca="false">IF(Q154="n.a.","n.a.",IF(R154="completed",Q154,IF(R154="partial",Q154/2,IF(R154="incomplete",0,"n.a."))))</f>
        <v>n.a.</v>
      </c>
      <c r="V154" s="36" t="str">
        <f aca="false">IF(OR(H154="n.a.",H154=""),"n.a.",COUNTIF($I154:$K154,"x")+H154)</f>
        <v>n.a.</v>
      </c>
      <c r="W154" s="54" t="s">
        <v>54</v>
      </c>
      <c r="X154" s="36" t="str">
        <f aca="false">IF(V154="n.a.","n.a.",IF(W154="completed",V154,IF(W154="partial",V154/2,IF(W154="incomplete",0,"n.a."))))</f>
        <v>n.a.</v>
      </c>
    </row>
    <row r="155" customFormat="false" ht="16.4" hidden="true" customHeight="false" outlineLevel="0" collapsed="false">
      <c r="A155" s="60"/>
      <c r="B155" s="61" t="str">
        <f aca="false">HYPERLINK("https://attack.mitre.org/techniques/T1564/008","MITRE")</f>
        <v>MITRE</v>
      </c>
      <c r="C155" s="61" t="s">
        <v>17</v>
      </c>
      <c r="D155" s="37" t="s">
        <v>229</v>
      </c>
      <c r="E155" s="38" t="s">
        <v>231</v>
      </c>
      <c r="F155" s="39" t="n">
        <v>2</v>
      </c>
      <c r="G155" s="39" t="s">
        <v>54</v>
      </c>
      <c r="H155" s="39" t="n">
        <v>3</v>
      </c>
      <c r="I155" s="55"/>
      <c r="J155" s="55" t="s">
        <v>55</v>
      </c>
      <c r="K155" s="55"/>
      <c r="L155" s="36" t="n">
        <f aca="false">IF(OR(F155="n.a.",F155=""),"n.a.",COUNTIF($I155:$K155,"x")+F155)</f>
        <v>3</v>
      </c>
      <c r="M155" s="54" t="s">
        <v>56</v>
      </c>
      <c r="N155" s="36" t="str">
        <f aca="false">IF(L155="n.a.","n.a.",IF(M155="completed",L155,IF(M155="partial",L155/2,IF(M155="incomplete",0,"n.a."))))</f>
        <v>n.a.</v>
      </c>
      <c r="Q155" s="36" t="str">
        <f aca="false">IF(OR(G155="n.a.",G155=""),"n.a.",COUNTIF($I155:$K155,"x")+G155)</f>
        <v>n.a.</v>
      </c>
      <c r="R155" s="54" t="s">
        <v>54</v>
      </c>
      <c r="S155" s="36" t="str">
        <f aca="false">IF(Q155="n.a.","n.a.",IF(R155="completed",Q155,IF(R155="partial",Q155/2,IF(R155="incomplete",0,"n.a."))))</f>
        <v>n.a.</v>
      </c>
      <c r="V155" s="36" t="n">
        <f aca="false">IF(OR(H155="n.a.",H155=""),"n.a.",COUNTIF($I155:$K155,"x")+H155)</f>
        <v>4</v>
      </c>
      <c r="W155" s="54" t="s">
        <v>56</v>
      </c>
      <c r="X155" s="36" t="str">
        <f aca="false">IF(V155="n.a.","n.a.",IF(W155="completed",V155,IF(W155="partial",V155/2,IF(W155="incomplete",0,"n.a."))))</f>
        <v>n.a.</v>
      </c>
    </row>
    <row r="156" customFormat="false" ht="16.4" hidden="false" customHeight="false" outlineLevel="0" collapsed="false">
      <c r="A156" s="60"/>
      <c r="B156" s="61" t="str">
        <f aca="false">HYPERLINK("https://attack.mitre.org/techniques/T1564/014","MITRE")</f>
        <v>MITRE</v>
      </c>
      <c r="C156" s="61" t="s">
        <v>17</v>
      </c>
      <c r="D156" s="37" t="s">
        <v>229</v>
      </c>
      <c r="E156" s="38" t="s">
        <v>232</v>
      </c>
      <c r="F156" s="39" t="n">
        <v>2</v>
      </c>
      <c r="G156" s="39" t="n">
        <v>2</v>
      </c>
      <c r="H156" s="39" t="s">
        <v>54</v>
      </c>
      <c r="I156" s="55"/>
      <c r="J156" s="55" t="s">
        <v>55</v>
      </c>
      <c r="K156" s="55"/>
      <c r="L156" s="36" t="n">
        <f aca="false">IF(OR(F156="n.a.",F156=""),"n.a.",COUNTIF($I156:$K156,"x")+F156)</f>
        <v>3</v>
      </c>
      <c r="M156" s="54" t="s">
        <v>56</v>
      </c>
      <c r="N156" s="36" t="str">
        <f aca="false">IF(L156="n.a.","n.a.",IF(M156="completed",L156,IF(M156="partial",L156/2,IF(M156="incomplete",0,"n.a."))))</f>
        <v>n.a.</v>
      </c>
      <c r="Q156" s="36" t="n">
        <f aca="false">IF(OR(G156="n.a.",G156=""),"n.a.",COUNTIF($I156:$K156,"x")+G156)</f>
        <v>3</v>
      </c>
      <c r="R156" s="54" t="s">
        <v>56</v>
      </c>
      <c r="S156" s="36" t="str">
        <f aca="false">IF(Q156="n.a.","n.a.",IF(R156="completed",Q156,IF(R156="partial",Q156/2,IF(R156="incomplete",0,"n.a."))))</f>
        <v>n.a.</v>
      </c>
      <c r="V156" s="36" t="str">
        <f aca="false">IF(OR(H156="n.a.",H156=""),"n.a.",COUNTIF($I156:$K156,"x")+H156)</f>
        <v>n.a.</v>
      </c>
      <c r="W156" s="54" t="s">
        <v>54</v>
      </c>
      <c r="X156" s="36" t="str">
        <f aca="false">IF(V156="n.a.","n.a.",IF(W156="completed",V156,IF(W156="partial",V156/2,IF(W156="incomplete",0,"n.a."))))</f>
        <v>n.a.</v>
      </c>
    </row>
    <row r="157" customFormat="false" ht="16.4" hidden="true" customHeight="false" outlineLevel="0" collapsed="false">
      <c r="A157" s="60"/>
      <c r="B157" s="61" t="str">
        <f aca="false">HYPERLINK("https://attack.mitre.org/techniques/T1564/012","MITRE")</f>
        <v>MITRE</v>
      </c>
      <c r="C157" s="61" t="s">
        <v>17</v>
      </c>
      <c r="D157" s="37" t="s">
        <v>229</v>
      </c>
      <c r="E157" s="38" t="s">
        <v>233</v>
      </c>
      <c r="F157" s="39" t="n">
        <v>3</v>
      </c>
      <c r="G157" s="39" t="n">
        <v>3</v>
      </c>
      <c r="H157" s="39" t="s">
        <v>54</v>
      </c>
      <c r="I157" s="55"/>
      <c r="J157" s="55" t="s">
        <v>55</v>
      </c>
      <c r="K157" s="55"/>
      <c r="L157" s="36" t="n">
        <f aca="false">IF(OR(F157="n.a.",F157=""),"n.a.",COUNTIF($I157:$K157,"x")+F157)</f>
        <v>4</v>
      </c>
      <c r="M157" s="54" t="s">
        <v>56</v>
      </c>
      <c r="N157" s="36" t="str">
        <f aca="false">IF(L157="n.a.","n.a.",IF(M157="completed",L157,IF(M157="partial",L157/2,IF(M157="incomplete",0,"n.a."))))</f>
        <v>n.a.</v>
      </c>
      <c r="Q157" s="36" t="n">
        <f aca="false">IF(OR(G157="n.a.",G157=""),"n.a.",COUNTIF($I157:$K157,"x")+G157)</f>
        <v>4</v>
      </c>
      <c r="R157" s="54" t="s">
        <v>56</v>
      </c>
      <c r="S157" s="36" t="str">
        <f aca="false">IF(Q157="n.a.","n.a.",IF(R157="completed",Q157,IF(R157="partial",Q157/2,IF(R157="incomplete",0,"n.a."))))</f>
        <v>n.a.</v>
      </c>
      <c r="V157" s="36" t="str">
        <f aca="false">IF(OR(H157="n.a.",H157=""),"n.a.",COUNTIF($I157:$K157,"x")+H157)</f>
        <v>n.a.</v>
      </c>
      <c r="W157" s="54" t="s">
        <v>54</v>
      </c>
      <c r="X157" s="36" t="str">
        <f aca="false">IF(V157="n.a.","n.a.",IF(W157="completed",V157,IF(W157="partial",V157/2,IF(W157="incomplete",0,"n.a."))))</f>
        <v>n.a.</v>
      </c>
    </row>
    <row r="158" customFormat="false" ht="16.4" hidden="true" customHeight="false" outlineLevel="0" collapsed="false">
      <c r="A158" s="60"/>
      <c r="B158" s="61" t="str">
        <f aca="false">HYPERLINK("https://attack.mitre.org/techniques/T1564/005","MITRE")</f>
        <v>MITRE</v>
      </c>
      <c r="C158" s="61" t="s">
        <v>17</v>
      </c>
      <c r="D158" s="37" t="s">
        <v>229</v>
      </c>
      <c r="E158" s="38" t="s">
        <v>234</v>
      </c>
      <c r="F158" s="39" t="n">
        <v>2</v>
      </c>
      <c r="G158" s="39" t="n">
        <v>2</v>
      </c>
      <c r="H158" s="39" t="s">
        <v>54</v>
      </c>
      <c r="I158" s="55"/>
      <c r="J158" s="55"/>
      <c r="K158" s="55"/>
      <c r="L158" s="36" t="n">
        <f aca="false">IF(OR(F158="n.a.",F158=""),"n.a.",COUNTIF($I158:$K158,"x")+F158)</f>
        <v>2</v>
      </c>
      <c r="M158" s="54" t="s">
        <v>56</v>
      </c>
      <c r="N158" s="36" t="str">
        <f aca="false">IF(L158="n.a.","n.a.",IF(M158="completed",L158,IF(M158="partial",L158/2,IF(M158="incomplete",0,"n.a."))))</f>
        <v>n.a.</v>
      </c>
      <c r="Q158" s="36" t="n">
        <f aca="false">IF(OR(G158="n.a.",G158=""),"n.a.",COUNTIF($I158:$K158,"x")+G158)</f>
        <v>2</v>
      </c>
      <c r="R158" s="54" t="s">
        <v>56</v>
      </c>
      <c r="S158" s="36" t="str">
        <f aca="false">IF(Q158="n.a.","n.a.",IF(R158="completed",Q158,IF(R158="partial",Q158/2,IF(R158="incomplete",0,"n.a."))))</f>
        <v>n.a.</v>
      </c>
      <c r="V158" s="36" t="str">
        <f aca="false">IF(OR(H158="n.a.",H158=""),"n.a.",COUNTIF($I158:$K158,"x")+H158)</f>
        <v>n.a.</v>
      </c>
      <c r="W158" s="54" t="s">
        <v>54</v>
      </c>
      <c r="X158" s="36" t="str">
        <f aca="false">IF(V158="n.a.","n.a.",IF(W158="completed",V158,IF(W158="partial",V158/2,IF(W158="incomplete",0,"n.a."))))</f>
        <v>n.a.</v>
      </c>
    </row>
    <row r="159" customFormat="false" ht="16.4" hidden="true" customHeight="false" outlineLevel="0" collapsed="false">
      <c r="A159" s="60"/>
      <c r="B159" s="61" t="str">
        <f aca="false">HYPERLINK("https://attack.mitre.org/techniques/T1564/001","MITRE")</f>
        <v>MITRE</v>
      </c>
      <c r="C159" s="61" t="s">
        <v>17</v>
      </c>
      <c r="D159" s="37" t="s">
        <v>229</v>
      </c>
      <c r="E159" s="38" t="s">
        <v>235</v>
      </c>
      <c r="F159" s="39" t="n">
        <v>2</v>
      </c>
      <c r="G159" s="39" t="n">
        <v>2</v>
      </c>
      <c r="H159" s="39" t="s">
        <v>54</v>
      </c>
      <c r="I159" s="55"/>
      <c r="J159" s="55"/>
      <c r="K159" s="55" t="s">
        <v>55</v>
      </c>
      <c r="L159" s="36" t="n">
        <f aca="false">IF(OR(F159="n.a.",F159=""),"n.a.",COUNTIF($I159:$K159,"x")+F159)</f>
        <v>3</v>
      </c>
      <c r="M159" s="54" t="s">
        <v>56</v>
      </c>
      <c r="N159" s="36" t="str">
        <f aca="false">IF(L159="n.a.","n.a.",IF(M159="completed",L159,IF(M159="partial",L159/2,IF(M159="incomplete",0,"n.a."))))</f>
        <v>n.a.</v>
      </c>
      <c r="Q159" s="36" t="n">
        <f aca="false">IF(OR(G159="n.a.",G159=""),"n.a.",COUNTIF($I159:$K159,"x")+G159)</f>
        <v>3</v>
      </c>
      <c r="R159" s="54" t="s">
        <v>56</v>
      </c>
      <c r="S159" s="36" t="str">
        <f aca="false">IF(Q159="n.a.","n.a.",IF(R159="completed",Q159,IF(R159="partial",Q159/2,IF(R159="incomplete",0,"n.a."))))</f>
        <v>n.a.</v>
      </c>
      <c r="V159" s="36" t="str">
        <f aca="false">IF(OR(H159="n.a.",H159=""),"n.a.",COUNTIF($I159:$K159,"x")+H159)</f>
        <v>n.a.</v>
      </c>
      <c r="W159" s="54" t="s">
        <v>54</v>
      </c>
      <c r="X159" s="36" t="str">
        <f aca="false">IF(V159="n.a.","n.a.",IF(W159="completed",V159,IF(W159="partial",V159/2,IF(W159="incomplete",0,"n.a."))))</f>
        <v>n.a.</v>
      </c>
    </row>
    <row r="160" customFormat="false" ht="16.4" hidden="true" customHeight="false" outlineLevel="0" collapsed="false">
      <c r="A160" s="60"/>
      <c r="B160" s="61" t="str">
        <f aca="false">HYPERLINK("https://attack.mitre.org/techniques/T1564/002","MITRE")</f>
        <v>MITRE</v>
      </c>
      <c r="C160" s="61" t="s">
        <v>17</v>
      </c>
      <c r="D160" s="37" t="s">
        <v>229</v>
      </c>
      <c r="E160" s="38" t="s">
        <v>236</v>
      </c>
      <c r="F160" s="39" t="n">
        <v>3</v>
      </c>
      <c r="G160" s="39" t="n">
        <v>3</v>
      </c>
      <c r="H160" s="39" t="s">
        <v>54</v>
      </c>
      <c r="I160" s="55"/>
      <c r="J160" s="55" t="s">
        <v>55</v>
      </c>
      <c r="K160" s="55"/>
      <c r="L160" s="36" t="n">
        <f aca="false">IF(OR(F160="n.a.",F160=""),"n.a.",COUNTIF($I160:$K160,"x")+F160)</f>
        <v>4</v>
      </c>
      <c r="M160" s="54" t="s">
        <v>56</v>
      </c>
      <c r="N160" s="36" t="str">
        <f aca="false">IF(L160="n.a.","n.a.",IF(M160="completed",L160,IF(M160="partial",L160/2,IF(M160="incomplete",0,"n.a."))))</f>
        <v>n.a.</v>
      </c>
      <c r="Q160" s="36" t="n">
        <f aca="false">IF(OR(G160="n.a.",G160=""),"n.a.",COUNTIF($I160:$K160,"x")+G160)</f>
        <v>4</v>
      </c>
      <c r="R160" s="54" t="s">
        <v>56</v>
      </c>
      <c r="S160" s="36" t="str">
        <f aca="false">IF(Q160="n.a.","n.a.",IF(R160="completed",Q160,IF(R160="partial",Q160/2,IF(R160="incomplete",0,"n.a."))))</f>
        <v>n.a.</v>
      </c>
      <c r="V160" s="36" t="str">
        <f aca="false">IF(OR(H160="n.a.",H160=""),"n.a.",COUNTIF($I160:$K160,"x")+H160)</f>
        <v>n.a.</v>
      </c>
      <c r="W160" s="54" t="s">
        <v>54</v>
      </c>
      <c r="X160" s="36" t="str">
        <f aca="false">IF(V160="n.a.","n.a.",IF(W160="completed",V160,IF(W160="partial",V160/2,IF(W160="incomplete",0,"n.a."))))</f>
        <v>n.a.</v>
      </c>
    </row>
    <row r="161" customFormat="false" ht="16.4" hidden="true" customHeight="false" outlineLevel="0" collapsed="false">
      <c r="A161" s="60"/>
      <c r="B161" s="61" t="str">
        <f aca="false">HYPERLINK("https://attack.mitre.org/techniques/T1564/003","MITRE")</f>
        <v>MITRE</v>
      </c>
      <c r="C161" s="61" t="s">
        <v>17</v>
      </c>
      <c r="D161" s="37" t="s">
        <v>229</v>
      </c>
      <c r="E161" s="38" t="s">
        <v>237</v>
      </c>
      <c r="F161" s="39" t="n">
        <v>2</v>
      </c>
      <c r="G161" s="39" t="n">
        <v>2</v>
      </c>
      <c r="H161" s="39" t="s">
        <v>54</v>
      </c>
      <c r="I161" s="55"/>
      <c r="J161" s="55"/>
      <c r="K161" s="55"/>
      <c r="L161" s="36" t="n">
        <f aca="false">IF(OR(F161="n.a.",F161=""),"n.a.",COUNTIF($I161:$K161,"x")+F161)</f>
        <v>2</v>
      </c>
      <c r="M161" s="54" t="s">
        <v>56</v>
      </c>
      <c r="N161" s="36" t="str">
        <f aca="false">IF(L161="n.a.","n.a.",IF(M161="completed",L161,IF(M161="partial",L161/2,IF(M161="incomplete",0,"n.a."))))</f>
        <v>n.a.</v>
      </c>
      <c r="Q161" s="36" t="n">
        <f aca="false">IF(OR(G161="n.a.",G161=""),"n.a.",COUNTIF($I161:$K161,"x")+G161)</f>
        <v>2</v>
      </c>
      <c r="R161" s="54" t="s">
        <v>56</v>
      </c>
      <c r="S161" s="36" t="str">
        <f aca="false">IF(Q161="n.a.","n.a.",IF(R161="completed",Q161,IF(R161="partial",Q161/2,IF(R161="incomplete",0,"n.a."))))</f>
        <v>n.a.</v>
      </c>
      <c r="V161" s="36" t="str">
        <f aca="false">IF(OR(H161="n.a.",H161=""),"n.a.",COUNTIF($I161:$K161,"x")+H161)</f>
        <v>n.a.</v>
      </c>
      <c r="W161" s="54" t="s">
        <v>54</v>
      </c>
      <c r="X161" s="36" t="str">
        <f aca="false">IF(V161="n.a.","n.a.",IF(W161="completed",V161,IF(W161="partial",V161/2,IF(W161="incomplete",0,"n.a."))))</f>
        <v>n.a.</v>
      </c>
    </row>
    <row r="162" customFormat="false" ht="16.4" hidden="true" customHeight="false" outlineLevel="0" collapsed="false">
      <c r="A162" s="60"/>
      <c r="B162" s="61" t="str">
        <f aca="false">HYPERLINK("https://attack.mitre.org/techniques/T1564/011","MITRE")</f>
        <v>MITRE</v>
      </c>
      <c r="C162" s="61" t="s">
        <v>17</v>
      </c>
      <c r="D162" s="37" t="s">
        <v>229</v>
      </c>
      <c r="E162" s="38" t="s">
        <v>238</v>
      </c>
      <c r="F162" s="39" t="n">
        <v>1</v>
      </c>
      <c r="G162" s="39" t="n">
        <v>1</v>
      </c>
      <c r="H162" s="39" t="s">
        <v>54</v>
      </c>
      <c r="I162" s="55"/>
      <c r="J162" s="55" t="s">
        <v>55</v>
      </c>
      <c r="K162" s="55"/>
      <c r="L162" s="36" t="n">
        <f aca="false">IF(OR(F162="n.a.",F162=""),"n.a.",COUNTIF($I162:$K162,"x")+F162)</f>
        <v>2</v>
      </c>
      <c r="M162" s="54" t="s">
        <v>56</v>
      </c>
      <c r="N162" s="36" t="str">
        <f aca="false">IF(L162="n.a.","n.a.",IF(M162="completed",L162,IF(M162="partial",L162/2,IF(M162="incomplete",0,"n.a."))))</f>
        <v>n.a.</v>
      </c>
      <c r="Q162" s="36" t="n">
        <f aca="false">IF(OR(G162="n.a.",G162=""),"n.a.",COUNTIF($I162:$K162,"x")+G162)</f>
        <v>2</v>
      </c>
      <c r="R162" s="54" t="s">
        <v>56</v>
      </c>
      <c r="S162" s="36" t="str">
        <f aca="false">IF(Q162="n.a.","n.a.",IF(R162="completed",Q162,IF(R162="partial",Q162/2,IF(R162="incomplete",0,"n.a."))))</f>
        <v>n.a.</v>
      </c>
      <c r="V162" s="36" t="str">
        <f aca="false">IF(OR(H162="n.a.",H162=""),"n.a.",COUNTIF($I162:$K162,"x")+H162)</f>
        <v>n.a.</v>
      </c>
      <c r="W162" s="54" t="s">
        <v>54</v>
      </c>
      <c r="X162" s="36" t="str">
        <f aca="false">IF(V162="n.a.","n.a.",IF(W162="completed",V162,IF(W162="partial",V162/2,IF(W162="incomplete",0,"n.a."))))</f>
        <v>n.a.</v>
      </c>
    </row>
    <row r="163" customFormat="false" ht="16.4" hidden="true" customHeight="false" outlineLevel="0" collapsed="false">
      <c r="A163" s="60"/>
      <c r="B163" s="61" t="str">
        <f aca="false">HYPERLINK("https://attack.mitre.org/techniques/T1564/004","MITRE")</f>
        <v>MITRE</v>
      </c>
      <c r="C163" s="61" t="s">
        <v>17</v>
      </c>
      <c r="D163" s="37" t="s">
        <v>229</v>
      </c>
      <c r="E163" s="38" t="s">
        <v>239</v>
      </c>
      <c r="F163" s="39" t="n">
        <v>1</v>
      </c>
      <c r="G163" s="39" t="n">
        <v>1</v>
      </c>
      <c r="H163" s="39" t="s">
        <v>54</v>
      </c>
      <c r="I163" s="55"/>
      <c r="J163" s="55" t="s">
        <v>55</v>
      </c>
      <c r="K163" s="55"/>
      <c r="L163" s="36" t="n">
        <f aca="false">IF(OR(F163="n.a.",F163=""),"n.a.",COUNTIF($I163:$K163,"x")+F163)</f>
        <v>2</v>
      </c>
      <c r="M163" s="54" t="s">
        <v>56</v>
      </c>
      <c r="N163" s="36" t="str">
        <f aca="false">IF(L163="n.a.","n.a.",IF(M163="completed",L163,IF(M163="partial",L163/2,IF(M163="incomplete",0,"n.a."))))</f>
        <v>n.a.</v>
      </c>
      <c r="Q163" s="36" t="n">
        <f aca="false">IF(OR(G163="n.a.",G163=""),"n.a.",COUNTIF($I163:$K163,"x")+G163)</f>
        <v>2</v>
      </c>
      <c r="R163" s="54" t="s">
        <v>56</v>
      </c>
      <c r="S163" s="36" t="str">
        <f aca="false">IF(Q163="n.a.","n.a.",IF(R163="completed",Q163,IF(R163="partial",Q163/2,IF(R163="incomplete",0,"n.a."))))</f>
        <v>n.a.</v>
      </c>
      <c r="V163" s="36" t="str">
        <f aca="false">IF(OR(H163="n.a.",H163=""),"n.a.",COUNTIF($I163:$K163,"x")+H163)</f>
        <v>n.a.</v>
      </c>
      <c r="W163" s="54" t="s">
        <v>54</v>
      </c>
      <c r="X163" s="36" t="str">
        <f aca="false">IF(V163="n.a.","n.a.",IF(W163="completed",V163,IF(W163="partial",V163/2,IF(W163="incomplete",0,"n.a."))))</f>
        <v>n.a.</v>
      </c>
    </row>
    <row r="164" customFormat="false" ht="16.4" hidden="true" customHeight="false" outlineLevel="0" collapsed="false">
      <c r="A164" s="60"/>
      <c r="B164" s="61" t="str">
        <f aca="false">HYPERLINK("https://attack.mitre.org/techniques/T1564/010","MITRE")</f>
        <v>MITRE</v>
      </c>
      <c r="C164" s="61" t="s">
        <v>17</v>
      </c>
      <c r="D164" s="37" t="s">
        <v>229</v>
      </c>
      <c r="E164" s="38" t="s">
        <v>240</v>
      </c>
      <c r="F164" s="39" t="n">
        <v>2</v>
      </c>
      <c r="G164" s="39" t="n">
        <v>2</v>
      </c>
      <c r="H164" s="39" t="s">
        <v>54</v>
      </c>
      <c r="I164" s="55"/>
      <c r="J164" s="55" t="s">
        <v>55</v>
      </c>
      <c r="K164" s="55"/>
      <c r="L164" s="36" t="n">
        <f aca="false">IF(OR(F164="n.a.",F164=""),"n.a.",COUNTIF($I164:$K164,"x")+F164)</f>
        <v>3</v>
      </c>
      <c r="M164" s="54" t="s">
        <v>56</v>
      </c>
      <c r="N164" s="36" t="str">
        <f aca="false">IF(L164="n.a.","n.a.",IF(M164="completed",L164,IF(M164="partial",L164/2,IF(M164="incomplete",0,"n.a."))))</f>
        <v>n.a.</v>
      </c>
      <c r="Q164" s="36" t="n">
        <f aca="false">IF(OR(G164="n.a.",G164=""),"n.a.",COUNTIF($I164:$K164,"x")+G164)</f>
        <v>3</v>
      </c>
      <c r="R164" s="54" t="s">
        <v>56</v>
      </c>
      <c r="S164" s="36" t="str">
        <f aca="false">IF(Q164="n.a.","n.a.",IF(R164="completed",Q164,IF(R164="partial",Q164/2,IF(R164="incomplete",0,"n.a."))))</f>
        <v>n.a.</v>
      </c>
      <c r="V164" s="36" t="str">
        <f aca="false">IF(OR(H164="n.a.",H164=""),"n.a.",COUNTIF($I164:$K164,"x")+H164)</f>
        <v>n.a.</v>
      </c>
      <c r="W164" s="54" t="s">
        <v>54</v>
      </c>
      <c r="X164" s="36" t="str">
        <f aca="false">IF(V164="n.a.","n.a.",IF(W164="completed",V164,IF(W164="partial",V164/2,IF(W164="incomplete",0,"n.a."))))</f>
        <v>n.a.</v>
      </c>
    </row>
    <row r="165" customFormat="false" ht="16.4" hidden="true" customHeight="false" outlineLevel="0" collapsed="false">
      <c r="A165" s="60"/>
      <c r="B165" s="61" t="str">
        <f aca="false">HYPERLINK("https://attack.mitre.org/techniques/T1564/009","MITRE")</f>
        <v>MITRE</v>
      </c>
      <c r="C165" s="61" t="s">
        <v>17</v>
      </c>
      <c r="D165" s="37" t="s">
        <v>229</v>
      </c>
      <c r="E165" s="38" t="s">
        <v>241</v>
      </c>
      <c r="F165" s="39" t="n">
        <v>2</v>
      </c>
      <c r="G165" s="39" t="s">
        <v>54</v>
      </c>
      <c r="H165" s="39" t="s">
        <v>54</v>
      </c>
      <c r="I165" s="53"/>
      <c r="J165" s="53" t="s">
        <v>55</v>
      </c>
      <c r="K165" s="53"/>
      <c r="L165" s="36" t="n">
        <f aca="false">IF(OR(F165="n.a.",F165=""),"n.a.",COUNTIF($I165:$K165,"x")+F165)</f>
        <v>3</v>
      </c>
      <c r="M165" s="54" t="s">
        <v>56</v>
      </c>
      <c r="N165" s="36" t="str">
        <f aca="false">IF(L165="n.a.","n.a.",IF(M165="completed",L165,IF(M165="partial",L165/2,IF(M165="incomplete",0,"n.a."))))</f>
        <v>n.a.</v>
      </c>
      <c r="Q165" s="36" t="str">
        <f aca="false">IF(OR(G165="n.a.",G165=""),"n.a.",COUNTIF($I165:$K165,"x")+G165)</f>
        <v>n.a.</v>
      </c>
      <c r="R165" s="54" t="s">
        <v>54</v>
      </c>
      <c r="S165" s="36" t="str">
        <f aca="false">IF(Q165="n.a.","n.a.",IF(R165="completed",Q165,IF(R165="partial",Q165/2,IF(R165="incomplete",0,"n.a."))))</f>
        <v>n.a.</v>
      </c>
      <c r="V165" s="36" t="str">
        <f aca="false">IF(OR(H165="n.a.",H165=""),"n.a.",COUNTIF($I165:$K165,"x")+H165)</f>
        <v>n.a.</v>
      </c>
      <c r="W165" s="54" t="s">
        <v>54</v>
      </c>
      <c r="X165" s="36" t="str">
        <f aca="false">IF(V165="n.a.","n.a.",IF(W165="completed",V165,IF(W165="partial",V165/2,IF(W165="incomplete",0,"n.a."))))</f>
        <v>n.a.</v>
      </c>
    </row>
    <row r="166" customFormat="false" ht="16.4" hidden="true" customHeight="false" outlineLevel="0" collapsed="false">
      <c r="A166" s="60"/>
      <c r="B166" s="61" t="str">
        <f aca="false">HYPERLINK("https://attack.mitre.org/techniques/T1564/006","MITRE")</f>
        <v>MITRE</v>
      </c>
      <c r="C166" s="61" t="s">
        <v>17</v>
      </c>
      <c r="D166" s="37" t="s">
        <v>229</v>
      </c>
      <c r="E166" s="38" t="s">
        <v>242</v>
      </c>
      <c r="F166" s="39" t="n">
        <v>2</v>
      </c>
      <c r="G166" s="39" t="n">
        <v>2</v>
      </c>
      <c r="H166" s="39" t="s">
        <v>54</v>
      </c>
      <c r="I166" s="55"/>
      <c r="J166" s="55" t="s">
        <v>55</v>
      </c>
      <c r="K166" s="55"/>
      <c r="L166" s="36" t="n">
        <f aca="false">IF(OR(F166="n.a.",F166=""),"n.a.",COUNTIF($I166:$K166,"x")+F166)</f>
        <v>3</v>
      </c>
      <c r="M166" s="54" t="s">
        <v>56</v>
      </c>
      <c r="N166" s="36" t="str">
        <f aca="false">IF(L166="n.a.","n.a.",IF(M166="completed",L166,IF(M166="partial",L166/2,IF(M166="incomplete",0,"n.a."))))</f>
        <v>n.a.</v>
      </c>
      <c r="Q166" s="36" t="n">
        <f aca="false">IF(OR(G166="n.a.",G166=""),"n.a.",COUNTIF($I166:$K166,"x")+G166)</f>
        <v>3</v>
      </c>
      <c r="R166" s="54" t="s">
        <v>56</v>
      </c>
      <c r="S166" s="36" t="str">
        <f aca="false">IF(Q166="n.a.","n.a.",IF(R166="completed",Q166,IF(R166="partial",Q166/2,IF(R166="incomplete",0,"n.a."))))</f>
        <v>n.a.</v>
      </c>
      <c r="V166" s="36" t="str">
        <f aca="false">IF(OR(H166="n.a.",H166=""),"n.a.",COUNTIF($I166:$K166,"x")+H166)</f>
        <v>n.a.</v>
      </c>
      <c r="W166" s="54" t="s">
        <v>54</v>
      </c>
      <c r="X166" s="36" t="str">
        <f aca="false">IF(V166="n.a.","n.a.",IF(W166="completed",V166,IF(W166="partial",V166/2,IF(W166="incomplete",0,"n.a."))))</f>
        <v>n.a.</v>
      </c>
    </row>
    <row r="167" customFormat="false" ht="16.4" hidden="true" customHeight="false" outlineLevel="0" collapsed="false">
      <c r="A167" s="60"/>
      <c r="B167" s="61" t="str">
        <f aca="false">HYPERLINK("https://attack.mitre.org/techniques/T1564/007","MITRE")</f>
        <v>MITRE</v>
      </c>
      <c r="C167" s="61" t="s">
        <v>17</v>
      </c>
      <c r="D167" s="37" t="s">
        <v>229</v>
      </c>
      <c r="E167" s="38" t="s">
        <v>243</v>
      </c>
      <c r="F167" s="39" t="n">
        <v>2</v>
      </c>
      <c r="G167" s="39" t="n">
        <v>2</v>
      </c>
      <c r="H167" s="39" t="s">
        <v>54</v>
      </c>
      <c r="I167" s="55"/>
      <c r="J167" s="55" t="s">
        <v>55</v>
      </c>
      <c r="K167" s="55"/>
      <c r="L167" s="36" t="n">
        <f aca="false">IF(OR(F167="n.a.",F167=""),"n.a.",COUNTIF($I167:$K167,"x")+F167)</f>
        <v>3</v>
      </c>
      <c r="M167" s="54" t="s">
        <v>56</v>
      </c>
      <c r="N167" s="36" t="str">
        <f aca="false">IF(L167="n.a.","n.a.",IF(M167="completed",L167,IF(M167="partial",L167/2,IF(M167="incomplete",0,"n.a."))))</f>
        <v>n.a.</v>
      </c>
      <c r="Q167" s="36" t="n">
        <f aca="false">IF(OR(G167="n.a.",G167=""),"n.a.",COUNTIF($I167:$K167,"x")+G167)</f>
        <v>3</v>
      </c>
      <c r="R167" s="54" t="s">
        <v>56</v>
      </c>
      <c r="S167" s="36" t="str">
        <f aca="false">IF(Q167="n.a.","n.a.",IF(R167="completed",Q167,IF(R167="partial",Q167/2,IF(R167="incomplete",0,"n.a."))))</f>
        <v>n.a.</v>
      </c>
      <c r="V167" s="36" t="str">
        <f aca="false">IF(OR(H167="n.a.",H167=""),"n.a.",COUNTIF($I167:$K167,"x")+H167)</f>
        <v>n.a.</v>
      </c>
      <c r="W167" s="54" t="s">
        <v>54</v>
      </c>
      <c r="X167" s="36" t="str">
        <f aca="false">IF(V167="n.a.","n.a.",IF(W167="completed",V167,IF(W167="partial",V167/2,IF(W167="incomplete",0,"n.a."))))</f>
        <v>n.a.</v>
      </c>
    </row>
    <row r="168" customFormat="false" ht="16.4" hidden="true" customHeight="false" outlineLevel="0" collapsed="false">
      <c r="A168" s="60"/>
      <c r="B168" s="61" t="str">
        <f aca="false">HYPERLINK("https://attack.mitre.org/techniques/T1574/014","MITRE")</f>
        <v>MITRE</v>
      </c>
      <c r="C168" s="61" t="s">
        <v>17</v>
      </c>
      <c r="D168" s="37" t="s">
        <v>244</v>
      </c>
      <c r="E168" s="38" t="s">
        <v>245</v>
      </c>
      <c r="F168" s="39" t="n">
        <v>2</v>
      </c>
      <c r="G168" s="39" t="n">
        <v>2</v>
      </c>
      <c r="H168" s="39" t="s">
        <v>54</v>
      </c>
      <c r="I168" s="53" t="s">
        <v>55</v>
      </c>
      <c r="J168" s="53" t="s">
        <v>55</v>
      </c>
      <c r="K168" s="53" t="s">
        <v>55</v>
      </c>
      <c r="L168" s="36" t="n">
        <f aca="false">IF(OR(F168="n.a.",F168=""),"n.a.",COUNTIF($I168:$K168,"x")+F168)</f>
        <v>5</v>
      </c>
      <c r="M168" s="54" t="s">
        <v>56</v>
      </c>
      <c r="N168" s="36" t="str">
        <f aca="false">IF(L168="n.a.","n.a.",IF(M168="completed",L168,IF(M168="partial",L168/2,IF(M168="incomplete",0,"n.a."))))</f>
        <v>n.a.</v>
      </c>
      <c r="Q168" s="36" t="n">
        <f aca="false">IF(OR(G168="n.a.",G168=""),"n.a.",COUNTIF($I168:$K168,"x")+G168)</f>
        <v>5</v>
      </c>
      <c r="R168" s="54" t="s">
        <v>56</v>
      </c>
      <c r="S168" s="36" t="str">
        <f aca="false">IF(Q168="n.a.","n.a.",IF(R168="completed",Q168,IF(R168="partial",Q168/2,IF(R168="incomplete",0,"n.a."))))</f>
        <v>n.a.</v>
      </c>
      <c r="V168" s="36" t="str">
        <f aca="false">IF(OR(H168="n.a.",H168=""),"n.a.",COUNTIF($I168:$K168,"x")+H168)</f>
        <v>n.a.</v>
      </c>
      <c r="W168" s="54" t="s">
        <v>54</v>
      </c>
      <c r="X168" s="36" t="str">
        <f aca="false">IF(V168="n.a.","n.a.",IF(W168="completed",V168,IF(W168="partial",V168/2,IF(W168="incomplete",0,"n.a."))))</f>
        <v>n.a.</v>
      </c>
    </row>
    <row r="169" customFormat="false" ht="16.4" hidden="true" customHeight="false" outlineLevel="0" collapsed="false">
      <c r="A169" s="60"/>
      <c r="B169" s="61" t="str">
        <f aca="false">HYPERLINK("https://attack.mitre.org/techniques/T1574/012","MITRE")</f>
        <v>MITRE</v>
      </c>
      <c r="C169" s="61" t="s">
        <v>17</v>
      </c>
      <c r="D169" s="37" t="s">
        <v>244</v>
      </c>
      <c r="E169" s="38" t="s">
        <v>246</v>
      </c>
      <c r="F169" s="39" t="n">
        <v>3</v>
      </c>
      <c r="G169" s="39" t="n">
        <v>3</v>
      </c>
      <c r="H169" s="39" t="s">
        <v>54</v>
      </c>
      <c r="I169" s="53" t="s">
        <v>55</v>
      </c>
      <c r="J169" s="53" t="s">
        <v>55</v>
      </c>
      <c r="K169" s="53" t="s">
        <v>55</v>
      </c>
      <c r="L169" s="36" t="n">
        <f aca="false">IF(OR(F169="n.a.",F169=""),"n.a.",COUNTIF($I169:$K169,"x")+F169)</f>
        <v>6</v>
      </c>
      <c r="M169" s="54" t="s">
        <v>56</v>
      </c>
      <c r="N169" s="36" t="str">
        <f aca="false">IF(L169="n.a.","n.a.",IF(M169="completed",L169,IF(M169="partial",L169/2,IF(M169="incomplete",0,"n.a."))))</f>
        <v>n.a.</v>
      </c>
      <c r="Q169" s="36" t="n">
        <f aca="false">IF(OR(G169="n.a.",G169=""),"n.a.",COUNTIF($I169:$K169,"x")+G169)</f>
        <v>6</v>
      </c>
      <c r="R169" s="54" t="s">
        <v>56</v>
      </c>
      <c r="S169" s="36" t="str">
        <f aca="false">IF(Q169="n.a.","n.a.",IF(R169="completed",Q169,IF(R169="partial",Q169/2,IF(R169="incomplete",0,"n.a."))))</f>
        <v>n.a.</v>
      </c>
      <c r="V169" s="36" t="str">
        <f aca="false">IF(OR(H169="n.a.",H169=""),"n.a.",COUNTIF($I169:$K169,"x")+H169)</f>
        <v>n.a.</v>
      </c>
      <c r="W169" s="54" t="s">
        <v>54</v>
      </c>
      <c r="X169" s="36" t="str">
        <f aca="false">IF(V169="n.a.","n.a.",IF(W169="completed",V169,IF(W169="partial",V169/2,IF(W169="incomplete",0,"n.a."))))</f>
        <v>n.a.</v>
      </c>
    </row>
    <row r="170" customFormat="false" ht="16.4" hidden="true" customHeight="false" outlineLevel="0" collapsed="false">
      <c r="A170" s="60"/>
      <c r="B170" s="61" t="str">
        <f aca="false">HYPERLINK("https://attack.mitre.org/techniques/T1574/001","MITRE")</f>
        <v>MITRE</v>
      </c>
      <c r="C170" s="61" t="s">
        <v>17</v>
      </c>
      <c r="D170" s="37" t="s">
        <v>244</v>
      </c>
      <c r="E170" s="38" t="s">
        <v>247</v>
      </c>
      <c r="F170" s="39" t="n">
        <v>3</v>
      </c>
      <c r="G170" s="39" t="n">
        <v>3</v>
      </c>
      <c r="H170" s="39" t="s">
        <v>54</v>
      </c>
      <c r="I170" s="53" t="s">
        <v>55</v>
      </c>
      <c r="J170" s="53" t="s">
        <v>55</v>
      </c>
      <c r="K170" s="53" t="s">
        <v>55</v>
      </c>
      <c r="L170" s="36" t="n">
        <f aca="false">IF(OR(F170="n.a.",F170=""),"n.a.",COUNTIF($I170:$K170,"x")+F170)</f>
        <v>6</v>
      </c>
      <c r="M170" s="54" t="s">
        <v>56</v>
      </c>
      <c r="N170" s="36" t="str">
        <f aca="false">IF(L170="n.a.","n.a.",IF(M170="completed",L170,IF(M170="partial",L170/2,IF(M170="incomplete",0,"n.a."))))</f>
        <v>n.a.</v>
      </c>
      <c r="Q170" s="36" t="n">
        <f aca="false">IF(OR(G170="n.a.",G170=""),"n.a.",COUNTIF($I170:$K170,"x")+G170)</f>
        <v>6</v>
      </c>
      <c r="R170" s="54" t="s">
        <v>56</v>
      </c>
      <c r="S170" s="36" t="str">
        <f aca="false">IF(Q170="n.a.","n.a.",IF(R170="completed",Q170,IF(R170="partial",Q170/2,IF(R170="incomplete",0,"n.a."))))</f>
        <v>n.a.</v>
      </c>
      <c r="V170" s="36" t="str">
        <f aca="false">IF(OR(H170="n.a.",H170=""),"n.a.",COUNTIF($I170:$K170,"x")+H170)</f>
        <v>n.a.</v>
      </c>
      <c r="W170" s="54" t="s">
        <v>54</v>
      </c>
      <c r="X170" s="36" t="str">
        <f aca="false">IF(V170="n.a.","n.a.",IF(W170="completed",V170,IF(W170="partial",V170/2,IF(W170="incomplete",0,"n.a."))))</f>
        <v>n.a.</v>
      </c>
    </row>
    <row r="171" customFormat="false" ht="16.4" hidden="true" customHeight="false" outlineLevel="0" collapsed="false">
      <c r="A171" s="60"/>
      <c r="B171" s="61" t="str">
        <f aca="false">HYPERLINK("https://attack.mitre.org/techniques/T1574/004","MITRE")</f>
        <v>MITRE</v>
      </c>
      <c r="C171" s="61" t="s">
        <v>17</v>
      </c>
      <c r="D171" s="37" t="s">
        <v>244</v>
      </c>
      <c r="E171" s="38" t="s">
        <v>248</v>
      </c>
      <c r="F171" s="39" t="n">
        <v>3</v>
      </c>
      <c r="G171" s="39" t="s">
        <v>54</v>
      </c>
      <c r="H171" s="39" t="s">
        <v>54</v>
      </c>
      <c r="I171" s="53" t="s">
        <v>55</v>
      </c>
      <c r="J171" s="53" t="s">
        <v>55</v>
      </c>
      <c r="K171" s="53" t="s">
        <v>55</v>
      </c>
      <c r="L171" s="36" t="n">
        <f aca="false">IF(OR(F171="n.a.",F171=""),"n.a.",COUNTIF($I171:$K171,"x")+F171)</f>
        <v>6</v>
      </c>
      <c r="M171" s="54" t="s">
        <v>56</v>
      </c>
      <c r="N171" s="36" t="str">
        <f aca="false">IF(L171="n.a.","n.a.",IF(M171="completed",L171,IF(M171="partial",L171/2,IF(M171="incomplete",0,"n.a."))))</f>
        <v>n.a.</v>
      </c>
      <c r="Q171" s="36" t="str">
        <f aca="false">IF(OR(G171="n.a.",G171=""),"n.a.",COUNTIF($I171:$K171,"x")+G171)</f>
        <v>n.a.</v>
      </c>
      <c r="R171" s="54" t="s">
        <v>54</v>
      </c>
      <c r="S171" s="36" t="str">
        <f aca="false">IF(Q171="n.a.","n.a.",IF(R171="completed",Q171,IF(R171="partial",Q171/2,IF(R171="incomplete",0,"n.a."))))</f>
        <v>n.a.</v>
      </c>
      <c r="V171" s="36" t="str">
        <f aca="false">IF(OR(H171="n.a.",H171=""),"n.a.",COUNTIF($I171:$K171,"x")+H171)</f>
        <v>n.a.</v>
      </c>
      <c r="W171" s="54" t="s">
        <v>54</v>
      </c>
      <c r="X171" s="36" t="str">
        <f aca="false">IF(V171="n.a.","n.a.",IF(W171="completed",V171,IF(W171="partial",V171/2,IF(W171="incomplete",0,"n.a."))))</f>
        <v>n.a.</v>
      </c>
    </row>
    <row r="172" customFormat="false" ht="16.4" hidden="true" customHeight="false" outlineLevel="0" collapsed="false">
      <c r="A172" s="60"/>
      <c r="B172" s="61" t="str">
        <f aca="false">HYPERLINK("https://attack.mitre.org/techniques/T1574/006","MITRE")</f>
        <v>MITRE</v>
      </c>
      <c r="C172" s="61" t="s">
        <v>17</v>
      </c>
      <c r="D172" s="37" t="s">
        <v>244</v>
      </c>
      <c r="E172" s="38" t="s">
        <v>249</v>
      </c>
      <c r="F172" s="39" t="n">
        <v>3</v>
      </c>
      <c r="G172" s="39" t="n">
        <v>3</v>
      </c>
      <c r="H172" s="39" t="s">
        <v>54</v>
      </c>
      <c r="I172" s="53" t="s">
        <v>55</v>
      </c>
      <c r="J172" s="53" t="s">
        <v>55</v>
      </c>
      <c r="K172" s="53" t="s">
        <v>55</v>
      </c>
      <c r="L172" s="36" t="n">
        <f aca="false">IF(OR(F172="n.a.",F172=""),"n.a.",COUNTIF($I172:$K172,"x")+F172)</f>
        <v>6</v>
      </c>
      <c r="M172" s="54" t="s">
        <v>56</v>
      </c>
      <c r="N172" s="36" t="str">
        <f aca="false">IF(L172="n.a.","n.a.",IF(M172="completed",L172,IF(M172="partial",L172/2,IF(M172="incomplete",0,"n.a."))))</f>
        <v>n.a.</v>
      </c>
      <c r="Q172" s="36" t="n">
        <f aca="false">IF(OR(G172="n.a.",G172=""),"n.a.",COUNTIF($I172:$K172,"x")+G172)</f>
        <v>6</v>
      </c>
      <c r="R172" s="54" t="s">
        <v>56</v>
      </c>
      <c r="S172" s="36" t="str">
        <f aca="false">IF(Q172="n.a.","n.a.",IF(R172="completed",Q172,IF(R172="partial",Q172/2,IF(R172="incomplete",0,"n.a."))))</f>
        <v>n.a.</v>
      </c>
      <c r="V172" s="36" t="str">
        <f aca="false">IF(OR(H172="n.a.",H172=""),"n.a.",COUNTIF($I172:$K172,"x")+H172)</f>
        <v>n.a.</v>
      </c>
      <c r="W172" s="54" t="s">
        <v>54</v>
      </c>
      <c r="X172" s="36" t="str">
        <f aca="false">IF(V172="n.a.","n.a.",IF(W172="completed",V172,IF(W172="partial",V172/2,IF(W172="incomplete",0,"n.a."))))</f>
        <v>n.a.</v>
      </c>
    </row>
    <row r="173" customFormat="false" ht="16.4" hidden="true" customHeight="false" outlineLevel="0" collapsed="false">
      <c r="A173" s="60"/>
      <c r="B173" s="61" t="str">
        <f aca="false">HYPERLINK("https://attack.mitre.org/techniques/T1574/005","MITRE")</f>
        <v>MITRE</v>
      </c>
      <c r="C173" s="61" t="s">
        <v>17</v>
      </c>
      <c r="D173" s="37" t="s">
        <v>244</v>
      </c>
      <c r="E173" s="38" t="s">
        <v>250</v>
      </c>
      <c r="F173" s="39" t="n">
        <v>3</v>
      </c>
      <c r="G173" s="39" t="n">
        <v>3</v>
      </c>
      <c r="H173" s="39" t="s">
        <v>54</v>
      </c>
      <c r="I173" s="53" t="s">
        <v>55</v>
      </c>
      <c r="J173" s="53" t="s">
        <v>55</v>
      </c>
      <c r="K173" s="53" t="s">
        <v>55</v>
      </c>
      <c r="L173" s="36" t="n">
        <f aca="false">IF(OR(F173="n.a.",F173=""),"n.a.",COUNTIF($I173:$K173,"x")+F173)</f>
        <v>6</v>
      </c>
      <c r="M173" s="54" t="s">
        <v>56</v>
      </c>
      <c r="N173" s="36" t="str">
        <f aca="false">IF(L173="n.a.","n.a.",IF(M173="completed",L173,IF(M173="partial",L173/2,IF(M173="incomplete",0,"n.a."))))</f>
        <v>n.a.</v>
      </c>
      <c r="Q173" s="36" t="n">
        <f aca="false">IF(OR(G173="n.a.",G173=""),"n.a.",COUNTIF($I173:$K173,"x")+G173)</f>
        <v>6</v>
      </c>
      <c r="R173" s="54" t="s">
        <v>56</v>
      </c>
      <c r="S173" s="36" t="str">
        <f aca="false">IF(Q173="n.a.","n.a.",IF(R173="completed",Q173,IF(R173="partial",Q173/2,IF(R173="incomplete",0,"n.a."))))</f>
        <v>n.a.</v>
      </c>
      <c r="V173" s="36" t="str">
        <f aca="false">IF(OR(H173="n.a.",H173=""),"n.a.",COUNTIF($I173:$K173,"x")+H173)</f>
        <v>n.a.</v>
      </c>
      <c r="W173" s="54" t="s">
        <v>54</v>
      </c>
      <c r="X173" s="36" t="str">
        <f aca="false">IF(V173="n.a.","n.a.",IF(W173="completed",V173,IF(W173="partial",V173/2,IF(W173="incomplete",0,"n.a."))))</f>
        <v>n.a.</v>
      </c>
    </row>
    <row r="174" customFormat="false" ht="16.4" hidden="true" customHeight="false" outlineLevel="0" collapsed="false">
      <c r="A174" s="60"/>
      <c r="B174" s="61" t="str">
        <f aca="false">HYPERLINK("https://attack.mitre.org/techniques/T1574/013","MITRE")</f>
        <v>MITRE</v>
      </c>
      <c r="C174" s="61" t="s">
        <v>17</v>
      </c>
      <c r="D174" s="37" t="s">
        <v>244</v>
      </c>
      <c r="E174" s="38" t="s">
        <v>251</v>
      </c>
      <c r="F174" s="39" t="n">
        <v>3</v>
      </c>
      <c r="G174" s="39" t="n">
        <v>3</v>
      </c>
      <c r="H174" s="39" t="s">
        <v>54</v>
      </c>
      <c r="I174" s="53" t="s">
        <v>55</v>
      </c>
      <c r="J174" s="53" t="s">
        <v>55</v>
      </c>
      <c r="K174" s="53" t="s">
        <v>55</v>
      </c>
      <c r="L174" s="36" t="n">
        <f aca="false">IF(OR(F174="n.a.",F174=""),"n.a.",COUNTIF($I174:$K174,"x")+F174)</f>
        <v>6</v>
      </c>
      <c r="M174" s="54" t="s">
        <v>56</v>
      </c>
      <c r="N174" s="36" t="str">
        <f aca="false">IF(L174="n.a.","n.a.",IF(M174="completed",L174,IF(M174="partial",L174/2,IF(M174="incomplete",0,"n.a."))))</f>
        <v>n.a.</v>
      </c>
      <c r="Q174" s="36" t="n">
        <f aca="false">IF(OR(G174="n.a.",G174=""),"n.a.",COUNTIF($I174:$K174,"x")+G174)</f>
        <v>6</v>
      </c>
      <c r="R174" s="54" t="s">
        <v>56</v>
      </c>
      <c r="S174" s="36" t="str">
        <f aca="false">IF(Q174="n.a.","n.a.",IF(R174="completed",Q174,IF(R174="partial",Q174/2,IF(R174="incomplete",0,"n.a."))))</f>
        <v>n.a.</v>
      </c>
      <c r="V174" s="36" t="str">
        <f aca="false">IF(OR(H174="n.a.",H174=""),"n.a.",COUNTIF($I174:$K174,"x")+H174)</f>
        <v>n.a.</v>
      </c>
      <c r="W174" s="54" t="s">
        <v>54</v>
      </c>
      <c r="X174" s="36" t="str">
        <f aca="false">IF(V174="n.a.","n.a.",IF(W174="completed",V174,IF(W174="partial",V174/2,IF(W174="incomplete",0,"n.a."))))</f>
        <v>n.a.</v>
      </c>
    </row>
    <row r="175" customFormat="false" ht="16.4" hidden="true" customHeight="false" outlineLevel="0" collapsed="false">
      <c r="A175" s="60"/>
      <c r="B175" s="61" t="str">
        <f aca="false">HYPERLINK("https://attack.mitre.org/techniques/T1574/007","MITRE")</f>
        <v>MITRE</v>
      </c>
      <c r="C175" s="61" t="s">
        <v>17</v>
      </c>
      <c r="D175" s="37" t="s">
        <v>244</v>
      </c>
      <c r="E175" s="38" t="s">
        <v>252</v>
      </c>
      <c r="F175" s="39" t="n">
        <v>3</v>
      </c>
      <c r="G175" s="39" t="n">
        <v>3</v>
      </c>
      <c r="H175" s="39" t="s">
        <v>54</v>
      </c>
      <c r="I175" s="53" t="s">
        <v>55</v>
      </c>
      <c r="J175" s="53" t="s">
        <v>55</v>
      </c>
      <c r="K175" s="53" t="s">
        <v>55</v>
      </c>
      <c r="L175" s="36" t="n">
        <f aca="false">IF(OR(F175="n.a.",F175=""),"n.a.",COUNTIF($I175:$K175,"x")+F175)</f>
        <v>6</v>
      </c>
      <c r="M175" s="54" t="s">
        <v>56</v>
      </c>
      <c r="N175" s="36" t="str">
        <f aca="false">IF(L175="n.a.","n.a.",IF(M175="completed",L175,IF(M175="partial",L175/2,IF(M175="incomplete",0,"n.a."))))</f>
        <v>n.a.</v>
      </c>
      <c r="Q175" s="36" t="n">
        <f aca="false">IF(OR(G175="n.a.",G175=""),"n.a.",COUNTIF($I175:$K175,"x")+G175)</f>
        <v>6</v>
      </c>
      <c r="R175" s="54" t="s">
        <v>56</v>
      </c>
      <c r="S175" s="36" t="str">
        <f aca="false">IF(Q175="n.a.","n.a.",IF(R175="completed",Q175,IF(R175="partial",Q175/2,IF(R175="incomplete",0,"n.a."))))</f>
        <v>n.a.</v>
      </c>
      <c r="V175" s="36" t="str">
        <f aca="false">IF(OR(H175="n.a.",H175=""),"n.a.",COUNTIF($I175:$K175,"x")+H175)</f>
        <v>n.a.</v>
      </c>
      <c r="W175" s="54" t="s">
        <v>54</v>
      </c>
      <c r="X175" s="36" t="str">
        <f aca="false">IF(V175="n.a.","n.a.",IF(W175="completed",V175,IF(W175="partial",V175/2,IF(W175="incomplete",0,"n.a."))))</f>
        <v>n.a.</v>
      </c>
    </row>
    <row r="176" customFormat="false" ht="16.4" hidden="true" customHeight="false" outlineLevel="0" collapsed="false">
      <c r="A176" s="60"/>
      <c r="B176" s="61" t="str">
        <f aca="false">HYPERLINK("https://attack.mitre.org/techniques/T1574/008","MITRE")</f>
        <v>MITRE</v>
      </c>
      <c r="C176" s="61" t="s">
        <v>17</v>
      </c>
      <c r="D176" s="37" t="s">
        <v>244</v>
      </c>
      <c r="E176" s="38" t="s">
        <v>253</v>
      </c>
      <c r="F176" s="39" t="n">
        <v>3</v>
      </c>
      <c r="G176" s="39" t="n">
        <v>3</v>
      </c>
      <c r="H176" s="39" t="s">
        <v>54</v>
      </c>
      <c r="I176" s="53" t="s">
        <v>55</v>
      </c>
      <c r="J176" s="53" t="s">
        <v>55</v>
      </c>
      <c r="K176" s="53" t="s">
        <v>55</v>
      </c>
      <c r="L176" s="36" t="n">
        <f aca="false">IF(OR(F176="n.a.",F176=""),"n.a.",COUNTIF($I176:$K176,"x")+F176)</f>
        <v>6</v>
      </c>
      <c r="M176" s="54" t="s">
        <v>56</v>
      </c>
      <c r="N176" s="36" t="str">
        <f aca="false">IF(L176="n.a.","n.a.",IF(M176="completed",L176,IF(M176="partial",L176/2,IF(M176="incomplete",0,"n.a."))))</f>
        <v>n.a.</v>
      </c>
      <c r="Q176" s="36" t="n">
        <f aca="false">IF(OR(G176="n.a.",G176=""),"n.a.",COUNTIF($I176:$K176,"x")+G176)</f>
        <v>6</v>
      </c>
      <c r="R176" s="54" t="s">
        <v>56</v>
      </c>
      <c r="S176" s="36" t="str">
        <f aca="false">IF(Q176="n.a.","n.a.",IF(R176="completed",Q176,IF(R176="partial",Q176/2,IF(R176="incomplete",0,"n.a."))))</f>
        <v>n.a.</v>
      </c>
      <c r="V176" s="36" t="str">
        <f aca="false">IF(OR(H176="n.a.",H176=""),"n.a.",COUNTIF($I176:$K176,"x")+H176)</f>
        <v>n.a.</v>
      </c>
      <c r="W176" s="54" t="s">
        <v>54</v>
      </c>
      <c r="X176" s="36" t="str">
        <f aca="false">IF(V176="n.a.","n.a.",IF(W176="completed",V176,IF(W176="partial",V176/2,IF(W176="incomplete",0,"n.a."))))</f>
        <v>n.a.</v>
      </c>
    </row>
    <row r="177" customFormat="false" ht="16.4" hidden="true" customHeight="false" outlineLevel="0" collapsed="false">
      <c r="A177" s="60"/>
      <c r="B177" s="61" t="str">
        <f aca="false">HYPERLINK("https://attack.mitre.org/techniques/T1574/009","MITRE")</f>
        <v>MITRE</v>
      </c>
      <c r="C177" s="61" t="s">
        <v>17</v>
      </c>
      <c r="D177" s="37" t="s">
        <v>244</v>
      </c>
      <c r="E177" s="38" t="s">
        <v>254</v>
      </c>
      <c r="F177" s="39" t="n">
        <v>3</v>
      </c>
      <c r="G177" s="39" t="n">
        <v>3</v>
      </c>
      <c r="H177" s="39" t="s">
        <v>54</v>
      </c>
      <c r="I177" s="53" t="s">
        <v>55</v>
      </c>
      <c r="J177" s="53" t="s">
        <v>55</v>
      </c>
      <c r="K177" s="53" t="s">
        <v>55</v>
      </c>
      <c r="L177" s="36" t="n">
        <f aca="false">IF(OR(F177="n.a.",F177=""),"n.a.",COUNTIF($I177:$K177,"x")+F177)</f>
        <v>6</v>
      </c>
      <c r="M177" s="54" t="s">
        <v>56</v>
      </c>
      <c r="N177" s="36" t="str">
        <f aca="false">IF(L177="n.a.","n.a.",IF(M177="completed",L177,IF(M177="partial",L177/2,IF(M177="incomplete",0,"n.a."))))</f>
        <v>n.a.</v>
      </c>
      <c r="Q177" s="36" t="n">
        <f aca="false">IF(OR(G177="n.a.",G177=""),"n.a.",COUNTIF($I177:$K177,"x")+G177)</f>
        <v>6</v>
      </c>
      <c r="R177" s="54" t="s">
        <v>56</v>
      </c>
      <c r="S177" s="36" t="str">
        <f aca="false">IF(Q177="n.a.","n.a.",IF(R177="completed",Q177,IF(R177="partial",Q177/2,IF(R177="incomplete",0,"n.a."))))</f>
        <v>n.a.</v>
      </c>
      <c r="V177" s="36" t="str">
        <f aca="false">IF(OR(H177="n.a.",H177=""),"n.a.",COUNTIF($I177:$K177,"x")+H177)</f>
        <v>n.a.</v>
      </c>
      <c r="W177" s="54" t="s">
        <v>54</v>
      </c>
      <c r="X177" s="36" t="str">
        <f aca="false">IF(V177="n.a.","n.a.",IF(W177="completed",V177,IF(W177="partial",V177/2,IF(W177="incomplete",0,"n.a."))))</f>
        <v>n.a.</v>
      </c>
    </row>
    <row r="178" customFormat="false" ht="16.4" hidden="true" customHeight="false" outlineLevel="0" collapsed="false">
      <c r="A178" s="60"/>
      <c r="B178" s="61" t="str">
        <f aca="false">HYPERLINK("https://attack.mitre.org/techniques/T1574/010","MITRE")</f>
        <v>MITRE</v>
      </c>
      <c r="C178" s="61" t="s">
        <v>17</v>
      </c>
      <c r="D178" s="37" t="s">
        <v>244</v>
      </c>
      <c r="E178" s="38" t="s">
        <v>255</v>
      </c>
      <c r="F178" s="39" t="n">
        <v>3</v>
      </c>
      <c r="G178" s="39" t="n">
        <v>3</v>
      </c>
      <c r="H178" s="39" t="s">
        <v>54</v>
      </c>
      <c r="I178" s="53" t="s">
        <v>55</v>
      </c>
      <c r="J178" s="53" t="s">
        <v>55</v>
      </c>
      <c r="K178" s="53" t="s">
        <v>55</v>
      </c>
      <c r="L178" s="36" t="n">
        <f aca="false">IF(OR(F178="n.a.",F178=""),"n.a.",COUNTIF($I178:$K178,"x")+F178)</f>
        <v>6</v>
      </c>
      <c r="M178" s="54" t="s">
        <v>56</v>
      </c>
      <c r="N178" s="36" t="str">
        <f aca="false">IF(L178="n.a.","n.a.",IF(M178="completed",L178,IF(M178="partial",L178/2,IF(M178="incomplete",0,"n.a."))))</f>
        <v>n.a.</v>
      </c>
      <c r="Q178" s="36" t="n">
        <f aca="false">IF(OR(G178="n.a.",G178=""),"n.a.",COUNTIF($I178:$K178,"x")+G178)</f>
        <v>6</v>
      </c>
      <c r="R178" s="54" t="s">
        <v>56</v>
      </c>
      <c r="S178" s="36" t="str">
        <f aca="false">IF(Q178="n.a.","n.a.",IF(R178="completed",Q178,IF(R178="partial",Q178/2,IF(R178="incomplete",0,"n.a."))))</f>
        <v>n.a.</v>
      </c>
      <c r="V178" s="36" t="str">
        <f aca="false">IF(OR(H178="n.a.",H178=""),"n.a.",COUNTIF($I178:$K178,"x")+H178)</f>
        <v>n.a.</v>
      </c>
      <c r="W178" s="54" t="s">
        <v>54</v>
      </c>
      <c r="X178" s="36" t="str">
        <f aca="false">IF(V178="n.a.","n.a.",IF(W178="completed",V178,IF(W178="partial",V178/2,IF(W178="incomplete",0,"n.a."))))</f>
        <v>n.a.</v>
      </c>
    </row>
    <row r="179" customFormat="false" ht="16.4" hidden="true" customHeight="false" outlineLevel="0" collapsed="false">
      <c r="A179" s="60"/>
      <c r="B179" s="61" t="str">
        <f aca="false">HYPERLINK("https://attack.mitre.org/techniques/T1574/011","MITRE")</f>
        <v>MITRE</v>
      </c>
      <c r="C179" s="61" t="s">
        <v>17</v>
      </c>
      <c r="D179" s="37" t="s">
        <v>244</v>
      </c>
      <c r="E179" s="38" t="s">
        <v>256</v>
      </c>
      <c r="F179" s="39" t="n">
        <v>3</v>
      </c>
      <c r="G179" s="39" t="n">
        <v>3</v>
      </c>
      <c r="H179" s="39" t="s">
        <v>54</v>
      </c>
      <c r="I179" s="53" t="s">
        <v>55</v>
      </c>
      <c r="J179" s="53" t="s">
        <v>55</v>
      </c>
      <c r="K179" s="53" t="s">
        <v>55</v>
      </c>
      <c r="L179" s="36" t="n">
        <f aca="false">IF(OR(F179="n.a.",F179=""),"n.a.",COUNTIF($I179:$K179,"x")+F179)</f>
        <v>6</v>
      </c>
      <c r="M179" s="54" t="s">
        <v>56</v>
      </c>
      <c r="N179" s="36" t="str">
        <f aca="false">IF(L179="n.a.","n.a.",IF(M179="completed",L179,IF(M179="partial",L179/2,IF(M179="incomplete",0,"n.a."))))</f>
        <v>n.a.</v>
      </c>
      <c r="Q179" s="36" t="n">
        <f aca="false">IF(OR(G179="n.a.",G179=""),"n.a.",COUNTIF($I179:$K179,"x")+G179)</f>
        <v>6</v>
      </c>
      <c r="R179" s="54" t="s">
        <v>56</v>
      </c>
      <c r="S179" s="36" t="str">
        <f aca="false">IF(Q179="n.a.","n.a.",IF(R179="completed",Q179,IF(R179="partial",Q179/2,IF(R179="incomplete",0,"n.a."))))</f>
        <v>n.a.</v>
      </c>
      <c r="V179" s="36" t="str">
        <f aca="false">IF(OR(H179="n.a.",H179=""),"n.a.",COUNTIF($I179:$K179,"x")+H179)</f>
        <v>n.a.</v>
      </c>
      <c r="W179" s="54" t="s">
        <v>54</v>
      </c>
      <c r="X179" s="36" t="str">
        <f aca="false">IF(V179="n.a.","n.a.",IF(W179="completed",V179,IF(W179="partial",V179/2,IF(W179="incomplete",0,"n.a."))))</f>
        <v>n.a.</v>
      </c>
    </row>
    <row r="180" customFormat="false" ht="16.4" hidden="true" customHeight="false" outlineLevel="0" collapsed="false">
      <c r="A180" s="60"/>
      <c r="B180" s="61" t="str">
        <f aca="false">HYPERLINK("https://attack.mitre.org/techniques/T1562/007","MITRE")</f>
        <v>MITRE</v>
      </c>
      <c r="C180" s="61" t="s">
        <v>17</v>
      </c>
      <c r="D180" s="37" t="s">
        <v>257</v>
      </c>
      <c r="E180" s="38" t="s">
        <v>258</v>
      </c>
      <c r="F180" s="39" t="s">
        <v>54</v>
      </c>
      <c r="G180" s="39" t="s">
        <v>54</v>
      </c>
      <c r="H180" s="39" t="n">
        <v>3</v>
      </c>
      <c r="I180" s="53"/>
      <c r="J180" s="53" t="s">
        <v>55</v>
      </c>
      <c r="K180" s="53" t="s">
        <v>55</v>
      </c>
      <c r="L180" s="36" t="str">
        <f aca="false">IF(OR(F180="n.a.",F180=""),"n.a.",COUNTIF($I180:$K180,"x")+F180)</f>
        <v>n.a.</v>
      </c>
      <c r="M180" s="54" t="s">
        <v>54</v>
      </c>
      <c r="N180" s="36" t="str">
        <f aca="false">IF(L180="n.a.","n.a.",IF(M180="completed",L180,IF(M180="partial",L180/2,IF(M180="incomplete",0,"n.a."))))</f>
        <v>n.a.</v>
      </c>
      <c r="Q180" s="36" t="str">
        <f aca="false">IF(OR(G180="n.a.",G180=""),"n.a.",COUNTIF($I180:$K180,"x")+G180)</f>
        <v>n.a.</v>
      </c>
      <c r="R180" s="54" t="s">
        <v>54</v>
      </c>
      <c r="S180" s="36" t="str">
        <f aca="false">IF(Q180="n.a.","n.a.",IF(R180="completed",Q180,IF(R180="partial",Q180/2,IF(R180="incomplete",0,"n.a."))))</f>
        <v>n.a.</v>
      </c>
      <c r="V180" s="36" t="n">
        <f aca="false">IF(OR(H180="n.a.",H180=""),"n.a.",COUNTIF($I180:$K180,"x")+H180)</f>
        <v>5</v>
      </c>
      <c r="W180" s="54" t="s">
        <v>56</v>
      </c>
      <c r="X180" s="36" t="str">
        <f aca="false">IF(V180="n.a.","n.a.",IF(W180="completed",V180,IF(W180="partial",V180/2,IF(W180="incomplete",0,"n.a."))))</f>
        <v>n.a.</v>
      </c>
    </row>
    <row r="181" customFormat="false" ht="16.4" hidden="true" customHeight="false" outlineLevel="0" collapsed="false">
      <c r="A181" s="60"/>
      <c r="B181" s="61" t="str">
        <f aca="false">HYPERLINK("https://attack.mitre.org/techniques/T1562/008","MITRE")</f>
        <v>MITRE</v>
      </c>
      <c r="C181" s="61" t="s">
        <v>17</v>
      </c>
      <c r="D181" s="37" t="s">
        <v>257</v>
      </c>
      <c r="E181" s="38" t="s">
        <v>259</v>
      </c>
      <c r="F181" s="39" t="s">
        <v>54</v>
      </c>
      <c r="G181" s="39" t="s">
        <v>54</v>
      </c>
      <c r="H181" s="39" t="n">
        <v>3</v>
      </c>
      <c r="I181" s="53"/>
      <c r="J181" s="53" t="s">
        <v>55</v>
      </c>
      <c r="K181" s="53" t="s">
        <v>55</v>
      </c>
      <c r="L181" s="36" t="str">
        <f aca="false">IF(OR(F181="n.a.",F181=""),"n.a.",COUNTIF($I181:$K181,"x")+F181)</f>
        <v>n.a.</v>
      </c>
      <c r="M181" s="54" t="s">
        <v>54</v>
      </c>
      <c r="N181" s="36" t="str">
        <f aca="false">IF(L181="n.a.","n.a.",IF(M181="completed",L181,IF(M181="partial",L181/2,IF(M181="incomplete",0,"n.a."))))</f>
        <v>n.a.</v>
      </c>
      <c r="Q181" s="36" t="str">
        <f aca="false">IF(OR(G181="n.a.",G181=""),"n.a.",COUNTIF($I181:$K181,"x")+G181)</f>
        <v>n.a.</v>
      </c>
      <c r="R181" s="54" t="s">
        <v>54</v>
      </c>
      <c r="S181" s="36" t="str">
        <f aca="false">IF(Q181="n.a.","n.a.",IF(R181="completed",Q181,IF(R181="partial",Q181/2,IF(R181="incomplete",0,"n.a."))))</f>
        <v>n.a.</v>
      </c>
      <c r="V181" s="36" t="n">
        <f aca="false">IF(OR(H181="n.a.",H181=""),"n.a.",COUNTIF($I181:$K181,"x")+H181)</f>
        <v>5</v>
      </c>
      <c r="W181" s="54" t="s">
        <v>56</v>
      </c>
      <c r="X181" s="36" t="str">
        <f aca="false">IF(V181="n.a.","n.a.",IF(W181="completed",V181,IF(W181="partial",V181/2,IF(W181="incomplete",0,"n.a."))))</f>
        <v>n.a.</v>
      </c>
    </row>
    <row r="182" customFormat="false" ht="16.4" hidden="true" customHeight="false" outlineLevel="0" collapsed="false">
      <c r="A182" s="60"/>
      <c r="B182" s="61" t="str">
        <f aca="false">HYPERLINK("https://attack.mitre.org/techniques/T1562/012","MITRE")</f>
        <v>MITRE</v>
      </c>
      <c r="C182" s="61" t="s">
        <v>17</v>
      </c>
      <c r="D182" s="37" t="s">
        <v>257</v>
      </c>
      <c r="E182" s="38" t="s">
        <v>260</v>
      </c>
      <c r="F182" s="39" t="n">
        <v>2</v>
      </c>
      <c r="G182" s="39" t="n">
        <v>3</v>
      </c>
      <c r="H182" s="39" t="s">
        <v>54</v>
      </c>
      <c r="I182" s="55"/>
      <c r="J182" s="55" t="s">
        <v>55</v>
      </c>
      <c r="K182" s="55" t="s">
        <v>55</v>
      </c>
      <c r="L182" s="36" t="n">
        <f aca="false">IF(OR(F182="n.a.",F182=""),"n.a.",COUNTIF($I182:$K182,"x")+F182)</f>
        <v>4</v>
      </c>
      <c r="M182" s="54" t="s">
        <v>56</v>
      </c>
      <c r="N182" s="36" t="str">
        <f aca="false">IF(L182="n.a.","n.a.",IF(M182="completed",L182,IF(M182="partial",L182/2,IF(M182="incomplete",0,"n.a."))))</f>
        <v>n.a.</v>
      </c>
      <c r="Q182" s="36" t="n">
        <f aca="false">IF(OR(G182="n.a.",G182=""),"n.a.",COUNTIF($I182:$K182,"x")+G182)</f>
        <v>5</v>
      </c>
      <c r="R182" s="54" t="s">
        <v>56</v>
      </c>
      <c r="S182" s="36" t="str">
        <f aca="false">IF(Q182="n.a.","n.a.",IF(R182="completed",Q182,IF(R182="partial",Q182/2,IF(R182="incomplete",0,"n.a."))))</f>
        <v>n.a.</v>
      </c>
      <c r="V182" s="36" t="str">
        <f aca="false">IF(OR(H182="n.a.",H182=""),"n.a.",COUNTIF($I182:$K182,"x")+H182)</f>
        <v>n.a.</v>
      </c>
      <c r="W182" s="54" t="s">
        <v>54</v>
      </c>
      <c r="X182" s="36" t="str">
        <f aca="false">IF(V182="n.a.","n.a.",IF(W182="completed",V182,IF(W182="partial",V182/2,IF(W182="incomplete",0,"n.a."))))</f>
        <v>n.a.</v>
      </c>
    </row>
    <row r="183" customFormat="false" ht="16.4" hidden="true" customHeight="false" outlineLevel="0" collapsed="false">
      <c r="A183" s="60"/>
      <c r="B183" s="61" t="str">
        <f aca="false">HYPERLINK("https://attack.mitre.org/techniques/T1562/004","MITRE")</f>
        <v>MITRE</v>
      </c>
      <c r="C183" s="61" t="s">
        <v>17</v>
      </c>
      <c r="D183" s="37" t="s">
        <v>257</v>
      </c>
      <c r="E183" s="38" t="s">
        <v>261</v>
      </c>
      <c r="F183" s="39" t="n">
        <v>3</v>
      </c>
      <c r="G183" s="39" t="n">
        <v>3</v>
      </c>
      <c r="H183" s="39" t="s">
        <v>54</v>
      </c>
      <c r="I183" s="55"/>
      <c r="J183" s="55" t="s">
        <v>55</v>
      </c>
      <c r="K183" s="55" t="s">
        <v>55</v>
      </c>
      <c r="L183" s="36" t="n">
        <f aca="false">IF(OR(F183="n.a.",F183=""),"n.a.",COUNTIF($I183:$K183,"x")+F183)</f>
        <v>5</v>
      </c>
      <c r="M183" s="54" t="s">
        <v>56</v>
      </c>
      <c r="N183" s="36" t="str">
        <f aca="false">IF(L183="n.a.","n.a.",IF(M183="completed",L183,IF(M183="partial",L183/2,IF(M183="incomplete",0,"n.a."))))</f>
        <v>n.a.</v>
      </c>
      <c r="Q183" s="36" t="n">
        <f aca="false">IF(OR(G183="n.a.",G183=""),"n.a.",COUNTIF($I183:$K183,"x")+G183)</f>
        <v>5</v>
      </c>
      <c r="R183" s="54" t="s">
        <v>56</v>
      </c>
      <c r="S183" s="36" t="str">
        <f aca="false">IF(Q183="n.a.","n.a.",IF(R183="completed",Q183,IF(R183="partial",Q183/2,IF(R183="incomplete",0,"n.a."))))</f>
        <v>n.a.</v>
      </c>
      <c r="V183" s="36" t="str">
        <f aca="false">IF(OR(H183="n.a.",H183=""),"n.a.",COUNTIF($I183:$K183,"x")+H183)</f>
        <v>n.a.</v>
      </c>
      <c r="W183" s="54" t="s">
        <v>54</v>
      </c>
      <c r="X183" s="36" t="str">
        <f aca="false">IF(V183="n.a.","n.a.",IF(W183="completed",V183,IF(W183="partial",V183/2,IF(W183="incomplete",0,"n.a."))))</f>
        <v>n.a.</v>
      </c>
    </row>
    <row r="184" customFormat="false" ht="16.4" hidden="true" customHeight="false" outlineLevel="0" collapsed="false">
      <c r="A184" s="60"/>
      <c r="B184" s="61" t="str">
        <f aca="false">HYPERLINK("https://attack.mitre.org/techniques/T1562/001","MITRE")</f>
        <v>MITRE</v>
      </c>
      <c r="C184" s="61" t="s">
        <v>17</v>
      </c>
      <c r="D184" s="37" t="s">
        <v>257</v>
      </c>
      <c r="E184" s="38" t="s">
        <v>262</v>
      </c>
      <c r="F184" s="39" t="n">
        <v>2</v>
      </c>
      <c r="G184" s="39" t="n">
        <v>2</v>
      </c>
      <c r="H184" s="39" t="n">
        <v>3</v>
      </c>
      <c r="I184" s="55"/>
      <c r="J184" s="55" t="s">
        <v>55</v>
      </c>
      <c r="K184" s="55" t="s">
        <v>55</v>
      </c>
      <c r="L184" s="36" t="n">
        <f aca="false">IF(OR(F184="n.a.",F184=""),"n.a.",COUNTIF($I184:$K184,"x")+F184)</f>
        <v>4</v>
      </c>
      <c r="M184" s="54" t="s">
        <v>56</v>
      </c>
      <c r="N184" s="36" t="str">
        <f aca="false">IF(L184="n.a.","n.a.",IF(M184="completed",L184,IF(M184="partial",L184/2,IF(M184="incomplete",0,"n.a."))))</f>
        <v>n.a.</v>
      </c>
      <c r="Q184" s="36" t="n">
        <f aca="false">IF(OR(G184="n.a.",G184=""),"n.a.",COUNTIF($I184:$K184,"x")+G184)</f>
        <v>4</v>
      </c>
      <c r="R184" s="54" t="s">
        <v>56</v>
      </c>
      <c r="S184" s="36" t="str">
        <f aca="false">IF(Q184="n.a.","n.a.",IF(R184="completed",Q184,IF(R184="partial",Q184/2,IF(R184="incomplete",0,"n.a."))))</f>
        <v>n.a.</v>
      </c>
      <c r="V184" s="36" t="n">
        <f aca="false">IF(OR(H184="n.a.",H184=""),"n.a.",COUNTIF($I184:$K184,"x")+H184)</f>
        <v>5</v>
      </c>
      <c r="W184" s="54" t="s">
        <v>56</v>
      </c>
      <c r="X184" s="36" t="str">
        <f aca="false">IF(V184="n.a.","n.a.",IF(W184="completed",V184,IF(W184="partial",V184/2,IF(W184="incomplete",0,"n.a."))))</f>
        <v>n.a.</v>
      </c>
    </row>
    <row r="185" customFormat="false" ht="16.4" hidden="true" customHeight="false" outlineLevel="0" collapsed="false">
      <c r="A185" s="60"/>
      <c r="B185" s="61" t="str">
        <f aca="false">HYPERLINK("https://attack.mitre.org/techniques/T1562/002","MITRE")</f>
        <v>MITRE</v>
      </c>
      <c r="C185" s="61" t="s">
        <v>17</v>
      </c>
      <c r="D185" s="37" t="s">
        <v>257</v>
      </c>
      <c r="E185" s="38" t="s">
        <v>263</v>
      </c>
      <c r="F185" s="39" t="n">
        <v>2</v>
      </c>
      <c r="G185" s="39" t="n">
        <v>3</v>
      </c>
      <c r="H185" s="39" t="s">
        <v>54</v>
      </c>
      <c r="I185" s="55"/>
      <c r="J185" s="55" t="s">
        <v>55</v>
      </c>
      <c r="K185" s="55" t="s">
        <v>55</v>
      </c>
      <c r="L185" s="36" t="n">
        <f aca="false">IF(OR(F185="n.a.",F185=""),"n.a.",COUNTIF($I185:$K185,"x")+F185)</f>
        <v>4</v>
      </c>
      <c r="M185" s="54" t="s">
        <v>56</v>
      </c>
      <c r="N185" s="36" t="str">
        <f aca="false">IF(L185="n.a.","n.a.",IF(M185="completed",L185,IF(M185="partial",L185/2,IF(M185="incomplete",0,"n.a."))))</f>
        <v>n.a.</v>
      </c>
      <c r="Q185" s="36" t="n">
        <f aca="false">IF(OR(G185="n.a.",G185=""),"n.a.",COUNTIF($I185:$K185,"x")+G185)</f>
        <v>5</v>
      </c>
      <c r="R185" s="54" t="s">
        <v>56</v>
      </c>
      <c r="S185" s="36" t="str">
        <f aca="false">IF(Q185="n.a.","n.a.",IF(R185="completed",Q185,IF(R185="partial",Q185/2,IF(R185="incomplete",0,"n.a."))))</f>
        <v>n.a.</v>
      </c>
      <c r="V185" s="36" t="str">
        <f aca="false">IF(OR(H185="n.a.",H185=""),"n.a.",COUNTIF($I185:$K185,"x")+H185)</f>
        <v>n.a.</v>
      </c>
      <c r="W185" s="54" t="s">
        <v>54</v>
      </c>
      <c r="X185" s="36" t="str">
        <f aca="false">IF(V185="n.a.","n.a.",IF(W185="completed",V185,IF(W185="partial",V185/2,IF(W185="incomplete",0,"n.a."))))</f>
        <v>n.a.</v>
      </c>
    </row>
    <row r="186" customFormat="false" ht="16.4" hidden="true" customHeight="false" outlineLevel="0" collapsed="false">
      <c r="A186" s="60"/>
      <c r="B186" s="61" t="str">
        <f aca="false">HYPERLINK("https://attack.mitre.org/techniques/T1562/010","MITRE")</f>
        <v>MITRE</v>
      </c>
      <c r="C186" s="61" t="s">
        <v>17</v>
      </c>
      <c r="D186" s="37" t="s">
        <v>257</v>
      </c>
      <c r="E186" s="38" t="s">
        <v>264</v>
      </c>
      <c r="F186" s="39" t="n">
        <v>2</v>
      </c>
      <c r="G186" s="39" t="n">
        <v>3</v>
      </c>
      <c r="H186" s="39" t="s">
        <v>54</v>
      </c>
      <c r="I186" s="55" t="s">
        <v>55</v>
      </c>
      <c r="J186" s="55" t="s">
        <v>55</v>
      </c>
      <c r="K186" s="55" t="s">
        <v>55</v>
      </c>
      <c r="L186" s="36" t="n">
        <f aca="false">IF(OR(F186="n.a.",F186=""),"n.a.",COUNTIF($I186:$K186,"x")+F186)</f>
        <v>5</v>
      </c>
      <c r="M186" s="54" t="s">
        <v>56</v>
      </c>
      <c r="N186" s="36" t="str">
        <f aca="false">IF(L186="n.a.","n.a.",IF(M186="completed",L186,IF(M186="partial",L186/2,IF(M186="incomplete",0,"n.a."))))</f>
        <v>n.a.</v>
      </c>
      <c r="Q186" s="36" t="n">
        <f aca="false">IF(OR(G186="n.a.",G186=""),"n.a.",COUNTIF($I186:$K186,"x")+G186)</f>
        <v>6</v>
      </c>
      <c r="R186" s="54" t="s">
        <v>56</v>
      </c>
      <c r="S186" s="36" t="str">
        <f aca="false">IF(Q186="n.a.","n.a.",IF(R186="completed",Q186,IF(R186="partial",Q186/2,IF(R186="incomplete",0,"n.a."))))</f>
        <v>n.a.</v>
      </c>
      <c r="V186" s="36" t="str">
        <f aca="false">IF(OR(H186="n.a.",H186=""),"n.a.",COUNTIF($I186:$K186,"x")+H186)</f>
        <v>n.a.</v>
      </c>
      <c r="W186" s="54" t="s">
        <v>54</v>
      </c>
      <c r="X186" s="36" t="str">
        <f aca="false">IF(V186="n.a.","n.a.",IF(W186="completed",V186,IF(W186="partial",V186/2,IF(W186="incomplete",0,"n.a."))))</f>
        <v>n.a.</v>
      </c>
    </row>
    <row r="187" customFormat="false" ht="16.4" hidden="true" customHeight="false" outlineLevel="0" collapsed="false">
      <c r="A187" s="60"/>
      <c r="B187" s="61" t="str">
        <f aca="false">HYPERLINK("https://attack.mitre.org/techniques/T1562/003","MITRE")</f>
        <v>MITRE</v>
      </c>
      <c r="C187" s="61" t="s">
        <v>17</v>
      </c>
      <c r="D187" s="37" t="s">
        <v>257</v>
      </c>
      <c r="E187" s="38" t="s">
        <v>265</v>
      </c>
      <c r="F187" s="39" t="n">
        <v>2</v>
      </c>
      <c r="G187" s="39" t="n">
        <v>3</v>
      </c>
      <c r="H187" s="39" t="s">
        <v>54</v>
      </c>
      <c r="I187" s="55"/>
      <c r="J187" s="55" t="s">
        <v>55</v>
      </c>
      <c r="K187" s="55" t="s">
        <v>55</v>
      </c>
      <c r="L187" s="36" t="n">
        <f aca="false">IF(OR(F187="n.a.",F187=""),"n.a.",COUNTIF($I187:$K187,"x")+F187)</f>
        <v>4</v>
      </c>
      <c r="M187" s="54" t="s">
        <v>56</v>
      </c>
      <c r="N187" s="36" t="str">
        <f aca="false">IF(L187="n.a.","n.a.",IF(M187="completed",L187,IF(M187="partial",L187/2,IF(M187="incomplete",0,"n.a."))))</f>
        <v>n.a.</v>
      </c>
      <c r="Q187" s="36" t="n">
        <f aca="false">IF(OR(G187="n.a.",G187=""),"n.a.",COUNTIF($I187:$K187,"x")+G187)</f>
        <v>5</v>
      </c>
      <c r="R187" s="54" t="s">
        <v>56</v>
      </c>
      <c r="S187" s="36" t="str">
        <f aca="false">IF(Q187="n.a.","n.a.",IF(R187="completed",Q187,IF(R187="partial",Q187/2,IF(R187="incomplete",0,"n.a."))))</f>
        <v>n.a.</v>
      </c>
      <c r="V187" s="36" t="str">
        <f aca="false">IF(OR(H187="n.a.",H187=""),"n.a.",COUNTIF($I187:$K187,"x")+H187)</f>
        <v>n.a.</v>
      </c>
      <c r="W187" s="54" t="s">
        <v>54</v>
      </c>
      <c r="X187" s="36" t="str">
        <f aca="false">IF(V187="n.a.","n.a.",IF(W187="completed",V187,IF(W187="partial",V187/2,IF(W187="incomplete",0,"n.a."))))</f>
        <v>n.a.</v>
      </c>
    </row>
    <row r="188" customFormat="false" ht="16.4" hidden="true" customHeight="false" outlineLevel="0" collapsed="false">
      <c r="A188" s="60"/>
      <c r="B188" s="61" t="str">
        <f aca="false">HYPERLINK("https://attack.mitre.org/techniques/T1562/006","MITRE")</f>
        <v>MITRE</v>
      </c>
      <c r="C188" s="61" t="s">
        <v>17</v>
      </c>
      <c r="D188" s="37" t="s">
        <v>257</v>
      </c>
      <c r="E188" s="38" t="s">
        <v>266</v>
      </c>
      <c r="F188" s="39" t="n">
        <v>2</v>
      </c>
      <c r="G188" s="39" t="n">
        <v>3</v>
      </c>
      <c r="H188" s="39" t="s">
        <v>54</v>
      </c>
      <c r="I188" s="55"/>
      <c r="J188" s="55" t="s">
        <v>55</v>
      </c>
      <c r="K188" s="55" t="s">
        <v>55</v>
      </c>
      <c r="L188" s="36" t="n">
        <f aca="false">IF(OR(F188="n.a.",F188=""),"n.a.",COUNTIF($I188:$K188,"x")+F188)</f>
        <v>4</v>
      </c>
      <c r="M188" s="54" t="s">
        <v>56</v>
      </c>
      <c r="N188" s="36" t="str">
        <f aca="false">IF(L188="n.a.","n.a.",IF(M188="completed",L188,IF(M188="partial",L188/2,IF(M188="incomplete",0,"n.a."))))</f>
        <v>n.a.</v>
      </c>
      <c r="Q188" s="36" t="n">
        <f aca="false">IF(OR(G188="n.a.",G188=""),"n.a.",COUNTIF($I188:$K188,"x")+G188)</f>
        <v>5</v>
      </c>
      <c r="R188" s="54" t="s">
        <v>56</v>
      </c>
      <c r="S188" s="36" t="str">
        <f aca="false">IF(Q188="n.a.","n.a.",IF(R188="completed",Q188,IF(R188="partial",Q188/2,IF(R188="incomplete",0,"n.a."))))</f>
        <v>n.a.</v>
      </c>
      <c r="V188" s="36" t="str">
        <f aca="false">IF(OR(H188="n.a.",H188=""),"n.a.",COUNTIF($I188:$K188,"x")+H188)</f>
        <v>n.a.</v>
      </c>
      <c r="W188" s="54" t="s">
        <v>54</v>
      </c>
      <c r="X188" s="36" t="str">
        <f aca="false">IF(V188="n.a.","n.a.",IF(W188="completed",V188,IF(W188="partial",V188/2,IF(W188="incomplete",0,"n.a."))))</f>
        <v>n.a.</v>
      </c>
    </row>
    <row r="189" customFormat="false" ht="16.4" hidden="true" customHeight="false" outlineLevel="0" collapsed="false">
      <c r="A189" s="60"/>
      <c r="B189" s="61" t="str">
        <f aca="false">HYPERLINK("https://attack.mitre.org/techniques/T1562/009","MITRE")</f>
        <v>MITRE</v>
      </c>
      <c r="C189" s="61" t="s">
        <v>17</v>
      </c>
      <c r="D189" s="37" t="s">
        <v>257</v>
      </c>
      <c r="E189" s="38" t="s">
        <v>267</v>
      </c>
      <c r="F189" s="39" t="n">
        <v>3</v>
      </c>
      <c r="G189" s="39" t="n">
        <v>3</v>
      </c>
      <c r="H189" s="39" t="s">
        <v>54</v>
      </c>
      <c r="I189" s="55"/>
      <c r="J189" s="55" t="s">
        <v>55</v>
      </c>
      <c r="K189" s="55" t="s">
        <v>55</v>
      </c>
      <c r="L189" s="36" t="n">
        <f aca="false">IF(OR(F189="n.a.",F189=""),"n.a.",COUNTIF($I189:$K189,"x")+F189)</f>
        <v>5</v>
      </c>
      <c r="M189" s="54" t="s">
        <v>56</v>
      </c>
      <c r="N189" s="36" t="str">
        <f aca="false">IF(L189="n.a.","n.a.",IF(M189="completed",L189,IF(M189="partial",L189/2,IF(M189="incomplete",0,"n.a."))))</f>
        <v>n.a.</v>
      </c>
      <c r="Q189" s="36" t="n">
        <f aca="false">IF(OR(G189="n.a.",G189=""),"n.a.",COUNTIF($I189:$K189,"x")+G189)</f>
        <v>5</v>
      </c>
      <c r="R189" s="54" t="s">
        <v>56</v>
      </c>
      <c r="S189" s="36" t="str">
        <f aca="false">IF(Q189="n.a.","n.a.",IF(R189="completed",Q189,IF(R189="partial",Q189/2,IF(R189="incomplete",0,"n.a."))))</f>
        <v>n.a.</v>
      </c>
      <c r="V189" s="36" t="str">
        <f aca="false">IF(OR(H189="n.a.",H189=""),"n.a.",COUNTIF($I189:$K189,"x")+H189)</f>
        <v>n.a.</v>
      </c>
      <c r="W189" s="54" t="s">
        <v>54</v>
      </c>
      <c r="X189" s="36" t="str">
        <f aca="false">IF(V189="n.a.","n.a.",IF(W189="completed",V189,IF(W189="partial",V189/2,IF(W189="incomplete",0,"n.a."))))</f>
        <v>n.a.</v>
      </c>
    </row>
    <row r="190" customFormat="false" ht="16.4" hidden="true" customHeight="false" outlineLevel="0" collapsed="false">
      <c r="A190" s="60"/>
      <c r="B190" s="61" t="str">
        <f aca="false">HYPERLINK("https://attack.mitre.org/techniques/T1562/011","MITRE")</f>
        <v>MITRE</v>
      </c>
      <c r="C190" s="61" t="s">
        <v>17</v>
      </c>
      <c r="D190" s="37" t="s">
        <v>257</v>
      </c>
      <c r="E190" s="38" t="s">
        <v>268</v>
      </c>
      <c r="F190" s="39" t="n">
        <v>2</v>
      </c>
      <c r="G190" s="39" t="n">
        <v>3</v>
      </c>
      <c r="H190" s="39" t="s">
        <v>54</v>
      </c>
      <c r="I190" s="53" t="s">
        <v>55</v>
      </c>
      <c r="J190" s="53" t="s">
        <v>55</v>
      </c>
      <c r="K190" s="53" t="s">
        <v>55</v>
      </c>
      <c r="L190" s="36" t="n">
        <f aca="false">IF(OR(F190="n.a.",F190=""),"n.a.",COUNTIF($I190:$K190,"x")+F190)</f>
        <v>5</v>
      </c>
      <c r="M190" s="54" t="s">
        <v>56</v>
      </c>
      <c r="N190" s="36" t="str">
        <f aca="false">IF(L190="n.a.","n.a.",IF(M190="completed",L190,IF(M190="partial",L190/2,IF(M190="incomplete",0,"n.a."))))</f>
        <v>n.a.</v>
      </c>
      <c r="Q190" s="36" t="n">
        <f aca="false">IF(OR(G190="n.a.",G190=""),"n.a.",COUNTIF($I190:$K190,"x")+G190)</f>
        <v>6</v>
      </c>
      <c r="R190" s="54" t="s">
        <v>56</v>
      </c>
      <c r="S190" s="36" t="str">
        <f aca="false">IF(Q190="n.a.","n.a.",IF(R190="completed",Q190,IF(R190="partial",Q190/2,IF(R190="incomplete",0,"n.a."))))</f>
        <v>n.a.</v>
      </c>
      <c r="V190" s="36" t="str">
        <f aca="false">IF(OR(H190="n.a.",H190=""),"n.a.",COUNTIF($I190:$K190,"x")+H190)</f>
        <v>n.a.</v>
      </c>
      <c r="W190" s="54" t="s">
        <v>54</v>
      </c>
      <c r="X190" s="36" t="str">
        <f aca="false">IF(V190="n.a.","n.a.",IF(W190="completed",V190,IF(W190="partial",V190/2,IF(W190="incomplete",0,"n.a."))))</f>
        <v>n.a.</v>
      </c>
    </row>
    <row r="191" customFormat="false" ht="16.4" hidden="true" customHeight="false" outlineLevel="0" collapsed="false">
      <c r="A191" s="60"/>
      <c r="B191" s="61" t="str">
        <f aca="false">HYPERLINK("https://attack.mitre.org/techniques/T1656/","MITRE")</f>
        <v>MITRE</v>
      </c>
      <c r="C191" s="61" t="s">
        <v>17</v>
      </c>
      <c r="D191" s="37" t="s">
        <v>269</v>
      </c>
      <c r="E191" s="38" t="s">
        <v>65</v>
      </c>
      <c r="F191" s="39" t="n">
        <v>3</v>
      </c>
      <c r="G191" s="39" t="n">
        <v>3</v>
      </c>
      <c r="H191" s="39" t="n">
        <v>3</v>
      </c>
      <c r="I191" s="53" t="s">
        <v>55</v>
      </c>
      <c r="J191" s="53" t="s">
        <v>55</v>
      </c>
      <c r="K191" s="53"/>
      <c r="L191" s="36" t="n">
        <f aca="false">IF(OR(F191="n.a.",F191=""),"n.a.",COUNTIF($I191:$K191,"x")+F191)</f>
        <v>5</v>
      </c>
      <c r="M191" s="54" t="s">
        <v>56</v>
      </c>
      <c r="N191" s="36" t="str">
        <f aca="false">IF(L191="n.a.","n.a.",IF(M191="completed",L191,IF(M191="partial",L191/2,IF(M191="incomplete",0,"n.a."))))</f>
        <v>n.a.</v>
      </c>
      <c r="Q191" s="36" t="n">
        <f aca="false">IF(OR(G191="n.a.",G191=""),"n.a.",COUNTIF($I191:$K191,"x")+G191)</f>
        <v>5</v>
      </c>
      <c r="R191" s="54" t="s">
        <v>56</v>
      </c>
      <c r="S191" s="36" t="str">
        <f aca="false">IF(Q191="n.a.","n.a.",IF(R191="completed",Q191,IF(R191="partial",Q191/2,IF(R191="incomplete",0,"n.a."))))</f>
        <v>n.a.</v>
      </c>
      <c r="V191" s="36" t="n">
        <f aca="false">IF(OR(H191="n.a.",H191=""),"n.a.",COUNTIF($I191:$K191,"x")+H191)</f>
        <v>5</v>
      </c>
      <c r="W191" s="54" t="s">
        <v>56</v>
      </c>
      <c r="X191" s="36" t="str">
        <f aca="false">IF(V191="n.a.","n.a.",IF(W191="completed",V191,IF(W191="partial",V191/2,IF(W191="incomplete",0,"n.a."))))</f>
        <v>n.a.</v>
      </c>
    </row>
    <row r="192" customFormat="false" ht="16.4" hidden="true" customHeight="false" outlineLevel="0" collapsed="false">
      <c r="A192" s="60"/>
      <c r="B192" s="61" t="str">
        <f aca="false">HYPERLINK("https://attack.mitre.org/techniques/T1070/003","MITRE")</f>
        <v>MITRE</v>
      </c>
      <c r="C192" s="61" t="s">
        <v>17</v>
      </c>
      <c r="D192" s="37" t="s">
        <v>270</v>
      </c>
      <c r="E192" s="38" t="s">
        <v>271</v>
      </c>
      <c r="F192" s="39" t="n">
        <v>2</v>
      </c>
      <c r="G192" s="39" t="n">
        <v>3</v>
      </c>
      <c r="H192" s="39" t="s">
        <v>54</v>
      </c>
      <c r="I192" s="55"/>
      <c r="J192" s="55" t="s">
        <v>55</v>
      </c>
      <c r="K192" s="55" t="s">
        <v>55</v>
      </c>
      <c r="L192" s="36" t="n">
        <f aca="false">IF(OR(F192="n.a.",F192=""),"n.a.",COUNTIF($I192:$K192,"x")+F192)</f>
        <v>4</v>
      </c>
      <c r="M192" s="54" t="s">
        <v>56</v>
      </c>
      <c r="N192" s="36" t="str">
        <f aca="false">IF(L192="n.a.","n.a.",IF(M192="completed",L192,IF(M192="partial",L192/2,IF(M192="incomplete",0,"n.a."))))</f>
        <v>n.a.</v>
      </c>
      <c r="Q192" s="36" t="n">
        <f aca="false">IF(OR(G192="n.a.",G192=""),"n.a.",COUNTIF($I192:$K192,"x")+G192)</f>
        <v>5</v>
      </c>
      <c r="R192" s="54" t="s">
        <v>56</v>
      </c>
      <c r="S192" s="36" t="str">
        <f aca="false">IF(Q192="n.a.","n.a.",IF(R192="completed",Q192,IF(R192="partial",Q192/2,IF(R192="incomplete",0,"n.a."))))</f>
        <v>n.a.</v>
      </c>
      <c r="V192" s="36" t="str">
        <f aca="false">IF(OR(H192="n.a.",H192=""),"n.a.",COUNTIF($I192:$K192,"x")+H192)</f>
        <v>n.a.</v>
      </c>
      <c r="W192" s="54" t="s">
        <v>54</v>
      </c>
      <c r="X192" s="36" t="str">
        <f aca="false">IF(V192="n.a.","n.a.",IF(W192="completed",V192,IF(W192="partial",V192/2,IF(W192="incomplete",0,"n.a."))))</f>
        <v>n.a.</v>
      </c>
    </row>
    <row r="193" customFormat="false" ht="16.4" hidden="true" customHeight="false" outlineLevel="0" collapsed="false">
      <c r="A193" s="60"/>
      <c r="B193" s="61" t="str">
        <f aca="false">HYPERLINK("https://attack.mitre.org/techniques/T1070/002","MITRE")</f>
        <v>MITRE</v>
      </c>
      <c r="C193" s="61" t="s">
        <v>17</v>
      </c>
      <c r="D193" s="37" t="s">
        <v>270</v>
      </c>
      <c r="E193" s="38" t="s">
        <v>272</v>
      </c>
      <c r="F193" s="39" t="n">
        <v>2</v>
      </c>
      <c r="G193" s="39" t="n">
        <v>3</v>
      </c>
      <c r="H193" s="39" t="s">
        <v>54</v>
      </c>
      <c r="I193" s="53"/>
      <c r="J193" s="53" t="s">
        <v>55</v>
      </c>
      <c r="K193" s="53" t="s">
        <v>55</v>
      </c>
      <c r="L193" s="36" t="n">
        <f aca="false">IF(OR(F193="n.a.",F193=""),"n.a.",COUNTIF($I193:$K193,"x")+F193)</f>
        <v>4</v>
      </c>
      <c r="M193" s="54" t="s">
        <v>56</v>
      </c>
      <c r="N193" s="36" t="str">
        <f aca="false">IF(L193="n.a.","n.a.",IF(M193="completed",L193,IF(M193="partial",L193/2,IF(M193="incomplete",0,"n.a."))))</f>
        <v>n.a.</v>
      </c>
      <c r="Q193" s="36" t="n">
        <f aca="false">IF(OR(G193="n.a.",G193=""),"n.a.",COUNTIF($I193:$K193,"x")+G193)</f>
        <v>5</v>
      </c>
      <c r="R193" s="54" t="s">
        <v>56</v>
      </c>
      <c r="S193" s="36" t="str">
        <f aca="false">IF(Q193="n.a.","n.a.",IF(R193="completed",Q193,IF(R193="partial",Q193/2,IF(R193="incomplete",0,"n.a."))))</f>
        <v>n.a.</v>
      </c>
      <c r="V193" s="36" t="str">
        <f aca="false">IF(OR(H193="n.a.",H193=""),"n.a.",COUNTIF($I193:$K193,"x")+H193)</f>
        <v>n.a.</v>
      </c>
      <c r="W193" s="54" t="s">
        <v>54</v>
      </c>
      <c r="X193" s="36" t="str">
        <f aca="false">IF(V193="n.a.","n.a.",IF(W193="completed",V193,IF(W193="partial",V193/2,IF(W193="incomplete",0,"n.a."))))</f>
        <v>n.a.</v>
      </c>
    </row>
    <row r="194" customFormat="false" ht="16.4" hidden="true" customHeight="false" outlineLevel="0" collapsed="false">
      <c r="A194" s="60"/>
      <c r="B194" s="61" t="str">
        <f aca="false">HYPERLINK("https://attack.mitre.org/techniques/T1070/008","MITRE")</f>
        <v>MITRE</v>
      </c>
      <c r="C194" s="61" t="s">
        <v>17</v>
      </c>
      <c r="D194" s="37" t="s">
        <v>270</v>
      </c>
      <c r="E194" s="38" t="s">
        <v>273</v>
      </c>
      <c r="F194" s="39" t="n">
        <v>3</v>
      </c>
      <c r="G194" s="39" t="n">
        <v>3</v>
      </c>
      <c r="H194" s="39" t="n">
        <v>3</v>
      </c>
      <c r="I194" s="55"/>
      <c r="J194" s="55"/>
      <c r="K194" s="55" t="s">
        <v>55</v>
      </c>
      <c r="L194" s="36" t="n">
        <f aca="false">IF(OR(F194="n.a.",F194=""),"n.a.",COUNTIF($I194:$K194,"x")+F194)</f>
        <v>4</v>
      </c>
      <c r="M194" s="54" t="s">
        <v>56</v>
      </c>
      <c r="N194" s="36" t="str">
        <f aca="false">IF(L194="n.a.","n.a.",IF(M194="completed",L194,IF(M194="partial",L194/2,IF(M194="incomplete",0,"n.a."))))</f>
        <v>n.a.</v>
      </c>
      <c r="Q194" s="36" t="n">
        <f aca="false">IF(OR(G194="n.a.",G194=""),"n.a.",COUNTIF($I194:$K194,"x")+G194)</f>
        <v>4</v>
      </c>
      <c r="R194" s="54" t="s">
        <v>56</v>
      </c>
      <c r="S194" s="36" t="str">
        <f aca="false">IF(Q194="n.a.","n.a.",IF(R194="completed",Q194,IF(R194="partial",Q194/2,IF(R194="incomplete",0,"n.a."))))</f>
        <v>n.a.</v>
      </c>
      <c r="V194" s="36" t="n">
        <f aca="false">IF(OR(H194="n.a.",H194=""),"n.a.",COUNTIF($I194:$K194,"x")+H194)</f>
        <v>4</v>
      </c>
      <c r="W194" s="54" t="s">
        <v>56</v>
      </c>
      <c r="X194" s="36" t="str">
        <f aca="false">IF(V194="n.a.","n.a.",IF(W194="completed",V194,IF(W194="partial",V194/2,IF(W194="incomplete",0,"n.a."))))</f>
        <v>n.a.</v>
      </c>
    </row>
    <row r="195" customFormat="false" ht="16.4" hidden="true" customHeight="false" outlineLevel="0" collapsed="false">
      <c r="A195" s="60"/>
      <c r="B195" s="61" t="str">
        <f aca="false">HYPERLINK("https://attack.mitre.org/techniques/T1070/007","MITRE")</f>
        <v>MITRE</v>
      </c>
      <c r="C195" s="61" t="s">
        <v>17</v>
      </c>
      <c r="D195" s="37" t="s">
        <v>270</v>
      </c>
      <c r="E195" s="38" t="s">
        <v>274</v>
      </c>
      <c r="F195" s="39" t="n">
        <v>2</v>
      </c>
      <c r="G195" s="39" t="n">
        <v>2</v>
      </c>
      <c r="H195" s="39" t="s">
        <v>54</v>
      </c>
      <c r="I195" s="55"/>
      <c r="J195" s="55" t="s">
        <v>55</v>
      </c>
      <c r="K195" s="55"/>
      <c r="L195" s="36" t="n">
        <f aca="false">IF(OR(F195="n.a.",F195=""),"n.a.",COUNTIF($I195:$K195,"x")+F195)</f>
        <v>3</v>
      </c>
      <c r="M195" s="54" t="s">
        <v>56</v>
      </c>
      <c r="N195" s="36" t="str">
        <f aca="false">IF(L195="n.a.","n.a.",IF(M195="completed",L195,IF(M195="partial",L195/2,IF(M195="incomplete",0,"n.a."))))</f>
        <v>n.a.</v>
      </c>
      <c r="Q195" s="36" t="n">
        <f aca="false">IF(OR(G195="n.a.",G195=""),"n.a.",COUNTIF($I195:$K195,"x")+G195)</f>
        <v>3</v>
      </c>
      <c r="R195" s="54" t="s">
        <v>56</v>
      </c>
      <c r="S195" s="36" t="str">
        <f aca="false">IF(Q195="n.a.","n.a.",IF(R195="completed",Q195,IF(R195="partial",Q195/2,IF(R195="incomplete",0,"n.a."))))</f>
        <v>n.a.</v>
      </c>
      <c r="V195" s="36" t="str">
        <f aca="false">IF(OR(H195="n.a.",H195=""),"n.a.",COUNTIF($I195:$K195,"x")+H195)</f>
        <v>n.a.</v>
      </c>
      <c r="W195" s="54" t="s">
        <v>54</v>
      </c>
      <c r="X195" s="36" t="str">
        <f aca="false">IF(V195="n.a.","n.a.",IF(W195="completed",V195,IF(W195="partial",V195/2,IF(W195="incomplete",0,"n.a."))))</f>
        <v>n.a.</v>
      </c>
    </row>
    <row r="196" customFormat="false" ht="16.4" hidden="true" customHeight="false" outlineLevel="0" collapsed="false">
      <c r="A196" s="60"/>
      <c r="B196" s="61" t="str">
        <f aca="false">HYPERLINK("https://attack.mitre.org/techniques/T1070/009","MITRE")</f>
        <v>MITRE</v>
      </c>
      <c r="C196" s="61" t="s">
        <v>17</v>
      </c>
      <c r="D196" s="37" t="s">
        <v>270</v>
      </c>
      <c r="E196" s="38" t="s">
        <v>275</v>
      </c>
      <c r="F196" s="39" t="n">
        <v>2</v>
      </c>
      <c r="G196" s="39" t="n">
        <v>2</v>
      </c>
      <c r="H196" s="39" t="s">
        <v>54</v>
      </c>
      <c r="I196" s="55"/>
      <c r="J196" s="55" t="s">
        <v>55</v>
      </c>
      <c r="K196" s="55"/>
      <c r="L196" s="36" t="n">
        <f aca="false">IF(OR(F196="n.a.",F196=""),"n.a.",COUNTIF($I196:$K196,"x")+F196)</f>
        <v>3</v>
      </c>
      <c r="M196" s="54" t="s">
        <v>56</v>
      </c>
      <c r="N196" s="36" t="str">
        <f aca="false">IF(L196="n.a.","n.a.",IF(M196="completed",L196,IF(M196="partial",L196/2,IF(M196="incomplete",0,"n.a."))))</f>
        <v>n.a.</v>
      </c>
      <c r="Q196" s="36" t="n">
        <f aca="false">IF(OR(G196="n.a.",G196=""),"n.a.",COUNTIF($I196:$K196,"x")+G196)</f>
        <v>3</v>
      </c>
      <c r="R196" s="54" t="s">
        <v>56</v>
      </c>
      <c r="S196" s="36" t="str">
        <f aca="false">IF(Q196="n.a.","n.a.",IF(R196="completed",Q196,IF(R196="partial",Q196/2,IF(R196="incomplete",0,"n.a."))))</f>
        <v>n.a.</v>
      </c>
      <c r="V196" s="36" t="str">
        <f aca="false">IF(OR(H196="n.a.",H196=""),"n.a.",COUNTIF($I196:$K196,"x")+H196)</f>
        <v>n.a.</v>
      </c>
      <c r="W196" s="54" t="s">
        <v>54</v>
      </c>
      <c r="X196" s="36" t="str">
        <f aca="false">IF(V196="n.a.","n.a.",IF(W196="completed",V196,IF(W196="partial",V196/2,IF(W196="incomplete",0,"n.a."))))</f>
        <v>n.a.</v>
      </c>
    </row>
    <row r="197" customFormat="false" ht="16.4" hidden="true" customHeight="false" outlineLevel="0" collapsed="false">
      <c r="A197" s="60"/>
      <c r="B197" s="61" t="str">
        <f aca="false">HYPERLINK("https://attack.mitre.org/techniques/T1070/001","MITRE")</f>
        <v>MITRE</v>
      </c>
      <c r="C197" s="61" t="s">
        <v>17</v>
      </c>
      <c r="D197" s="37" t="s">
        <v>270</v>
      </c>
      <c r="E197" s="38" t="s">
        <v>276</v>
      </c>
      <c r="F197" s="39" t="n">
        <v>2</v>
      </c>
      <c r="G197" s="39" t="n">
        <v>3</v>
      </c>
      <c r="H197" s="39" t="s">
        <v>54</v>
      </c>
      <c r="I197" s="55"/>
      <c r="J197" s="55" t="s">
        <v>55</v>
      </c>
      <c r="K197" s="55" t="s">
        <v>55</v>
      </c>
      <c r="L197" s="36" t="n">
        <f aca="false">IF(OR(F197="n.a.",F197=""),"n.a.",COUNTIF($I197:$K197,"x")+F197)</f>
        <v>4</v>
      </c>
      <c r="M197" s="54" t="s">
        <v>56</v>
      </c>
      <c r="N197" s="36" t="str">
        <f aca="false">IF(L197="n.a.","n.a.",IF(M197="completed",L197,IF(M197="partial",L197/2,IF(M197="incomplete",0,"n.a."))))</f>
        <v>n.a.</v>
      </c>
      <c r="Q197" s="36" t="n">
        <f aca="false">IF(OR(G197="n.a.",G197=""),"n.a.",COUNTIF($I197:$K197,"x")+G197)</f>
        <v>5</v>
      </c>
      <c r="R197" s="54" t="s">
        <v>56</v>
      </c>
      <c r="S197" s="36" t="str">
        <f aca="false">IF(Q197="n.a.","n.a.",IF(R197="completed",Q197,IF(R197="partial",Q197/2,IF(R197="incomplete",0,"n.a."))))</f>
        <v>n.a.</v>
      </c>
      <c r="V197" s="36" t="str">
        <f aca="false">IF(OR(H197="n.a.",H197=""),"n.a.",COUNTIF($I197:$K197,"x")+H197)</f>
        <v>n.a.</v>
      </c>
      <c r="W197" s="54" t="s">
        <v>54</v>
      </c>
      <c r="X197" s="36" t="str">
        <f aca="false">IF(V197="n.a.","n.a.",IF(W197="completed",V197,IF(W197="partial",V197/2,IF(W197="incomplete",0,"n.a."))))</f>
        <v>n.a.</v>
      </c>
    </row>
    <row r="198" customFormat="false" ht="16.4" hidden="true" customHeight="false" outlineLevel="0" collapsed="false">
      <c r="A198" s="60"/>
      <c r="B198" s="61" t="str">
        <f aca="false">HYPERLINK("https://attack.mitre.org/techniques/T1070/004","MITRE")</f>
        <v>MITRE</v>
      </c>
      <c r="C198" s="61" t="s">
        <v>17</v>
      </c>
      <c r="D198" s="37" t="s">
        <v>270</v>
      </c>
      <c r="E198" s="38" t="s">
        <v>277</v>
      </c>
      <c r="F198" s="39" t="n">
        <v>2</v>
      </c>
      <c r="G198" s="39" t="n">
        <v>3</v>
      </c>
      <c r="H198" s="39" t="s">
        <v>54</v>
      </c>
      <c r="I198" s="55"/>
      <c r="J198" s="55"/>
      <c r="K198" s="55" t="s">
        <v>55</v>
      </c>
      <c r="L198" s="36" t="n">
        <f aca="false">IF(OR(F198="n.a.",F198=""),"n.a.",COUNTIF($I198:$K198,"x")+F198)</f>
        <v>3</v>
      </c>
      <c r="M198" s="54" t="s">
        <v>56</v>
      </c>
      <c r="N198" s="36" t="str">
        <f aca="false">IF(L198="n.a.","n.a.",IF(M198="completed",L198,IF(M198="partial",L198/2,IF(M198="incomplete",0,"n.a."))))</f>
        <v>n.a.</v>
      </c>
      <c r="Q198" s="36" t="n">
        <f aca="false">IF(OR(G198="n.a.",G198=""),"n.a.",COUNTIF($I198:$K198,"x")+G198)</f>
        <v>4</v>
      </c>
      <c r="R198" s="54" t="s">
        <v>56</v>
      </c>
      <c r="S198" s="36" t="str">
        <f aca="false">IF(Q198="n.a.","n.a.",IF(R198="completed",Q198,IF(R198="partial",Q198/2,IF(R198="incomplete",0,"n.a."))))</f>
        <v>n.a.</v>
      </c>
      <c r="V198" s="36" t="str">
        <f aca="false">IF(OR(H198="n.a.",H198=""),"n.a.",COUNTIF($I198:$K198,"x")+H198)</f>
        <v>n.a.</v>
      </c>
      <c r="W198" s="54" t="s">
        <v>54</v>
      </c>
      <c r="X198" s="36" t="str">
        <f aca="false">IF(V198="n.a.","n.a.",IF(W198="completed",V198,IF(W198="partial",V198/2,IF(W198="incomplete",0,"n.a."))))</f>
        <v>n.a.</v>
      </c>
    </row>
    <row r="199" customFormat="false" ht="16.4" hidden="true" customHeight="false" outlineLevel="0" collapsed="false">
      <c r="A199" s="60"/>
      <c r="B199" s="61" t="str">
        <f aca="false">HYPERLINK("https://attack.mitre.org/techniques/T1070/005","MITRE")</f>
        <v>MITRE</v>
      </c>
      <c r="C199" s="61" t="s">
        <v>17</v>
      </c>
      <c r="D199" s="37" t="s">
        <v>270</v>
      </c>
      <c r="E199" s="38" t="s">
        <v>278</v>
      </c>
      <c r="F199" s="39" t="n">
        <v>1</v>
      </c>
      <c r="G199" s="39" t="n">
        <v>2</v>
      </c>
      <c r="H199" s="39" t="s">
        <v>54</v>
      </c>
      <c r="I199" s="55"/>
      <c r="J199" s="55"/>
      <c r="K199" s="55" t="s">
        <v>55</v>
      </c>
      <c r="L199" s="36" t="n">
        <f aca="false">IF(OR(F199="n.a.",F199=""),"n.a.",COUNTIF($I199:$K199,"x")+F199)</f>
        <v>2</v>
      </c>
      <c r="M199" s="54" t="s">
        <v>56</v>
      </c>
      <c r="N199" s="36" t="str">
        <f aca="false">IF(L199="n.a.","n.a.",IF(M199="completed",L199,IF(M199="partial",L199/2,IF(M199="incomplete",0,"n.a."))))</f>
        <v>n.a.</v>
      </c>
      <c r="Q199" s="36" t="n">
        <f aca="false">IF(OR(G199="n.a.",G199=""),"n.a.",COUNTIF($I199:$K199,"x")+G199)</f>
        <v>3</v>
      </c>
      <c r="R199" s="54" t="s">
        <v>56</v>
      </c>
      <c r="S199" s="36" t="str">
        <f aca="false">IF(Q199="n.a.","n.a.",IF(R199="completed",Q199,IF(R199="partial",Q199/2,IF(R199="incomplete",0,"n.a."))))</f>
        <v>n.a.</v>
      </c>
      <c r="V199" s="36" t="str">
        <f aca="false">IF(OR(H199="n.a.",H199=""),"n.a.",COUNTIF($I199:$K199,"x")+H199)</f>
        <v>n.a.</v>
      </c>
      <c r="W199" s="54" t="s">
        <v>54</v>
      </c>
      <c r="X199" s="36" t="str">
        <f aca="false">IF(V199="n.a.","n.a.",IF(W199="completed",V199,IF(W199="partial",V199/2,IF(W199="incomplete",0,"n.a."))))</f>
        <v>n.a.</v>
      </c>
    </row>
    <row r="200" customFormat="false" ht="16.4" hidden="true" customHeight="false" outlineLevel="0" collapsed="false">
      <c r="A200" s="60"/>
      <c r="B200" s="61" t="str">
        <f aca="false">HYPERLINK("https://attack.mitre.org/techniques/T1070/010","MITRE")</f>
        <v>MITRE</v>
      </c>
      <c r="C200" s="61" t="s">
        <v>17</v>
      </c>
      <c r="D200" s="37" t="s">
        <v>270</v>
      </c>
      <c r="E200" s="38" t="s">
        <v>279</v>
      </c>
      <c r="F200" s="39" t="n">
        <v>2</v>
      </c>
      <c r="G200" s="39" t="n">
        <v>2</v>
      </c>
      <c r="H200" s="39" t="s">
        <v>54</v>
      </c>
      <c r="I200" s="55"/>
      <c r="J200" s="55" t="s">
        <v>55</v>
      </c>
      <c r="K200" s="55"/>
      <c r="L200" s="36" t="n">
        <f aca="false">IF(OR(F200="n.a.",F200=""),"n.a.",COUNTIF($I200:$K200,"x")+F200)</f>
        <v>3</v>
      </c>
      <c r="M200" s="54" t="s">
        <v>56</v>
      </c>
      <c r="N200" s="36" t="str">
        <f aca="false">IF(L200="n.a.","n.a.",IF(M200="completed",L200,IF(M200="partial",L200/2,IF(M200="incomplete",0,"n.a."))))</f>
        <v>n.a.</v>
      </c>
      <c r="Q200" s="36" t="n">
        <f aca="false">IF(OR(G200="n.a.",G200=""),"n.a.",COUNTIF($I200:$K200,"x")+G200)</f>
        <v>3</v>
      </c>
      <c r="R200" s="54" t="s">
        <v>56</v>
      </c>
      <c r="S200" s="36" t="str">
        <f aca="false">IF(Q200="n.a.","n.a.",IF(R200="completed",Q200,IF(R200="partial",Q200/2,IF(R200="incomplete",0,"n.a."))))</f>
        <v>n.a.</v>
      </c>
      <c r="V200" s="36" t="str">
        <f aca="false">IF(OR(H200="n.a.",H200=""),"n.a.",COUNTIF($I200:$K200,"x")+H200)</f>
        <v>n.a.</v>
      </c>
      <c r="W200" s="54" t="s">
        <v>54</v>
      </c>
      <c r="X200" s="36" t="str">
        <f aca="false">IF(V200="n.a.","n.a.",IF(W200="completed",V200,IF(W200="partial",V200/2,IF(W200="incomplete",0,"n.a."))))</f>
        <v>n.a.</v>
      </c>
    </row>
    <row r="201" customFormat="false" ht="16.4" hidden="true" customHeight="false" outlineLevel="0" collapsed="false">
      <c r="A201" s="60"/>
      <c r="B201" s="61" t="str">
        <f aca="false">HYPERLINK("https://attack.mitre.org/techniques/T1070/006","MITRE")</f>
        <v>MITRE</v>
      </c>
      <c r="C201" s="61" t="s">
        <v>17</v>
      </c>
      <c r="D201" s="37" t="s">
        <v>270</v>
      </c>
      <c r="E201" s="38" t="s">
        <v>280</v>
      </c>
      <c r="F201" s="39" t="n">
        <v>1</v>
      </c>
      <c r="G201" s="39" t="n">
        <v>2</v>
      </c>
      <c r="H201" s="39" t="s">
        <v>54</v>
      </c>
      <c r="I201" s="55"/>
      <c r="J201" s="55" t="s">
        <v>55</v>
      </c>
      <c r="K201" s="55"/>
      <c r="L201" s="36" t="n">
        <f aca="false">IF(OR(F201="n.a.",F201=""),"n.a.",COUNTIF($I201:$K201,"x")+F201)</f>
        <v>2</v>
      </c>
      <c r="M201" s="54" t="s">
        <v>56</v>
      </c>
      <c r="N201" s="36" t="str">
        <f aca="false">IF(L201="n.a.","n.a.",IF(M201="completed",L201,IF(M201="partial",L201/2,IF(M201="incomplete",0,"n.a."))))</f>
        <v>n.a.</v>
      </c>
      <c r="Q201" s="36" t="n">
        <f aca="false">IF(OR(G201="n.a.",G201=""),"n.a.",COUNTIF($I201:$K201,"x")+G201)</f>
        <v>3</v>
      </c>
      <c r="R201" s="54" t="s">
        <v>56</v>
      </c>
      <c r="S201" s="36" t="str">
        <f aca="false">IF(Q201="n.a.","n.a.",IF(R201="completed",Q201,IF(R201="partial",Q201/2,IF(R201="incomplete",0,"n.a."))))</f>
        <v>n.a.</v>
      </c>
      <c r="V201" s="36" t="str">
        <f aca="false">IF(OR(H201="n.a.",H201=""),"n.a.",COUNTIF($I201:$K201,"x")+H201)</f>
        <v>n.a.</v>
      </c>
      <c r="W201" s="54" t="s">
        <v>54</v>
      </c>
      <c r="X201" s="36" t="str">
        <f aca="false">IF(V201="n.a.","n.a.",IF(W201="completed",V201,IF(W201="partial",V201/2,IF(W201="incomplete",0,"n.a."))))</f>
        <v>n.a.</v>
      </c>
    </row>
    <row r="202" customFormat="false" ht="16.4" hidden="true" customHeight="false" outlineLevel="0" collapsed="false">
      <c r="A202" s="60"/>
      <c r="B202" s="61" t="str">
        <f aca="false">HYPERLINK("https://attack.mitre.org/techniques/T1202","MITRE")</f>
        <v>MITRE</v>
      </c>
      <c r="C202" s="61" t="s">
        <v>17</v>
      </c>
      <c r="D202" s="37" t="s">
        <v>281</v>
      </c>
      <c r="E202" s="38" t="s">
        <v>65</v>
      </c>
      <c r="F202" s="39" t="n">
        <v>2</v>
      </c>
      <c r="G202" s="39" t="n">
        <v>2</v>
      </c>
      <c r="H202" s="39" t="s">
        <v>54</v>
      </c>
      <c r="I202" s="55"/>
      <c r="J202" s="55" t="s">
        <v>55</v>
      </c>
      <c r="K202" s="55"/>
      <c r="L202" s="36" t="n">
        <f aca="false">IF(OR(F202="n.a.",F202=""),"n.a.",COUNTIF($I202:$K202,"x")+F202)</f>
        <v>3</v>
      </c>
      <c r="M202" s="54" t="s">
        <v>56</v>
      </c>
      <c r="N202" s="36" t="str">
        <f aca="false">IF(L202="n.a.","n.a.",IF(M202="completed",L202,IF(M202="partial",L202/2,IF(M202="incomplete",0,"n.a."))))</f>
        <v>n.a.</v>
      </c>
      <c r="Q202" s="36" t="n">
        <f aca="false">IF(OR(G202="n.a.",G202=""),"n.a.",COUNTIF($I202:$K202,"x")+G202)</f>
        <v>3</v>
      </c>
      <c r="R202" s="54" t="s">
        <v>56</v>
      </c>
      <c r="S202" s="36" t="str">
        <f aca="false">IF(Q202="n.a.","n.a.",IF(R202="completed",Q202,IF(R202="partial",Q202/2,IF(R202="incomplete",0,"n.a."))))</f>
        <v>n.a.</v>
      </c>
      <c r="V202" s="36" t="str">
        <f aca="false">IF(OR(H202="n.a.",H202=""),"n.a.",COUNTIF($I202:$K202,"x")+H202)</f>
        <v>n.a.</v>
      </c>
      <c r="W202" s="54" t="s">
        <v>54</v>
      </c>
      <c r="X202" s="36" t="str">
        <f aca="false">IF(V202="n.a.","n.a.",IF(W202="completed",V202,IF(W202="partial",V202/2,IF(W202="incomplete",0,"n.a."))))</f>
        <v>n.a.</v>
      </c>
    </row>
    <row r="203" customFormat="false" ht="16.4" hidden="true" customHeight="false" outlineLevel="0" collapsed="false">
      <c r="A203" s="60"/>
      <c r="B203" s="61" t="str">
        <f aca="false">HYPERLINK("https://attack.mitre.org/techniques/T1036/009","MITRE")</f>
        <v>MITRE</v>
      </c>
      <c r="C203" s="61" t="s">
        <v>17</v>
      </c>
      <c r="D203" s="37" t="s">
        <v>282</v>
      </c>
      <c r="E203" s="38" t="s">
        <v>283</v>
      </c>
      <c r="F203" s="39" t="n">
        <v>1</v>
      </c>
      <c r="G203" s="39" t="n">
        <v>1</v>
      </c>
      <c r="H203" s="39" t="s">
        <v>54</v>
      </c>
      <c r="I203" s="55"/>
      <c r="J203" s="55"/>
      <c r="K203" s="55"/>
      <c r="L203" s="36" t="n">
        <f aca="false">IF(OR(F203="n.a.",F203=""),"n.a.",COUNTIF($I203:$K203,"x")+F203)</f>
        <v>1</v>
      </c>
      <c r="M203" s="54" t="s">
        <v>56</v>
      </c>
      <c r="N203" s="36" t="str">
        <f aca="false">IF(L203="n.a.","n.a.",IF(M203="completed",L203,IF(M203="partial",L203/2,IF(M203="incomplete",0,"n.a."))))</f>
        <v>n.a.</v>
      </c>
      <c r="Q203" s="36" t="n">
        <f aca="false">IF(OR(G203="n.a.",G203=""),"n.a.",COUNTIF($I203:$K203,"x")+G203)</f>
        <v>1</v>
      </c>
      <c r="R203" s="54" t="s">
        <v>56</v>
      </c>
      <c r="S203" s="36" t="str">
        <f aca="false">IF(Q203="n.a.","n.a.",IF(R203="completed",Q203,IF(R203="partial",Q203/2,IF(R203="incomplete",0,"n.a."))))</f>
        <v>n.a.</v>
      </c>
      <c r="V203" s="36" t="str">
        <f aca="false">IF(OR(H203="n.a.",H203=""),"n.a.",COUNTIF($I203:$K203,"x")+H203)</f>
        <v>n.a.</v>
      </c>
      <c r="W203" s="54" t="s">
        <v>54</v>
      </c>
      <c r="X203" s="36" t="str">
        <f aca="false">IF(V203="n.a.","n.a.",IF(W203="completed",V203,IF(W203="partial",V203/2,IF(W203="incomplete",0,"n.a."))))</f>
        <v>n.a.</v>
      </c>
    </row>
    <row r="204" customFormat="false" ht="16.4" hidden="true" customHeight="false" outlineLevel="0" collapsed="false">
      <c r="A204" s="60"/>
      <c r="B204" s="61" t="str">
        <f aca="false">HYPERLINK("https://attack.mitre.org/techniques/T1036/007","MITRE")</f>
        <v>MITRE</v>
      </c>
      <c r="C204" s="61" t="s">
        <v>17</v>
      </c>
      <c r="D204" s="37" t="s">
        <v>282</v>
      </c>
      <c r="E204" s="38" t="s">
        <v>284</v>
      </c>
      <c r="F204" s="39" t="n">
        <v>2</v>
      </c>
      <c r="G204" s="39" t="n">
        <v>2</v>
      </c>
      <c r="H204" s="39" t="s">
        <v>54</v>
      </c>
      <c r="I204" s="55"/>
      <c r="J204" s="55"/>
      <c r="K204" s="55"/>
      <c r="L204" s="36" t="n">
        <f aca="false">IF(OR(F204="n.a.",F204=""),"n.a.",COUNTIF($I204:$K204,"x")+F204)</f>
        <v>2</v>
      </c>
      <c r="M204" s="54" t="s">
        <v>56</v>
      </c>
      <c r="N204" s="36" t="str">
        <f aca="false">IF(L204="n.a.","n.a.",IF(M204="completed",L204,IF(M204="partial",L204/2,IF(M204="incomplete",0,"n.a."))))</f>
        <v>n.a.</v>
      </c>
      <c r="Q204" s="36" t="n">
        <f aca="false">IF(OR(G204="n.a.",G204=""),"n.a.",COUNTIF($I204:$K204,"x")+G204)</f>
        <v>2</v>
      </c>
      <c r="R204" s="54" t="s">
        <v>56</v>
      </c>
      <c r="S204" s="36" t="str">
        <f aca="false">IF(Q204="n.a.","n.a.",IF(R204="completed",Q204,IF(R204="partial",Q204/2,IF(R204="incomplete",0,"n.a."))))</f>
        <v>n.a.</v>
      </c>
      <c r="V204" s="36" t="str">
        <f aca="false">IF(OR(H204="n.a.",H204=""),"n.a.",COUNTIF($I204:$K204,"x")+H204)</f>
        <v>n.a.</v>
      </c>
      <c r="W204" s="54" t="s">
        <v>54</v>
      </c>
      <c r="X204" s="36" t="str">
        <f aca="false">IF(V204="n.a.","n.a.",IF(W204="completed",V204,IF(W204="partial",V204/2,IF(W204="incomplete",0,"n.a."))))</f>
        <v>n.a.</v>
      </c>
    </row>
    <row r="205" customFormat="false" ht="16.4" hidden="true" customHeight="false" outlineLevel="0" collapsed="false">
      <c r="A205" s="60"/>
      <c r="B205" s="61" t="str">
        <f aca="false">HYPERLINK("https://attack.mitre.org/techniques/T1036/001","MITRE")</f>
        <v>MITRE</v>
      </c>
      <c r="C205" s="61" t="s">
        <v>17</v>
      </c>
      <c r="D205" s="37" t="s">
        <v>282</v>
      </c>
      <c r="E205" s="38" t="s">
        <v>285</v>
      </c>
      <c r="F205" s="39" t="n">
        <v>2</v>
      </c>
      <c r="G205" s="39" t="n">
        <v>2</v>
      </c>
      <c r="H205" s="39" t="s">
        <v>54</v>
      </c>
      <c r="I205" s="55"/>
      <c r="J205" s="55" t="s">
        <v>55</v>
      </c>
      <c r="K205" s="55"/>
      <c r="L205" s="36" t="n">
        <f aca="false">IF(OR(F205="n.a.",F205=""),"n.a.",COUNTIF($I205:$K205,"x")+F205)</f>
        <v>3</v>
      </c>
      <c r="M205" s="54" t="s">
        <v>56</v>
      </c>
      <c r="N205" s="36" t="str">
        <f aca="false">IF(L205="n.a.","n.a.",IF(M205="completed",L205,IF(M205="partial",L205/2,IF(M205="incomplete",0,"n.a."))))</f>
        <v>n.a.</v>
      </c>
      <c r="Q205" s="36" t="n">
        <f aca="false">IF(OR(G205="n.a.",G205=""),"n.a.",COUNTIF($I205:$K205,"x")+G205)</f>
        <v>3</v>
      </c>
      <c r="R205" s="54" t="s">
        <v>56</v>
      </c>
      <c r="S205" s="36" t="str">
        <f aca="false">IF(Q205="n.a.","n.a.",IF(R205="completed",Q205,IF(R205="partial",Q205/2,IF(R205="incomplete",0,"n.a."))))</f>
        <v>n.a.</v>
      </c>
      <c r="V205" s="36" t="str">
        <f aca="false">IF(OR(H205="n.a.",H205=""),"n.a.",COUNTIF($I205:$K205,"x")+H205)</f>
        <v>n.a.</v>
      </c>
      <c r="W205" s="54" t="s">
        <v>54</v>
      </c>
      <c r="X205" s="36" t="str">
        <f aca="false">IF(V205="n.a.","n.a.",IF(W205="completed",V205,IF(W205="partial",V205/2,IF(W205="incomplete",0,"n.a."))))</f>
        <v>n.a.</v>
      </c>
    </row>
    <row r="206" customFormat="false" ht="16.4" hidden="true" customHeight="false" outlineLevel="0" collapsed="false">
      <c r="A206" s="60"/>
      <c r="B206" s="61" t="str">
        <f aca="false">HYPERLINK("https://attack.mitre.org/techniques/T1036/010","MITRE")</f>
        <v>MITRE</v>
      </c>
      <c r="C206" s="61" t="s">
        <v>17</v>
      </c>
      <c r="D206" s="37" t="s">
        <v>282</v>
      </c>
      <c r="E206" s="38" t="s">
        <v>286</v>
      </c>
      <c r="F206" s="39" t="n">
        <v>3</v>
      </c>
      <c r="G206" s="39" t="n">
        <v>3</v>
      </c>
      <c r="H206" s="39" t="n">
        <v>3</v>
      </c>
      <c r="I206" s="55"/>
      <c r="J206" s="55"/>
      <c r="K206" s="55"/>
      <c r="L206" s="36" t="n">
        <f aca="false">IF(OR(F206="n.a.",F206=""),"n.a.",COUNTIF($I206:$K206,"x")+F206)</f>
        <v>3</v>
      </c>
      <c r="M206" s="54" t="s">
        <v>56</v>
      </c>
      <c r="N206" s="36" t="str">
        <f aca="false">IF(L206="n.a.","n.a.",IF(M206="completed",L206,IF(M206="partial",L206/2,IF(M206="incomplete",0,"n.a."))))</f>
        <v>n.a.</v>
      </c>
      <c r="Q206" s="36" t="n">
        <f aca="false">IF(OR(G206="n.a.",G206=""),"n.a.",COUNTIF($I206:$K206,"x")+G206)</f>
        <v>3</v>
      </c>
      <c r="R206" s="54" t="s">
        <v>56</v>
      </c>
      <c r="S206" s="36" t="str">
        <f aca="false">IF(Q206="n.a.","n.a.",IF(R206="completed",Q206,IF(R206="partial",Q206/2,IF(R206="incomplete",0,"n.a."))))</f>
        <v>n.a.</v>
      </c>
      <c r="V206" s="36" t="n">
        <f aca="false">IF(OR(H206="n.a.",H206=""),"n.a.",COUNTIF($I206:$K206,"x")+H206)</f>
        <v>3</v>
      </c>
      <c r="W206" s="54" t="s">
        <v>56</v>
      </c>
      <c r="X206" s="36" t="str">
        <f aca="false">IF(V206="n.a.","n.a.",IF(W206="completed",V206,IF(W206="partial",V206/2,IF(W206="incomplete",0,"n.a."))))</f>
        <v>n.a.</v>
      </c>
    </row>
    <row r="207" customFormat="false" ht="16.4" hidden="true" customHeight="false" outlineLevel="0" collapsed="false">
      <c r="A207" s="60"/>
      <c r="B207" s="61" t="str">
        <f aca="false">HYPERLINK("https://attack.mitre.org/techniques/T1036/008/","MITRE")</f>
        <v>MITRE</v>
      </c>
      <c r="C207" s="61" t="s">
        <v>17</v>
      </c>
      <c r="D207" s="37" t="s">
        <v>282</v>
      </c>
      <c r="E207" s="38" t="s">
        <v>287</v>
      </c>
      <c r="F207" s="39" t="n">
        <v>2</v>
      </c>
      <c r="G207" s="39" t="n">
        <v>2</v>
      </c>
      <c r="H207" s="39" t="s">
        <v>54</v>
      </c>
      <c r="I207" s="53"/>
      <c r="J207" s="53" t="s">
        <v>55</v>
      </c>
      <c r="K207" s="53"/>
      <c r="L207" s="36" t="n">
        <f aca="false">IF(OR(F207="n.a.",F207=""),"n.a.",COUNTIF($I207:$K207,"x")+F207)</f>
        <v>3</v>
      </c>
      <c r="M207" s="54" t="s">
        <v>56</v>
      </c>
      <c r="N207" s="36" t="str">
        <f aca="false">IF(L207="n.a.","n.a.",IF(M207="completed",L207,IF(M207="partial",L207/2,IF(M207="incomplete",0,"n.a."))))</f>
        <v>n.a.</v>
      </c>
      <c r="Q207" s="36" t="n">
        <f aca="false">IF(OR(G207="n.a.",G207=""),"n.a.",COUNTIF($I207:$K207,"x")+G207)</f>
        <v>3</v>
      </c>
      <c r="R207" s="54" t="s">
        <v>56</v>
      </c>
      <c r="S207" s="36" t="str">
        <f aca="false">IF(Q207="n.a.","n.a.",IF(R207="completed",Q207,IF(R207="partial",Q207/2,IF(R207="incomplete",0,"n.a."))))</f>
        <v>n.a.</v>
      </c>
      <c r="V207" s="36" t="str">
        <f aca="false">IF(OR(H207="n.a.",H207=""),"n.a.",COUNTIF($I207:$K207,"x")+H207)</f>
        <v>n.a.</v>
      </c>
      <c r="W207" s="54" t="s">
        <v>54</v>
      </c>
      <c r="X207" s="36" t="str">
        <f aca="false">IF(V207="n.a.","n.a.",IF(W207="completed",V207,IF(W207="partial",V207/2,IF(W207="incomplete",0,"n.a."))))</f>
        <v>n.a.</v>
      </c>
    </row>
    <row r="208" customFormat="false" ht="16.4" hidden="true" customHeight="false" outlineLevel="0" collapsed="false">
      <c r="A208" s="60"/>
      <c r="B208" s="61" t="str">
        <f aca="false">HYPERLINK("https://attack.mitre.org/techniques/T1036/004/","MITRE")</f>
        <v>MITRE</v>
      </c>
      <c r="C208" s="61" t="s">
        <v>17</v>
      </c>
      <c r="D208" s="37" t="s">
        <v>282</v>
      </c>
      <c r="E208" s="38" t="s">
        <v>288</v>
      </c>
      <c r="F208" s="39" t="n">
        <v>2</v>
      </c>
      <c r="G208" s="39" t="n">
        <v>2</v>
      </c>
      <c r="H208" s="39" t="s">
        <v>54</v>
      </c>
      <c r="I208" s="55"/>
      <c r="J208" s="55" t="s">
        <v>55</v>
      </c>
      <c r="K208" s="55"/>
      <c r="L208" s="36" t="n">
        <f aca="false">IF(OR(F208="n.a.",F208=""),"n.a.",COUNTIF($I208:$K208,"x")+F208)</f>
        <v>3</v>
      </c>
      <c r="M208" s="54" t="s">
        <v>56</v>
      </c>
      <c r="N208" s="36" t="str">
        <f aca="false">IF(L208="n.a.","n.a.",IF(M208="completed",L208,IF(M208="partial",L208/2,IF(M208="incomplete",0,"n.a."))))</f>
        <v>n.a.</v>
      </c>
      <c r="Q208" s="36" t="n">
        <f aca="false">IF(OR(G208="n.a.",G208=""),"n.a.",COUNTIF($I208:$K208,"x")+G208)</f>
        <v>3</v>
      </c>
      <c r="R208" s="54" t="s">
        <v>56</v>
      </c>
      <c r="S208" s="36" t="str">
        <f aca="false">IF(Q208="n.a.","n.a.",IF(R208="completed",Q208,IF(R208="partial",Q208/2,IF(R208="incomplete",0,"n.a."))))</f>
        <v>n.a.</v>
      </c>
      <c r="V208" s="36" t="str">
        <f aca="false">IF(OR(H208="n.a.",H208=""),"n.a.",COUNTIF($I208:$K208,"x")+H208)</f>
        <v>n.a.</v>
      </c>
      <c r="W208" s="54" t="s">
        <v>54</v>
      </c>
      <c r="X208" s="36" t="str">
        <f aca="false">IF(V208="n.a.","n.a.",IF(W208="completed",V208,IF(W208="partial",V208/2,IF(W208="incomplete",0,"n.a."))))</f>
        <v>n.a.</v>
      </c>
    </row>
    <row r="209" customFormat="false" ht="16.4" hidden="true" customHeight="false" outlineLevel="0" collapsed="false">
      <c r="A209" s="60"/>
      <c r="B209" s="61" t="str">
        <f aca="false">HYPERLINK("https://attack.mitre.org/techniques/T1036/005","MITRE")</f>
        <v>MITRE</v>
      </c>
      <c r="C209" s="61" t="s">
        <v>17</v>
      </c>
      <c r="D209" s="37" t="s">
        <v>282</v>
      </c>
      <c r="E209" s="38" t="s">
        <v>289</v>
      </c>
      <c r="F209" s="39" t="n">
        <v>3</v>
      </c>
      <c r="G209" s="39" t="n">
        <v>3</v>
      </c>
      <c r="H209" s="39" t="n">
        <v>3</v>
      </c>
      <c r="I209" s="55"/>
      <c r="J209" s="55" t="s">
        <v>55</v>
      </c>
      <c r="K209" s="55"/>
      <c r="L209" s="36" t="n">
        <f aca="false">IF(OR(F209="n.a.",F209=""),"n.a.",COUNTIF($I209:$K209,"x")+F209)</f>
        <v>4</v>
      </c>
      <c r="M209" s="54" t="s">
        <v>56</v>
      </c>
      <c r="N209" s="36" t="str">
        <f aca="false">IF(L209="n.a.","n.a.",IF(M209="completed",L209,IF(M209="partial",L209/2,IF(M209="incomplete",0,"n.a."))))</f>
        <v>n.a.</v>
      </c>
      <c r="Q209" s="36" t="n">
        <f aca="false">IF(OR(G209="n.a.",G209=""),"n.a.",COUNTIF($I209:$K209,"x")+G209)</f>
        <v>4</v>
      </c>
      <c r="R209" s="54" t="s">
        <v>56</v>
      </c>
      <c r="S209" s="36" t="str">
        <f aca="false">IF(Q209="n.a.","n.a.",IF(R209="completed",Q209,IF(R209="partial",Q209/2,IF(R209="incomplete",0,"n.a."))))</f>
        <v>n.a.</v>
      </c>
      <c r="V209" s="36" t="n">
        <f aca="false">IF(OR(H209="n.a.",H209=""),"n.a.",COUNTIF($I209:$K209,"x")+H209)</f>
        <v>4</v>
      </c>
      <c r="W209" s="54" t="s">
        <v>56</v>
      </c>
      <c r="X209" s="36" t="str">
        <f aca="false">IF(V209="n.a.","n.a.",IF(W209="completed",V209,IF(W209="partial",V209/2,IF(W209="incomplete",0,"n.a."))))</f>
        <v>n.a.</v>
      </c>
    </row>
    <row r="210" customFormat="false" ht="16.4" hidden="true" customHeight="false" outlineLevel="0" collapsed="false">
      <c r="A210" s="60"/>
      <c r="B210" s="61" t="str">
        <f aca="false">HYPERLINK("https://attack.mitre.org/techniques/T1036/011","MITRE")</f>
        <v>MITRE</v>
      </c>
      <c r="C210" s="61" t="s">
        <v>17</v>
      </c>
      <c r="D210" s="37" t="s">
        <v>282</v>
      </c>
      <c r="E210" s="38" t="s">
        <v>290</v>
      </c>
      <c r="F210" s="39" t="n">
        <v>2</v>
      </c>
      <c r="G210" s="39" t="n">
        <v>2</v>
      </c>
      <c r="H210" s="39" t="s">
        <v>54</v>
      </c>
      <c r="I210" s="53"/>
      <c r="J210" s="53" t="s">
        <v>55</v>
      </c>
      <c r="K210" s="53"/>
      <c r="L210" s="36" t="n">
        <f aca="false">IF(OR(F210="n.a.",F210=""),"n.a.",COUNTIF($I210:$K210,"x")+F210)</f>
        <v>3</v>
      </c>
      <c r="M210" s="54" t="s">
        <v>56</v>
      </c>
      <c r="N210" s="36" t="str">
        <f aca="false">IF(L210="n.a.","n.a.",IF(M210="completed",L210,IF(M210="partial",L210/2,IF(M210="incomplete",0,"n.a."))))</f>
        <v>n.a.</v>
      </c>
      <c r="Q210" s="36" t="n">
        <f aca="false">IF(OR(G210="n.a.",G210=""),"n.a.",COUNTIF($I210:$K210,"x")+G210)</f>
        <v>3</v>
      </c>
      <c r="R210" s="54" t="s">
        <v>56</v>
      </c>
      <c r="S210" s="36" t="str">
        <f aca="false">IF(Q210="n.a.","n.a.",IF(R210="completed",Q210,IF(R210="partial",Q210/2,IF(R210="incomplete",0,"n.a."))))</f>
        <v>n.a.</v>
      </c>
      <c r="V210" s="36" t="str">
        <f aca="false">IF(OR(H210="n.a.",H210=""),"n.a.",COUNTIF($I210:$K210,"x")+H210)</f>
        <v>n.a.</v>
      </c>
      <c r="W210" s="54" t="s">
        <v>54</v>
      </c>
      <c r="X210" s="36" t="str">
        <f aca="false">IF(V210="n.a.","n.a.",IF(W210="completed",V210,IF(W210="partial",V210/2,IF(W210="incomplete",0,"n.a."))))</f>
        <v>n.a.</v>
      </c>
    </row>
    <row r="211" customFormat="false" ht="16.4" hidden="true" customHeight="false" outlineLevel="0" collapsed="false">
      <c r="A211" s="60"/>
      <c r="B211" s="61" t="str">
        <f aca="false">HYPERLINK("https://attack.mitre.org/techniques/T1036/003","MITRE")</f>
        <v>MITRE</v>
      </c>
      <c r="C211" s="61" t="s">
        <v>17</v>
      </c>
      <c r="D211" s="37" t="s">
        <v>282</v>
      </c>
      <c r="E211" s="38" t="s">
        <v>291</v>
      </c>
      <c r="F211" s="39" t="n">
        <v>2</v>
      </c>
      <c r="G211" s="39" t="n">
        <v>3</v>
      </c>
      <c r="H211" s="39" t="s">
        <v>54</v>
      </c>
      <c r="I211" s="55"/>
      <c r="J211" s="55" t="s">
        <v>55</v>
      </c>
      <c r="K211" s="55" t="s">
        <v>55</v>
      </c>
      <c r="L211" s="36" t="n">
        <f aca="false">IF(OR(F211="n.a.",F211=""),"n.a.",COUNTIF($I211:$K211,"x")+F211)</f>
        <v>4</v>
      </c>
      <c r="M211" s="54" t="s">
        <v>56</v>
      </c>
      <c r="N211" s="36" t="str">
        <f aca="false">IF(L211="n.a.","n.a.",IF(M211="completed",L211,IF(M211="partial",L211/2,IF(M211="incomplete",0,"n.a."))))</f>
        <v>n.a.</v>
      </c>
      <c r="Q211" s="36" t="n">
        <f aca="false">IF(OR(G211="n.a.",G211=""),"n.a.",COUNTIF($I211:$K211,"x")+G211)</f>
        <v>5</v>
      </c>
      <c r="R211" s="54" t="s">
        <v>56</v>
      </c>
      <c r="S211" s="36" t="str">
        <f aca="false">IF(Q211="n.a.","n.a.",IF(R211="completed",Q211,IF(R211="partial",Q211/2,IF(R211="incomplete",0,"n.a."))))</f>
        <v>n.a.</v>
      </c>
      <c r="V211" s="36" t="str">
        <f aca="false">IF(OR(H211="n.a.",H211=""),"n.a.",COUNTIF($I211:$K211,"x")+H211)</f>
        <v>n.a.</v>
      </c>
      <c r="W211" s="54" t="s">
        <v>54</v>
      </c>
      <c r="X211" s="36" t="str">
        <f aca="false">IF(V211="n.a.","n.a.",IF(W211="completed",V211,IF(W211="partial",V211/2,IF(W211="incomplete",0,"n.a."))))</f>
        <v>n.a.</v>
      </c>
    </row>
    <row r="212" customFormat="false" ht="16.4" hidden="true" customHeight="false" outlineLevel="0" collapsed="false">
      <c r="A212" s="60"/>
      <c r="B212" s="61" t="str">
        <f aca="false">HYPERLINK("https://attack.mitre.org/techniques/T1036/002","MITRE")</f>
        <v>MITRE</v>
      </c>
      <c r="C212" s="61" t="s">
        <v>17</v>
      </c>
      <c r="D212" s="37" t="s">
        <v>282</v>
      </c>
      <c r="E212" s="38" t="s">
        <v>292</v>
      </c>
      <c r="F212" s="39" t="n">
        <v>2</v>
      </c>
      <c r="G212" s="39" t="n">
        <v>2</v>
      </c>
      <c r="H212" s="39" t="s">
        <v>54</v>
      </c>
      <c r="I212" s="55"/>
      <c r="J212" s="55" t="s">
        <v>55</v>
      </c>
      <c r="K212" s="55" t="s">
        <v>55</v>
      </c>
      <c r="L212" s="36" t="n">
        <f aca="false">IF(OR(F212="n.a.",F212=""),"n.a.",COUNTIF($I212:$K212,"x")+F212)</f>
        <v>4</v>
      </c>
      <c r="M212" s="54" t="s">
        <v>56</v>
      </c>
      <c r="N212" s="36" t="str">
        <f aca="false">IF(L212="n.a.","n.a.",IF(M212="completed",L212,IF(M212="partial",L212/2,IF(M212="incomplete",0,"n.a."))))</f>
        <v>n.a.</v>
      </c>
      <c r="Q212" s="36" t="n">
        <f aca="false">IF(OR(G212="n.a.",G212=""),"n.a.",COUNTIF($I212:$K212,"x")+G212)</f>
        <v>4</v>
      </c>
      <c r="R212" s="54" t="s">
        <v>56</v>
      </c>
      <c r="S212" s="36" t="str">
        <f aca="false">IF(Q212="n.a.","n.a.",IF(R212="completed",Q212,IF(R212="partial",Q212/2,IF(R212="incomplete",0,"n.a."))))</f>
        <v>n.a.</v>
      </c>
      <c r="V212" s="36" t="str">
        <f aca="false">IF(OR(H212="n.a.",H212=""),"n.a.",COUNTIF($I212:$K212,"x")+H212)</f>
        <v>n.a.</v>
      </c>
      <c r="W212" s="54" t="s">
        <v>54</v>
      </c>
      <c r="X212" s="36" t="str">
        <f aca="false">IF(V212="n.a.","n.a.",IF(W212="completed",V212,IF(W212="partial",V212/2,IF(W212="incomplete",0,"n.a."))))</f>
        <v>n.a.</v>
      </c>
    </row>
    <row r="213" customFormat="false" ht="16.4" hidden="true" customHeight="false" outlineLevel="0" collapsed="false">
      <c r="A213" s="60"/>
      <c r="B213" s="61" t="str">
        <f aca="false">HYPERLINK("https://attack.mitre.org/techniques/T1036/006","MITRE")</f>
        <v>MITRE</v>
      </c>
      <c r="C213" s="61" t="s">
        <v>17</v>
      </c>
      <c r="D213" s="37" t="s">
        <v>282</v>
      </c>
      <c r="E213" s="38" t="s">
        <v>293</v>
      </c>
      <c r="F213" s="39" t="n">
        <v>2</v>
      </c>
      <c r="G213" s="39" t="n">
        <v>2</v>
      </c>
      <c r="H213" s="39" t="s">
        <v>54</v>
      </c>
      <c r="I213" s="53"/>
      <c r="J213" s="53" t="s">
        <v>55</v>
      </c>
      <c r="K213" s="53"/>
      <c r="L213" s="36" t="n">
        <f aca="false">IF(OR(F213="n.a.",F213=""),"n.a.",COUNTIF($I213:$K213,"x")+F213)</f>
        <v>3</v>
      </c>
      <c r="M213" s="54" t="s">
        <v>56</v>
      </c>
      <c r="N213" s="36" t="str">
        <f aca="false">IF(L213="n.a.","n.a.",IF(M213="completed",L213,IF(M213="partial",L213/2,IF(M213="incomplete",0,"n.a."))))</f>
        <v>n.a.</v>
      </c>
      <c r="Q213" s="36" t="n">
        <f aca="false">IF(OR(G213="n.a.",G213=""),"n.a.",COUNTIF($I213:$K213,"x")+G213)</f>
        <v>3</v>
      </c>
      <c r="R213" s="54" t="s">
        <v>56</v>
      </c>
      <c r="S213" s="36" t="str">
        <f aca="false">IF(Q213="n.a.","n.a.",IF(R213="completed",Q213,IF(R213="partial",Q213/2,IF(R213="incomplete",0,"n.a."))))</f>
        <v>n.a.</v>
      </c>
      <c r="V213" s="36" t="str">
        <f aca="false">IF(OR(H213="n.a.",H213=""),"n.a.",COUNTIF($I213:$K213,"x")+H213)</f>
        <v>n.a.</v>
      </c>
      <c r="W213" s="54" t="s">
        <v>54</v>
      </c>
      <c r="X213" s="36" t="str">
        <f aca="false">IF(V213="n.a.","n.a.",IF(W213="completed",V213,IF(W213="partial",V213/2,IF(W213="incomplete",0,"n.a."))))</f>
        <v>n.a.</v>
      </c>
    </row>
    <row r="214" customFormat="false" ht="16.4" hidden="true" customHeight="false" outlineLevel="0" collapsed="false">
      <c r="A214" s="60"/>
      <c r="B214" s="61" t="str">
        <f aca="false">HYPERLINK("https://attack.mitre.org/techniques/T1556/009","MITRE")</f>
        <v>MITRE</v>
      </c>
      <c r="C214" s="61" t="s">
        <v>17</v>
      </c>
      <c r="D214" s="37" t="s">
        <v>159</v>
      </c>
      <c r="E214" s="38" t="s">
        <v>294</v>
      </c>
      <c r="F214" s="39" t="s">
        <v>54</v>
      </c>
      <c r="G214" s="39" t="s">
        <v>54</v>
      </c>
      <c r="H214" s="39" t="n">
        <v>3</v>
      </c>
      <c r="I214" s="53" t="s">
        <v>55</v>
      </c>
      <c r="J214" s="53" t="s">
        <v>55</v>
      </c>
      <c r="K214" s="53" t="s">
        <v>55</v>
      </c>
      <c r="L214" s="36" t="str">
        <f aca="false">IF(OR(F214="n.a.",F214=""),"n.a.",COUNTIF($I214:$K214,"x")+F214)</f>
        <v>n.a.</v>
      </c>
      <c r="M214" s="54" t="s">
        <v>54</v>
      </c>
      <c r="N214" s="36" t="str">
        <f aca="false">IF(L214="n.a.","n.a.",IF(M214="completed",L214,IF(M214="partial",L214/2,IF(M214="incomplete",0,"n.a."))))</f>
        <v>n.a.</v>
      </c>
      <c r="Q214" s="36" t="str">
        <f aca="false">IF(OR(G214="n.a.",G214=""),"n.a.",COUNTIF($I214:$K214,"x")+G214)</f>
        <v>n.a.</v>
      </c>
      <c r="R214" s="54" t="s">
        <v>54</v>
      </c>
      <c r="S214" s="36" t="str">
        <f aca="false">IF(Q214="n.a.","n.a.",IF(R214="completed",Q214,IF(R214="partial",Q214/2,IF(R214="incomplete",0,"n.a."))))</f>
        <v>n.a.</v>
      </c>
      <c r="V214" s="36" t="n">
        <f aca="false">IF(OR(H214="n.a.",H214=""),"n.a.",COUNTIF($I214:$K214,"x")+H214)</f>
        <v>6</v>
      </c>
      <c r="W214" s="54" t="s">
        <v>56</v>
      </c>
      <c r="X214" s="36" t="str">
        <f aca="false">IF(V214="n.a.","n.a.",IF(W214="completed",V214,IF(W214="partial",V214/2,IF(W214="incomplete",0,"n.a."))))</f>
        <v>n.a.</v>
      </c>
    </row>
    <row r="215" customFormat="false" ht="16.4" hidden="true" customHeight="false" outlineLevel="0" collapsed="false">
      <c r="A215" s="60"/>
      <c r="B215" s="61" t="str">
        <f aca="false">HYPERLINK("https://attack.mitre.org/techniques/T1556/001","MITRE")</f>
        <v>MITRE</v>
      </c>
      <c r="C215" s="61" t="s">
        <v>17</v>
      </c>
      <c r="D215" s="37" t="s">
        <v>159</v>
      </c>
      <c r="E215" s="38" t="s">
        <v>161</v>
      </c>
      <c r="F215" s="39" t="s">
        <v>54</v>
      </c>
      <c r="G215" s="39" t="n">
        <v>3</v>
      </c>
      <c r="H215" s="39" t="s">
        <v>54</v>
      </c>
      <c r="I215" s="53" t="s">
        <v>55</v>
      </c>
      <c r="J215" s="53" t="s">
        <v>55</v>
      </c>
      <c r="K215" s="53" t="s">
        <v>55</v>
      </c>
      <c r="L215" s="36" t="str">
        <f aca="false">IF(OR(F215="n.a.",F215=""),"n.a.",COUNTIF($I215:$K215,"x")+F215)</f>
        <v>n.a.</v>
      </c>
      <c r="M215" s="54" t="s">
        <v>54</v>
      </c>
      <c r="N215" s="36" t="str">
        <f aca="false">IF(L215="n.a.","n.a.",IF(M215="completed",L215,IF(M215="partial",L215/2,IF(M215="incomplete",0,"n.a."))))</f>
        <v>n.a.</v>
      </c>
      <c r="Q215" s="36" t="n">
        <f aca="false">IF(OR(G215="n.a.",G215=""),"n.a.",COUNTIF($I215:$K215,"x")+G215)</f>
        <v>6</v>
      </c>
      <c r="R215" s="54" t="s">
        <v>56</v>
      </c>
      <c r="S215" s="36" t="str">
        <f aca="false">IF(Q215="n.a.","n.a.",IF(R215="completed",Q215,IF(R215="partial",Q215/2,IF(R215="incomplete",0,"n.a."))))</f>
        <v>n.a.</v>
      </c>
      <c r="V215" s="36" t="str">
        <f aca="false">IF(OR(H215="n.a.",H215=""),"n.a.",COUNTIF($I215:$K215,"x")+H215)</f>
        <v>n.a.</v>
      </c>
      <c r="W215" s="54" t="s">
        <v>54</v>
      </c>
      <c r="X215" s="36" t="str">
        <f aca="false">IF(V215="n.a.","n.a.",IF(W215="completed",V215,IF(W215="partial",V215/2,IF(W215="incomplete",0,"n.a."))))</f>
        <v>n.a.</v>
      </c>
    </row>
    <row r="216" customFormat="false" ht="16.4" hidden="true" customHeight="false" outlineLevel="0" collapsed="false">
      <c r="A216" s="60"/>
      <c r="B216" s="61" t="str">
        <f aca="false">HYPERLINK("https://attack.mitre.org/techniques/T1556/007","MITRE")</f>
        <v>MITRE</v>
      </c>
      <c r="C216" s="61" t="s">
        <v>17</v>
      </c>
      <c r="D216" s="37" t="s">
        <v>159</v>
      </c>
      <c r="E216" s="38" t="s">
        <v>162</v>
      </c>
      <c r="F216" s="39" t="n">
        <v>2</v>
      </c>
      <c r="G216" s="39" t="n">
        <v>3</v>
      </c>
      <c r="H216" s="39" t="n">
        <v>3</v>
      </c>
      <c r="I216" s="53" t="s">
        <v>55</v>
      </c>
      <c r="J216" s="53" t="s">
        <v>55</v>
      </c>
      <c r="K216" s="53" t="s">
        <v>55</v>
      </c>
      <c r="L216" s="36" t="n">
        <f aca="false">IF(OR(F216="n.a.",F216=""),"n.a.",COUNTIF($I216:$K216,"x")+F216)</f>
        <v>5</v>
      </c>
      <c r="M216" s="54" t="s">
        <v>56</v>
      </c>
      <c r="N216" s="36" t="str">
        <f aca="false">IF(L216="n.a.","n.a.",IF(M216="completed",L216,IF(M216="partial",L216/2,IF(M216="incomplete",0,"n.a."))))</f>
        <v>n.a.</v>
      </c>
      <c r="Q216" s="36" t="n">
        <f aca="false">IF(OR(G216="n.a.",G216=""),"n.a.",COUNTIF($I216:$K216,"x")+G216)</f>
        <v>6</v>
      </c>
      <c r="R216" s="54" t="s">
        <v>56</v>
      </c>
      <c r="S216" s="36" t="str">
        <f aca="false">IF(Q216="n.a.","n.a.",IF(R216="completed",Q216,IF(R216="partial",Q216/2,IF(R216="incomplete",0,"n.a."))))</f>
        <v>n.a.</v>
      </c>
      <c r="V216" s="36" t="n">
        <f aca="false">IF(OR(H216="n.a.",H216=""),"n.a.",COUNTIF($I216:$K216,"x")+H216)</f>
        <v>6</v>
      </c>
      <c r="W216" s="54" t="s">
        <v>56</v>
      </c>
      <c r="X216" s="36" t="str">
        <f aca="false">IF(V216="n.a.","n.a.",IF(W216="completed",V216,IF(W216="partial",V216/2,IF(W216="incomplete",0,"n.a."))))</f>
        <v>n.a.</v>
      </c>
    </row>
    <row r="217" customFormat="false" ht="16.4" hidden="true" customHeight="false" outlineLevel="0" collapsed="false">
      <c r="A217" s="60"/>
      <c r="B217" s="61" t="str">
        <f aca="false">HYPERLINK("https://attack.mitre.org/techniques/T1556/006","MITRE")</f>
        <v>MITRE</v>
      </c>
      <c r="C217" s="61" t="s">
        <v>17</v>
      </c>
      <c r="D217" s="37" t="s">
        <v>159</v>
      </c>
      <c r="E217" s="38" t="s">
        <v>295</v>
      </c>
      <c r="F217" s="39" t="n">
        <v>2</v>
      </c>
      <c r="G217" s="39" t="n">
        <v>3</v>
      </c>
      <c r="H217" s="39" t="n">
        <v>3</v>
      </c>
      <c r="I217" s="53" t="s">
        <v>55</v>
      </c>
      <c r="J217" s="53" t="s">
        <v>55</v>
      </c>
      <c r="K217" s="53" t="s">
        <v>55</v>
      </c>
      <c r="L217" s="36" t="n">
        <f aca="false">IF(OR(F217="n.a.",F217=""),"n.a.",COUNTIF($I217:$K217,"x")+F217)</f>
        <v>5</v>
      </c>
      <c r="M217" s="54" t="s">
        <v>56</v>
      </c>
      <c r="N217" s="36" t="str">
        <f aca="false">IF(L217="n.a.","n.a.",IF(M217="completed",L217,IF(M217="partial",L217/2,IF(M217="incomplete",0,"n.a."))))</f>
        <v>n.a.</v>
      </c>
      <c r="Q217" s="36" t="n">
        <f aca="false">IF(OR(G217="n.a.",G217=""),"n.a.",COUNTIF($I217:$K217,"x")+G217)</f>
        <v>6</v>
      </c>
      <c r="R217" s="54" t="s">
        <v>56</v>
      </c>
      <c r="S217" s="36" t="str">
        <f aca="false">IF(Q217="n.a.","n.a.",IF(R217="completed",Q217,IF(R217="partial",Q217/2,IF(R217="incomplete",0,"n.a."))))</f>
        <v>n.a.</v>
      </c>
      <c r="V217" s="36" t="n">
        <f aca="false">IF(OR(H217="n.a.",H217=""),"n.a.",COUNTIF($I217:$K217,"x")+H217)</f>
        <v>6</v>
      </c>
      <c r="W217" s="54" t="s">
        <v>56</v>
      </c>
      <c r="X217" s="36" t="str">
        <f aca="false">IF(V217="n.a.","n.a.",IF(W217="completed",V217,IF(W217="partial",V217/2,IF(W217="incomplete",0,"n.a."))))</f>
        <v>n.a.</v>
      </c>
    </row>
    <row r="218" customFormat="false" ht="16.4" hidden="true" customHeight="false" outlineLevel="0" collapsed="false">
      <c r="A218" s="60"/>
      <c r="B218" s="61" t="str">
        <f aca="false">HYPERLINK("https://attack.mitre.org/techniques/T1556/004","MITRE")</f>
        <v>MITRE</v>
      </c>
      <c r="C218" s="61" t="s">
        <v>17</v>
      </c>
      <c r="D218" s="37" t="s">
        <v>159</v>
      </c>
      <c r="E218" s="38" t="s">
        <v>164</v>
      </c>
      <c r="F218" s="39" t="s">
        <v>54</v>
      </c>
      <c r="G218" s="39" t="n">
        <v>3</v>
      </c>
      <c r="H218" s="39" t="s">
        <v>54</v>
      </c>
      <c r="I218" s="53" t="s">
        <v>55</v>
      </c>
      <c r="J218" s="53" t="s">
        <v>55</v>
      </c>
      <c r="K218" s="53"/>
      <c r="L218" s="36" t="str">
        <f aca="false">IF(OR(F218="n.a.",F218=""),"n.a.",COUNTIF($I218:$K218,"x")+F218)</f>
        <v>n.a.</v>
      </c>
      <c r="M218" s="54" t="s">
        <v>54</v>
      </c>
      <c r="N218" s="36" t="str">
        <f aca="false">IF(L218="n.a.","n.a.",IF(M218="completed",L218,IF(M218="partial",L218/2,IF(M218="incomplete",0,"n.a."))))</f>
        <v>n.a.</v>
      </c>
      <c r="Q218" s="36" t="n">
        <f aca="false">IF(OR(G218="n.a.",G218=""),"n.a.",COUNTIF($I218:$K218,"x")+G218)</f>
        <v>5</v>
      </c>
      <c r="R218" s="54" t="s">
        <v>56</v>
      </c>
      <c r="S218" s="36" t="str">
        <f aca="false">IF(Q218="n.a.","n.a.",IF(R218="completed",Q218,IF(R218="partial",Q218/2,IF(R218="incomplete",0,"n.a."))))</f>
        <v>n.a.</v>
      </c>
      <c r="V218" s="36" t="str">
        <f aca="false">IF(OR(H218="n.a.",H218=""),"n.a.",COUNTIF($I218:$K218,"x")+H218)</f>
        <v>n.a.</v>
      </c>
      <c r="W218" s="54" t="s">
        <v>54</v>
      </c>
      <c r="X218" s="36" t="str">
        <f aca="false">IF(V218="n.a.","n.a.",IF(W218="completed",V218,IF(W218="partial",V218/2,IF(W218="incomplete",0,"n.a."))))</f>
        <v>n.a.</v>
      </c>
    </row>
    <row r="219" customFormat="false" ht="16.4" hidden="true" customHeight="false" outlineLevel="0" collapsed="false">
      <c r="A219" s="60"/>
      <c r="B219" s="61" t="str">
        <f aca="false">HYPERLINK("https://attack.mitre.org/techniques/T1556/008","MITRE")</f>
        <v>MITRE</v>
      </c>
      <c r="C219" s="61" t="s">
        <v>17</v>
      </c>
      <c r="D219" s="37" t="s">
        <v>159</v>
      </c>
      <c r="E219" s="38" t="s">
        <v>296</v>
      </c>
      <c r="F219" s="39" t="n">
        <v>2</v>
      </c>
      <c r="G219" s="39" t="n">
        <v>3</v>
      </c>
      <c r="H219" s="39" t="s">
        <v>54</v>
      </c>
      <c r="I219" s="53" t="s">
        <v>55</v>
      </c>
      <c r="J219" s="53" t="s">
        <v>55</v>
      </c>
      <c r="K219" s="53" t="s">
        <v>55</v>
      </c>
      <c r="L219" s="36" t="n">
        <f aca="false">IF(OR(F219="n.a.",F219=""),"n.a.",COUNTIF($I219:$K219,"x")+F219)</f>
        <v>5</v>
      </c>
      <c r="M219" s="54" t="s">
        <v>56</v>
      </c>
      <c r="N219" s="36" t="str">
        <f aca="false">IF(L219="n.a.","n.a.",IF(M219="completed",L219,IF(M219="partial",L219/2,IF(M219="incomplete",0,"n.a."))))</f>
        <v>n.a.</v>
      </c>
      <c r="Q219" s="36" t="n">
        <f aca="false">IF(OR(G219="n.a.",G219=""),"n.a.",COUNTIF($I219:$K219,"x")+G219)</f>
        <v>6</v>
      </c>
      <c r="R219" s="54" t="s">
        <v>56</v>
      </c>
      <c r="S219" s="36" t="str">
        <f aca="false">IF(Q219="n.a.","n.a.",IF(R219="completed",Q219,IF(R219="partial",Q219/2,IF(R219="incomplete",0,"n.a."))))</f>
        <v>n.a.</v>
      </c>
      <c r="V219" s="36" t="str">
        <f aca="false">IF(OR(H219="n.a.",H219=""),"n.a.",COUNTIF($I219:$K219,"x")+H219)</f>
        <v>n.a.</v>
      </c>
      <c r="W219" s="54" t="s">
        <v>54</v>
      </c>
      <c r="X219" s="36" t="str">
        <f aca="false">IF(V219="n.a.","n.a.",IF(W219="completed",V219,IF(W219="partial",V219/2,IF(W219="incomplete",0,"n.a."))))</f>
        <v>n.a.</v>
      </c>
    </row>
    <row r="220" customFormat="false" ht="16.4" hidden="true" customHeight="false" outlineLevel="0" collapsed="false">
      <c r="A220" s="60"/>
      <c r="B220" s="61" t="str">
        <f aca="false">HYPERLINK("https://attack.mitre.org/techniques/T1556/002","MITRE")</f>
        <v>MITRE</v>
      </c>
      <c r="C220" s="61" t="s">
        <v>17</v>
      </c>
      <c r="D220" s="37" t="s">
        <v>159</v>
      </c>
      <c r="E220" s="38" t="s">
        <v>166</v>
      </c>
      <c r="F220" s="39" t="n">
        <v>3</v>
      </c>
      <c r="G220" s="39" t="n">
        <v>3</v>
      </c>
      <c r="H220" s="39" t="s">
        <v>54</v>
      </c>
      <c r="I220" s="53" t="s">
        <v>55</v>
      </c>
      <c r="J220" s="53" t="s">
        <v>55</v>
      </c>
      <c r="K220" s="53"/>
      <c r="L220" s="36" t="n">
        <f aca="false">IF(OR(F220="n.a.",F220=""),"n.a.",COUNTIF($I220:$K220,"x")+F220)</f>
        <v>5</v>
      </c>
      <c r="M220" s="54" t="s">
        <v>56</v>
      </c>
      <c r="N220" s="36" t="str">
        <f aca="false">IF(L220="n.a.","n.a.",IF(M220="completed",L220,IF(M220="partial",L220/2,IF(M220="incomplete",0,"n.a."))))</f>
        <v>n.a.</v>
      </c>
      <c r="Q220" s="36" t="n">
        <f aca="false">IF(OR(G220="n.a.",G220=""),"n.a.",COUNTIF($I220:$K220,"x")+G220)</f>
        <v>5</v>
      </c>
      <c r="R220" s="54" t="s">
        <v>56</v>
      </c>
      <c r="S220" s="36" t="str">
        <f aca="false">IF(Q220="n.a.","n.a.",IF(R220="completed",Q220,IF(R220="partial",Q220/2,IF(R220="incomplete",0,"n.a."))))</f>
        <v>n.a.</v>
      </c>
      <c r="V220" s="36" t="str">
        <f aca="false">IF(OR(H220="n.a.",H220=""),"n.a.",COUNTIF($I220:$K220,"x")+H220)</f>
        <v>n.a.</v>
      </c>
      <c r="W220" s="54" t="s">
        <v>54</v>
      </c>
      <c r="X220" s="36" t="str">
        <f aca="false">IF(V220="n.a.","n.a.",IF(W220="completed",V220,IF(W220="partial",V220/2,IF(W220="incomplete",0,"n.a."))))</f>
        <v>n.a.</v>
      </c>
    </row>
    <row r="221" customFormat="false" ht="16.4" hidden="true" customHeight="false" outlineLevel="0" collapsed="false">
      <c r="A221" s="60"/>
      <c r="B221" s="61" t="str">
        <f aca="false">HYPERLINK("https://attack.mitre.org/techniques/T1556/003","MITRE")</f>
        <v>MITRE</v>
      </c>
      <c r="C221" s="61" t="s">
        <v>17</v>
      </c>
      <c r="D221" s="37" t="s">
        <v>159</v>
      </c>
      <c r="E221" s="38" t="s">
        <v>167</v>
      </c>
      <c r="F221" s="39" t="n">
        <v>3</v>
      </c>
      <c r="G221" s="39" t="n">
        <v>3</v>
      </c>
      <c r="H221" s="39" t="s">
        <v>54</v>
      </c>
      <c r="I221" s="53" t="s">
        <v>55</v>
      </c>
      <c r="J221" s="53" t="s">
        <v>55</v>
      </c>
      <c r="K221" s="53"/>
      <c r="L221" s="36" t="n">
        <f aca="false">IF(OR(F221="n.a.",F221=""),"n.a.",COUNTIF($I221:$K221,"x")+F221)</f>
        <v>5</v>
      </c>
      <c r="M221" s="54" t="s">
        <v>56</v>
      </c>
      <c r="N221" s="36" t="str">
        <f aca="false">IF(L221="n.a.","n.a.",IF(M221="completed",L221,IF(M221="partial",L221/2,IF(M221="incomplete",0,"n.a."))))</f>
        <v>n.a.</v>
      </c>
      <c r="Q221" s="36" t="n">
        <f aca="false">IF(OR(G221="n.a.",G221=""),"n.a.",COUNTIF($I221:$K221,"x")+G221)</f>
        <v>5</v>
      </c>
      <c r="R221" s="54" t="s">
        <v>56</v>
      </c>
      <c r="S221" s="36" t="str">
        <f aca="false">IF(Q221="n.a.","n.a.",IF(R221="completed",Q221,IF(R221="partial",Q221/2,IF(R221="incomplete",0,"n.a."))))</f>
        <v>n.a.</v>
      </c>
      <c r="V221" s="36" t="str">
        <f aca="false">IF(OR(H221="n.a.",H221=""),"n.a.",COUNTIF($I221:$K221,"x")+H221)</f>
        <v>n.a.</v>
      </c>
      <c r="W221" s="54" t="s">
        <v>54</v>
      </c>
      <c r="X221" s="36" t="str">
        <f aca="false">IF(V221="n.a.","n.a.",IF(W221="completed",V221,IF(W221="partial",V221/2,IF(W221="incomplete",0,"n.a."))))</f>
        <v>n.a.</v>
      </c>
    </row>
    <row r="222" customFormat="false" ht="16.4" hidden="true" customHeight="false" outlineLevel="0" collapsed="false">
      <c r="A222" s="60"/>
      <c r="B222" s="61" t="str">
        <f aca="false">HYPERLINK("https://attack.mitre.org/techniques/T1556/005","MITRE")</f>
        <v>MITRE</v>
      </c>
      <c r="C222" s="61" t="s">
        <v>17</v>
      </c>
      <c r="D222" s="37" t="s">
        <v>159</v>
      </c>
      <c r="E222" s="38" t="s">
        <v>168</v>
      </c>
      <c r="F222" s="39" t="n">
        <v>2</v>
      </c>
      <c r="G222" s="39" t="n">
        <v>2</v>
      </c>
      <c r="H222" s="39" t="s">
        <v>54</v>
      </c>
      <c r="I222" s="53" t="s">
        <v>55</v>
      </c>
      <c r="J222" s="53" t="s">
        <v>55</v>
      </c>
      <c r="K222" s="53"/>
      <c r="L222" s="36" t="n">
        <f aca="false">IF(OR(F222="n.a.",F222=""),"n.a.",COUNTIF($I222:$K222,"x")+F222)</f>
        <v>4</v>
      </c>
      <c r="M222" s="54" t="s">
        <v>56</v>
      </c>
      <c r="N222" s="36" t="str">
        <f aca="false">IF(L222="n.a.","n.a.",IF(M222="completed",L222,IF(M222="partial",L222/2,IF(M222="incomplete",0,"n.a."))))</f>
        <v>n.a.</v>
      </c>
      <c r="Q222" s="36" t="n">
        <f aca="false">IF(OR(G222="n.a.",G222=""),"n.a.",COUNTIF($I222:$K222,"x")+G222)</f>
        <v>4</v>
      </c>
      <c r="R222" s="54" t="s">
        <v>56</v>
      </c>
      <c r="S222" s="36" t="str">
        <f aca="false">IF(Q222="n.a.","n.a.",IF(R222="completed",Q222,IF(R222="partial",Q222/2,IF(R222="incomplete",0,"n.a."))))</f>
        <v>n.a.</v>
      </c>
      <c r="V222" s="36" t="str">
        <f aca="false">IF(OR(H222="n.a.",H222=""),"n.a.",COUNTIF($I222:$K222,"x")+H222)</f>
        <v>n.a.</v>
      </c>
      <c r="W222" s="54" t="s">
        <v>54</v>
      </c>
      <c r="X222" s="36" t="str">
        <f aca="false">IF(V222="n.a.","n.a.",IF(W222="completed",V222,IF(W222="partial",V222/2,IF(W222="incomplete",0,"n.a."))))</f>
        <v>n.a.</v>
      </c>
    </row>
    <row r="223" customFormat="false" ht="16.4" hidden="true" customHeight="false" outlineLevel="0" collapsed="false">
      <c r="A223" s="60"/>
      <c r="B223" s="61" t="str">
        <f aca="false">HYPERLINK("https://attack.mitre.org/techniques/T1578/002","MITRE")</f>
        <v>MITRE</v>
      </c>
      <c r="C223" s="61" t="s">
        <v>17</v>
      </c>
      <c r="D223" s="37" t="s">
        <v>297</v>
      </c>
      <c r="E223" s="38" t="s">
        <v>298</v>
      </c>
      <c r="F223" s="39" t="s">
        <v>54</v>
      </c>
      <c r="G223" s="39" t="s">
        <v>54</v>
      </c>
      <c r="H223" s="39" t="n">
        <v>2</v>
      </c>
      <c r="I223" s="53"/>
      <c r="J223" s="53" t="s">
        <v>55</v>
      </c>
      <c r="K223" s="53"/>
      <c r="L223" s="36" t="str">
        <f aca="false">IF(OR(F223="n.a.",F223=""),"n.a.",COUNTIF($I223:$K223,"x")+F223)</f>
        <v>n.a.</v>
      </c>
      <c r="M223" s="54" t="s">
        <v>54</v>
      </c>
      <c r="N223" s="36" t="str">
        <f aca="false">IF(L223="n.a.","n.a.",IF(M223="completed",L223,IF(M223="partial",L223/2,IF(M223="incomplete",0,"n.a."))))</f>
        <v>n.a.</v>
      </c>
      <c r="Q223" s="36" t="str">
        <f aca="false">IF(OR(G223="n.a.",G223=""),"n.a.",COUNTIF($I223:$K223,"x")+G223)</f>
        <v>n.a.</v>
      </c>
      <c r="R223" s="54" t="s">
        <v>54</v>
      </c>
      <c r="S223" s="36" t="str">
        <f aca="false">IF(Q223="n.a.","n.a.",IF(R223="completed",Q223,IF(R223="partial",Q223/2,IF(R223="incomplete",0,"n.a."))))</f>
        <v>n.a.</v>
      </c>
      <c r="V223" s="36" t="n">
        <f aca="false">IF(OR(H223="n.a.",H223=""),"n.a.",COUNTIF($I223:$K223,"x")+H223)</f>
        <v>3</v>
      </c>
      <c r="W223" s="54" t="s">
        <v>56</v>
      </c>
      <c r="X223" s="36" t="str">
        <f aca="false">IF(V223="n.a.","n.a.",IF(W223="completed",V223,IF(W223="partial",V223/2,IF(W223="incomplete",0,"n.a."))))</f>
        <v>n.a.</v>
      </c>
    </row>
    <row r="224" customFormat="false" ht="16.4" hidden="true" customHeight="false" outlineLevel="0" collapsed="false">
      <c r="A224" s="60"/>
      <c r="B224" s="61" t="str">
        <f aca="false">HYPERLINK("https://attack.mitre.org/techniques/T1578/001","MITRE")</f>
        <v>MITRE</v>
      </c>
      <c r="C224" s="61" t="s">
        <v>17</v>
      </c>
      <c r="D224" s="37" t="s">
        <v>297</v>
      </c>
      <c r="E224" s="38" t="s">
        <v>299</v>
      </c>
      <c r="F224" s="39" t="s">
        <v>54</v>
      </c>
      <c r="G224" s="39" t="s">
        <v>54</v>
      </c>
      <c r="H224" s="39" t="n">
        <v>2</v>
      </c>
      <c r="I224" s="53"/>
      <c r="J224" s="53" t="s">
        <v>55</v>
      </c>
      <c r="K224" s="53"/>
      <c r="L224" s="36" t="str">
        <f aca="false">IF(OR(F224="n.a.",F224=""),"n.a.",COUNTIF($I224:$K224,"x")+F224)</f>
        <v>n.a.</v>
      </c>
      <c r="M224" s="54" t="s">
        <v>54</v>
      </c>
      <c r="N224" s="36" t="str">
        <f aca="false">IF(L224="n.a.","n.a.",IF(M224="completed",L224,IF(M224="partial",L224/2,IF(M224="incomplete",0,"n.a."))))</f>
        <v>n.a.</v>
      </c>
      <c r="Q224" s="36" t="str">
        <f aca="false">IF(OR(G224="n.a.",G224=""),"n.a.",COUNTIF($I224:$K224,"x")+G224)</f>
        <v>n.a.</v>
      </c>
      <c r="R224" s="54" t="s">
        <v>54</v>
      </c>
      <c r="S224" s="36" t="str">
        <f aca="false">IF(Q224="n.a.","n.a.",IF(R224="completed",Q224,IF(R224="partial",Q224/2,IF(R224="incomplete",0,"n.a."))))</f>
        <v>n.a.</v>
      </c>
      <c r="V224" s="36" t="n">
        <f aca="false">IF(OR(H224="n.a.",H224=""),"n.a.",COUNTIF($I224:$K224,"x")+H224)</f>
        <v>3</v>
      </c>
      <c r="W224" s="54" t="s">
        <v>56</v>
      </c>
      <c r="X224" s="36" t="str">
        <f aca="false">IF(V224="n.a.","n.a.",IF(W224="completed",V224,IF(W224="partial",V224/2,IF(W224="incomplete",0,"n.a."))))</f>
        <v>n.a.</v>
      </c>
    </row>
    <row r="225" customFormat="false" ht="16.4" hidden="true" customHeight="false" outlineLevel="0" collapsed="false">
      <c r="A225" s="60"/>
      <c r="B225" s="61" t="str">
        <f aca="false">HYPERLINK("https://attack.mitre.org/techniques/T1578/003","MITRE")</f>
        <v>MITRE</v>
      </c>
      <c r="C225" s="61" t="s">
        <v>17</v>
      </c>
      <c r="D225" s="37" t="s">
        <v>297</v>
      </c>
      <c r="E225" s="38" t="s">
        <v>300</v>
      </c>
      <c r="F225" s="39" t="s">
        <v>54</v>
      </c>
      <c r="G225" s="39" t="s">
        <v>54</v>
      </c>
      <c r="H225" s="39" t="n">
        <v>3</v>
      </c>
      <c r="I225" s="53"/>
      <c r="J225" s="53" t="s">
        <v>55</v>
      </c>
      <c r="K225" s="53" t="s">
        <v>55</v>
      </c>
      <c r="L225" s="36" t="str">
        <f aca="false">IF(OR(F225="n.a.",F225=""),"n.a.",COUNTIF($I225:$K225,"x")+F225)</f>
        <v>n.a.</v>
      </c>
      <c r="M225" s="54" t="s">
        <v>54</v>
      </c>
      <c r="N225" s="36" t="str">
        <f aca="false">IF(L225="n.a.","n.a.",IF(M225="completed",L225,IF(M225="partial",L225/2,IF(M225="incomplete",0,"n.a."))))</f>
        <v>n.a.</v>
      </c>
      <c r="Q225" s="36" t="str">
        <f aca="false">IF(OR(G225="n.a.",G225=""),"n.a.",COUNTIF($I225:$K225,"x")+G225)</f>
        <v>n.a.</v>
      </c>
      <c r="R225" s="54" t="s">
        <v>54</v>
      </c>
      <c r="S225" s="36" t="str">
        <f aca="false">IF(Q225="n.a.","n.a.",IF(R225="completed",Q225,IF(R225="partial",Q225/2,IF(R225="incomplete",0,"n.a."))))</f>
        <v>n.a.</v>
      </c>
      <c r="V225" s="36" t="n">
        <f aca="false">IF(OR(H225="n.a.",H225=""),"n.a.",COUNTIF($I225:$K225,"x")+H225)</f>
        <v>5</v>
      </c>
      <c r="W225" s="54" t="s">
        <v>56</v>
      </c>
      <c r="X225" s="36" t="str">
        <f aca="false">IF(V225="n.a.","n.a.",IF(W225="completed",V225,IF(W225="partial",V225/2,IF(W225="incomplete",0,"n.a."))))</f>
        <v>n.a.</v>
      </c>
    </row>
    <row r="226" customFormat="false" ht="16.4" hidden="true" customHeight="false" outlineLevel="0" collapsed="false">
      <c r="A226" s="60"/>
      <c r="B226" s="61" t="str">
        <f aca="false">HYPERLINK("https://attack.mitre.org/techniques/T1578/005","MITRE")</f>
        <v>MITRE</v>
      </c>
      <c r="C226" s="61" t="s">
        <v>17</v>
      </c>
      <c r="D226" s="37" t="s">
        <v>297</v>
      </c>
      <c r="E226" s="38" t="s">
        <v>301</v>
      </c>
      <c r="F226" s="39" t="s">
        <v>54</v>
      </c>
      <c r="G226" s="39" t="s">
        <v>54</v>
      </c>
      <c r="H226" s="39" t="n">
        <v>2</v>
      </c>
      <c r="I226" s="53"/>
      <c r="J226" s="53" t="s">
        <v>55</v>
      </c>
      <c r="K226" s="53"/>
      <c r="L226" s="36" t="str">
        <f aca="false">IF(OR(F226="n.a.",F226=""),"n.a.",COUNTIF($I226:$K226,"x")+F226)</f>
        <v>n.a.</v>
      </c>
      <c r="M226" s="54" t="s">
        <v>54</v>
      </c>
      <c r="N226" s="36" t="str">
        <f aca="false">IF(L226="n.a.","n.a.",IF(M226="completed",L226,IF(M226="partial",L226/2,IF(M226="incomplete",0,"n.a."))))</f>
        <v>n.a.</v>
      </c>
      <c r="Q226" s="36" t="str">
        <f aca="false">IF(OR(G226="n.a.",G226=""),"n.a.",COUNTIF($I226:$K226,"x")+G226)</f>
        <v>n.a.</v>
      </c>
      <c r="R226" s="54" t="s">
        <v>54</v>
      </c>
      <c r="S226" s="36" t="str">
        <f aca="false">IF(Q226="n.a.","n.a.",IF(R226="completed",Q226,IF(R226="partial",Q226/2,IF(R226="incomplete",0,"n.a."))))</f>
        <v>n.a.</v>
      </c>
      <c r="V226" s="36" t="n">
        <f aca="false">IF(OR(H226="n.a.",H226=""),"n.a.",COUNTIF($I226:$K226,"x")+H226)</f>
        <v>3</v>
      </c>
      <c r="W226" s="54" t="s">
        <v>56</v>
      </c>
      <c r="X226" s="36" t="str">
        <f aca="false">IF(V226="n.a.","n.a.",IF(W226="completed",V226,IF(W226="partial",V226/2,IF(W226="incomplete",0,"n.a."))))</f>
        <v>n.a.</v>
      </c>
    </row>
    <row r="227" customFormat="false" ht="16.4" hidden="true" customHeight="false" outlineLevel="0" collapsed="false">
      <c r="A227" s="60"/>
      <c r="B227" s="61" t="str">
        <f aca="false">HYPERLINK("https://attack.mitre.org/techniques/T1578/004","MITRE")</f>
        <v>MITRE</v>
      </c>
      <c r="C227" s="61" t="s">
        <v>17</v>
      </c>
      <c r="D227" s="37" t="s">
        <v>297</v>
      </c>
      <c r="E227" s="38" t="s">
        <v>302</v>
      </c>
      <c r="F227" s="39" t="s">
        <v>54</v>
      </c>
      <c r="G227" s="39" t="s">
        <v>54</v>
      </c>
      <c r="H227" s="39" t="n">
        <v>3</v>
      </c>
      <c r="I227" s="53"/>
      <c r="J227" s="53" t="s">
        <v>55</v>
      </c>
      <c r="K227" s="53" t="s">
        <v>55</v>
      </c>
      <c r="L227" s="36" t="str">
        <f aca="false">IF(OR(F227="n.a.",F227=""),"n.a.",COUNTIF($I227:$K227,"x")+F227)</f>
        <v>n.a.</v>
      </c>
      <c r="M227" s="54" t="s">
        <v>54</v>
      </c>
      <c r="N227" s="36" t="str">
        <f aca="false">IF(L227="n.a.","n.a.",IF(M227="completed",L227,IF(M227="partial",L227/2,IF(M227="incomplete",0,"n.a."))))</f>
        <v>n.a.</v>
      </c>
      <c r="Q227" s="36" t="str">
        <f aca="false">IF(OR(G227="n.a.",G227=""),"n.a.",COUNTIF($I227:$K227,"x")+G227)</f>
        <v>n.a.</v>
      </c>
      <c r="R227" s="54" t="s">
        <v>54</v>
      </c>
      <c r="S227" s="36" t="str">
        <f aca="false">IF(Q227="n.a.","n.a.",IF(R227="completed",Q227,IF(R227="partial",Q227/2,IF(R227="incomplete",0,"n.a."))))</f>
        <v>n.a.</v>
      </c>
      <c r="V227" s="36" t="n">
        <f aca="false">IF(OR(H227="n.a.",H227=""),"n.a.",COUNTIF($I227:$K227,"x")+H227)</f>
        <v>5</v>
      </c>
      <c r="W227" s="54" t="s">
        <v>56</v>
      </c>
      <c r="X227" s="36" t="str">
        <f aca="false">IF(V227="n.a.","n.a.",IF(W227="completed",V227,IF(W227="partial",V227/2,IF(W227="incomplete",0,"n.a."))))</f>
        <v>n.a.</v>
      </c>
    </row>
    <row r="228" customFormat="false" ht="16.4" hidden="true" customHeight="false" outlineLevel="0" collapsed="false">
      <c r="A228" s="60"/>
      <c r="B228" s="61" t="str">
        <f aca="false">HYPERLINK("https://attack.mitre.org/techniques/T1666","MITRE")</f>
        <v>MITRE</v>
      </c>
      <c r="C228" s="61" t="s">
        <v>17</v>
      </c>
      <c r="D228" s="37" t="s">
        <v>303</v>
      </c>
      <c r="E228" s="38" t="s">
        <v>65</v>
      </c>
      <c r="F228" s="39" t="s">
        <v>54</v>
      </c>
      <c r="G228" s="39" t="s">
        <v>54</v>
      </c>
      <c r="H228" s="39" t="n">
        <v>3</v>
      </c>
      <c r="I228" s="53"/>
      <c r="J228" s="53" t="s">
        <v>55</v>
      </c>
      <c r="K228" s="53" t="s">
        <v>55</v>
      </c>
      <c r="L228" s="36" t="str">
        <f aca="false">IF(OR(F228="n.a.",F228=""),"n.a.",COUNTIF($I228:$K228,"x")+F228)</f>
        <v>n.a.</v>
      </c>
      <c r="M228" s="54" t="s">
        <v>54</v>
      </c>
      <c r="N228" s="36" t="str">
        <f aca="false">IF(L228="n.a.","n.a.",IF(M228="completed",L228,IF(M228="partial",L228/2,IF(M228="incomplete",0,"n.a."))))</f>
        <v>n.a.</v>
      </c>
      <c r="Q228" s="36" t="str">
        <f aca="false">IF(OR(G228="n.a.",G228=""),"n.a.",COUNTIF($I228:$K228,"x")+G228)</f>
        <v>n.a.</v>
      </c>
      <c r="R228" s="54" t="s">
        <v>54</v>
      </c>
      <c r="S228" s="36" t="str">
        <f aca="false">IF(Q228="n.a.","n.a.",IF(R228="completed",Q228,IF(R228="partial",Q228/2,IF(R228="incomplete",0,"n.a."))))</f>
        <v>n.a.</v>
      </c>
      <c r="V228" s="36" t="n">
        <f aca="false">IF(OR(H228="n.a.",H228=""),"n.a.",COUNTIF($I228:$K228,"x")+H228)</f>
        <v>5</v>
      </c>
      <c r="W228" s="54" t="s">
        <v>56</v>
      </c>
      <c r="X228" s="36" t="str">
        <f aca="false">IF(V228="n.a.","n.a.",IF(W228="completed",V228,IF(W228="partial",V228/2,IF(W228="incomplete",0,"n.a."))))</f>
        <v>n.a.</v>
      </c>
    </row>
    <row r="229" customFormat="false" ht="16.4" hidden="true" customHeight="false" outlineLevel="0" collapsed="false">
      <c r="A229" s="60"/>
      <c r="B229" s="61" t="str">
        <f aca="false">HYPERLINK("https://attack.mitre.org/techniques/T1112","MITRE")</f>
        <v>MITRE</v>
      </c>
      <c r="C229" s="61" t="s">
        <v>17</v>
      </c>
      <c r="D229" s="37" t="s">
        <v>304</v>
      </c>
      <c r="E229" s="38" t="s">
        <v>65</v>
      </c>
      <c r="F229" s="39" t="n">
        <v>3</v>
      </c>
      <c r="G229" s="39" t="n">
        <v>3</v>
      </c>
      <c r="H229" s="39" t="s">
        <v>54</v>
      </c>
      <c r="I229" s="55"/>
      <c r="J229" s="55" t="s">
        <v>55</v>
      </c>
      <c r="K229" s="55" t="s">
        <v>55</v>
      </c>
      <c r="L229" s="36" t="n">
        <f aca="false">IF(OR(F229="n.a.",F229=""),"n.a.",COUNTIF($I229:$K229,"x")+F229)</f>
        <v>5</v>
      </c>
      <c r="M229" s="54" t="s">
        <v>56</v>
      </c>
      <c r="N229" s="36" t="str">
        <f aca="false">IF(L229="n.a.","n.a.",IF(M229="completed",L229,IF(M229="partial",L229/2,IF(M229="incomplete",0,"n.a."))))</f>
        <v>n.a.</v>
      </c>
      <c r="Q229" s="36" t="n">
        <f aca="false">IF(OR(G229="n.a.",G229=""),"n.a.",COUNTIF($I229:$K229,"x")+G229)</f>
        <v>5</v>
      </c>
      <c r="R229" s="54" t="s">
        <v>56</v>
      </c>
      <c r="S229" s="36" t="str">
        <f aca="false">IF(Q229="n.a.","n.a.",IF(R229="completed",Q229,IF(R229="partial",Q229/2,IF(R229="incomplete",0,"n.a."))))</f>
        <v>n.a.</v>
      </c>
      <c r="V229" s="36" t="str">
        <f aca="false">IF(OR(H229="n.a.",H229=""),"n.a.",COUNTIF($I229:$K229,"x")+H229)</f>
        <v>n.a.</v>
      </c>
      <c r="W229" s="54" t="s">
        <v>54</v>
      </c>
      <c r="X229" s="36" t="str">
        <f aca="false">IF(V229="n.a.","n.a.",IF(W229="completed",V229,IF(W229="partial",V229/2,IF(W229="incomplete",0,"n.a."))))</f>
        <v>n.a.</v>
      </c>
    </row>
    <row r="230" customFormat="false" ht="16.4" hidden="true" customHeight="false" outlineLevel="0" collapsed="false">
      <c r="A230" s="60"/>
      <c r="B230" s="61" t="str">
        <f aca="false">HYPERLINK("https://attack.mitre.org/techniques/T1601/002","MITRE")</f>
        <v>MITRE</v>
      </c>
      <c r="C230" s="61" t="s">
        <v>17</v>
      </c>
      <c r="D230" s="37" t="s">
        <v>305</v>
      </c>
      <c r="E230" s="38" t="s">
        <v>306</v>
      </c>
      <c r="F230" s="39" t="s">
        <v>54</v>
      </c>
      <c r="G230" s="39" t="n">
        <v>3</v>
      </c>
      <c r="H230" s="39" t="s">
        <v>54</v>
      </c>
      <c r="I230" s="53" t="s">
        <v>55</v>
      </c>
      <c r="J230" s="53" t="s">
        <v>55</v>
      </c>
      <c r="K230" s="53" t="s">
        <v>55</v>
      </c>
      <c r="L230" s="36" t="str">
        <f aca="false">IF(OR(F230="n.a.",F230=""),"n.a.",COUNTIF($I230:$K230,"x")+F230)</f>
        <v>n.a.</v>
      </c>
      <c r="M230" s="54" t="s">
        <v>54</v>
      </c>
      <c r="N230" s="36" t="str">
        <f aca="false">IF(L230="n.a.","n.a.",IF(M230="completed",L230,IF(M230="partial",L230/2,IF(M230="incomplete",0,"n.a."))))</f>
        <v>n.a.</v>
      </c>
      <c r="Q230" s="36" t="n">
        <f aca="false">IF(OR(G230="n.a.",G230=""),"n.a.",COUNTIF($I230:$K230,"x")+G230)</f>
        <v>6</v>
      </c>
      <c r="R230" s="54" t="s">
        <v>56</v>
      </c>
      <c r="S230" s="36" t="str">
        <f aca="false">IF(Q230="n.a.","n.a.",IF(R230="completed",Q230,IF(R230="partial",Q230/2,IF(R230="incomplete",0,"n.a."))))</f>
        <v>n.a.</v>
      </c>
      <c r="V230" s="36" t="str">
        <f aca="false">IF(OR(H230="n.a.",H230=""),"n.a.",COUNTIF($I230:$K230,"x")+H230)</f>
        <v>n.a.</v>
      </c>
      <c r="W230" s="54" t="s">
        <v>54</v>
      </c>
      <c r="X230" s="36" t="str">
        <f aca="false">IF(V230="n.a.","n.a.",IF(W230="completed",V230,IF(W230="partial",V230/2,IF(W230="incomplete",0,"n.a."))))</f>
        <v>n.a.</v>
      </c>
    </row>
    <row r="231" customFormat="false" ht="16.4" hidden="true" customHeight="false" outlineLevel="0" collapsed="false">
      <c r="A231" s="60"/>
      <c r="B231" s="61" t="str">
        <f aca="false">HYPERLINK("https://attack.mitre.org/techniques/T1601/001","MITRE")</f>
        <v>MITRE</v>
      </c>
      <c r="C231" s="61" t="s">
        <v>17</v>
      </c>
      <c r="D231" s="37" t="s">
        <v>305</v>
      </c>
      <c r="E231" s="38" t="s">
        <v>307</v>
      </c>
      <c r="F231" s="39" t="s">
        <v>54</v>
      </c>
      <c r="G231" s="39" t="n">
        <v>2</v>
      </c>
      <c r="H231" s="39" t="s">
        <v>54</v>
      </c>
      <c r="I231" s="53" t="s">
        <v>55</v>
      </c>
      <c r="J231" s="53" t="s">
        <v>55</v>
      </c>
      <c r="K231" s="53" t="s">
        <v>55</v>
      </c>
      <c r="L231" s="36" t="str">
        <f aca="false">IF(OR(F231="n.a.",F231=""),"n.a.",COUNTIF($I231:$K231,"x")+F231)</f>
        <v>n.a.</v>
      </c>
      <c r="M231" s="54" t="s">
        <v>54</v>
      </c>
      <c r="N231" s="36" t="str">
        <f aca="false">IF(L231="n.a.","n.a.",IF(M231="completed",L231,IF(M231="partial",L231/2,IF(M231="incomplete",0,"n.a."))))</f>
        <v>n.a.</v>
      </c>
      <c r="Q231" s="36" t="n">
        <f aca="false">IF(OR(G231="n.a.",G231=""),"n.a.",COUNTIF($I231:$K231,"x")+G231)</f>
        <v>5</v>
      </c>
      <c r="R231" s="54" t="s">
        <v>56</v>
      </c>
      <c r="S231" s="36" t="str">
        <f aca="false">IF(Q231="n.a.","n.a.",IF(R231="completed",Q231,IF(R231="partial",Q231/2,IF(R231="incomplete",0,"n.a."))))</f>
        <v>n.a.</v>
      </c>
      <c r="V231" s="36" t="str">
        <f aca="false">IF(OR(H231="n.a.",H231=""),"n.a.",COUNTIF($I231:$K231,"x")+H231)</f>
        <v>n.a.</v>
      </c>
      <c r="W231" s="54" t="s">
        <v>54</v>
      </c>
      <c r="X231" s="36" t="str">
        <f aca="false">IF(V231="n.a.","n.a.",IF(W231="completed",V231,IF(W231="partial",V231/2,IF(W231="incomplete",0,"n.a."))))</f>
        <v>n.a.</v>
      </c>
    </row>
    <row r="232" customFormat="false" ht="16.4" hidden="true" customHeight="false" outlineLevel="0" collapsed="false">
      <c r="A232" s="60"/>
      <c r="B232" s="61" t="str">
        <f aca="false">HYPERLINK("https://attack.mitre.org/techniques/T1599/001","MITRE")</f>
        <v>MITRE</v>
      </c>
      <c r="C232" s="61" t="s">
        <v>17</v>
      </c>
      <c r="D232" s="37" t="s">
        <v>308</v>
      </c>
      <c r="E232" s="38" t="s">
        <v>309</v>
      </c>
      <c r="F232" s="39" t="s">
        <v>54</v>
      </c>
      <c r="G232" s="39" t="n">
        <v>3</v>
      </c>
      <c r="H232" s="39" t="s">
        <v>54</v>
      </c>
      <c r="I232" s="53"/>
      <c r="J232" s="53" t="s">
        <v>55</v>
      </c>
      <c r="K232" s="53" t="s">
        <v>55</v>
      </c>
      <c r="L232" s="36" t="str">
        <f aca="false">IF(OR(F232="n.a.",F232=""),"n.a.",COUNTIF($I232:$K232,"x")+F232)</f>
        <v>n.a.</v>
      </c>
      <c r="M232" s="54" t="s">
        <v>54</v>
      </c>
      <c r="N232" s="36" t="str">
        <f aca="false">IF(L232="n.a.","n.a.",IF(M232="completed",L232,IF(M232="partial",L232/2,IF(M232="incomplete",0,"n.a."))))</f>
        <v>n.a.</v>
      </c>
      <c r="Q232" s="36" t="n">
        <f aca="false">IF(OR(G232="n.a.",G232=""),"n.a.",COUNTIF($I232:$K232,"x")+G232)</f>
        <v>5</v>
      </c>
      <c r="R232" s="54" t="s">
        <v>56</v>
      </c>
      <c r="S232" s="36" t="str">
        <f aca="false">IF(Q232="n.a.","n.a.",IF(R232="completed",Q232,IF(R232="partial",Q232/2,IF(R232="incomplete",0,"n.a."))))</f>
        <v>n.a.</v>
      </c>
      <c r="V232" s="36" t="str">
        <f aca="false">IF(OR(H232="n.a.",H232=""),"n.a.",COUNTIF($I232:$K232,"x")+H232)</f>
        <v>n.a.</v>
      </c>
      <c r="W232" s="54" t="s">
        <v>54</v>
      </c>
      <c r="X232" s="36" t="str">
        <f aca="false">IF(V232="n.a.","n.a.",IF(W232="completed",V232,IF(W232="partial",V232/2,IF(W232="incomplete",0,"n.a."))))</f>
        <v>n.a.</v>
      </c>
    </row>
    <row r="233" customFormat="false" ht="16.4" hidden="true" customHeight="false" outlineLevel="0" collapsed="false">
      <c r="A233" s="60"/>
      <c r="B233" s="61" t="str">
        <f aca="false">HYPERLINK("https://attack.mitre.org/techniques/T1027/001","MITRE")</f>
        <v>MITRE</v>
      </c>
      <c r="C233" s="61" t="s">
        <v>17</v>
      </c>
      <c r="D233" s="37" t="s">
        <v>310</v>
      </c>
      <c r="E233" s="38" t="s">
        <v>311</v>
      </c>
      <c r="F233" s="39" t="n">
        <v>2</v>
      </c>
      <c r="G233" s="39" t="n">
        <v>2</v>
      </c>
      <c r="H233" s="39" t="s">
        <v>54</v>
      </c>
      <c r="I233" s="55"/>
      <c r="J233" s="55" t="s">
        <v>55</v>
      </c>
      <c r="K233" s="55"/>
      <c r="L233" s="36" t="n">
        <f aca="false">IF(OR(F233="n.a.",F233=""),"n.a.",COUNTIF($I233:$K233,"x")+F233)</f>
        <v>3</v>
      </c>
      <c r="M233" s="54" t="s">
        <v>56</v>
      </c>
      <c r="N233" s="36" t="str">
        <f aca="false">IF(L233="n.a.","n.a.",IF(M233="completed",L233,IF(M233="partial",L233/2,IF(M233="incomplete",0,"n.a."))))</f>
        <v>n.a.</v>
      </c>
      <c r="Q233" s="36" t="n">
        <f aca="false">IF(OR(G233="n.a.",G233=""),"n.a.",COUNTIF($I233:$K233,"x")+G233)</f>
        <v>3</v>
      </c>
      <c r="R233" s="54" t="s">
        <v>56</v>
      </c>
      <c r="S233" s="36" t="str">
        <f aca="false">IF(Q233="n.a.","n.a.",IF(R233="completed",Q233,IF(R233="partial",Q233/2,IF(R233="incomplete",0,"n.a."))))</f>
        <v>n.a.</v>
      </c>
      <c r="V233" s="36" t="str">
        <f aca="false">IF(OR(H233="n.a.",H233=""),"n.a.",COUNTIF($I233:$K233,"x")+H233)</f>
        <v>n.a.</v>
      </c>
      <c r="W233" s="54" t="s">
        <v>54</v>
      </c>
      <c r="X233" s="36" t="str">
        <f aca="false">IF(V233="n.a.","n.a.",IF(W233="completed",V233,IF(W233="partial",V233/2,IF(W233="incomplete",0,"n.a."))))</f>
        <v>n.a.</v>
      </c>
    </row>
    <row r="234" customFormat="false" ht="16.4" hidden="true" customHeight="false" outlineLevel="0" collapsed="false">
      <c r="A234" s="60"/>
      <c r="B234" s="61" t="str">
        <f aca="false">HYPERLINK("https://attack.mitre.org/techniques/T1027/010","MITRE")</f>
        <v>MITRE</v>
      </c>
      <c r="C234" s="61" t="s">
        <v>17</v>
      </c>
      <c r="D234" s="37" t="s">
        <v>310</v>
      </c>
      <c r="E234" s="38" t="s">
        <v>312</v>
      </c>
      <c r="F234" s="39" t="n">
        <v>2</v>
      </c>
      <c r="G234" s="39" t="n">
        <v>2</v>
      </c>
      <c r="H234" s="39" t="s">
        <v>54</v>
      </c>
      <c r="I234" s="55"/>
      <c r="J234" s="55" t="s">
        <v>55</v>
      </c>
      <c r="K234" s="55"/>
      <c r="L234" s="36" t="n">
        <f aca="false">IF(OR(F234="n.a.",F234=""),"n.a.",COUNTIF($I234:$K234,"x")+F234)</f>
        <v>3</v>
      </c>
      <c r="M234" s="54" t="s">
        <v>56</v>
      </c>
      <c r="N234" s="36" t="str">
        <f aca="false">IF(L234="n.a.","n.a.",IF(M234="completed",L234,IF(M234="partial",L234/2,IF(M234="incomplete",0,"n.a."))))</f>
        <v>n.a.</v>
      </c>
      <c r="Q234" s="36" t="n">
        <f aca="false">IF(OR(G234="n.a.",G234=""),"n.a.",COUNTIF($I234:$K234,"x")+G234)</f>
        <v>3</v>
      </c>
      <c r="R234" s="54" t="s">
        <v>56</v>
      </c>
      <c r="S234" s="36" t="str">
        <f aca="false">IF(Q234="n.a.","n.a.",IF(R234="completed",Q234,IF(R234="partial",Q234/2,IF(R234="incomplete",0,"n.a."))))</f>
        <v>n.a.</v>
      </c>
      <c r="V234" s="36" t="str">
        <f aca="false">IF(OR(H234="n.a.",H234=""),"n.a.",COUNTIF($I234:$K234,"x")+H234)</f>
        <v>n.a.</v>
      </c>
      <c r="W234" s="54" t="s">
        <v>54</v>
      </c>
      <c r="X234" s="36" t="str">
        <f aca="false">IF(V234="n.a.","n.a.",IF(W234="completed",V234,IF(W234="partial",V234/2,IF(W234="incomplete",0,"n.a."))))</f>
        <v>n.a.</v>
      </c>
    </row>
    <row r="235" customFormat="false" ht="16.4" hidden="true" customHeight="false" outlineLevel="0" collapsed="false">
      <c r="A235" s="60"/>
      <c r="B235" s="61" t="str">
        <f aca="false">HYPERLINK("https://attack.mitre.org/techniques/T1027/004","MITRE")</f>
        <v>MITRE</v>
      </c>
      <c r="C235" s="61" t="s">
        <v>17</v>
      </c>
      <c r="D235" s="37" t="s">
        <v>310</v>
      </c>
      <c r="E235" s="38" t="s">
        <v>313</v>
      </c>
      <c r="F235" s="39" t="n">
        <v>1</v>
      </c>
      <c r="G235" s="39" t="n">
        <v>1</v>
      </c>
      <c r="H235" s="39" t="s">
        <v>54</v>
      </c>
      <c r="I235" s="55"/>
      <c r="J235" s="55" t="s">
        <v>55</v>
      </c>
      <c r="K235" s="55"/>
      <c r="L235" s="36" t="n">
        <f aca="false">IF(OR(F235="n.a.",F235=""),"n.a.",COUNTIF($I235:$K235,"x")+F235)</f>
        <v>2</v>
      </c>
      <c r="M235" s="54" t="s">
        <v>56</v>
      </c>
      <c r="N235" s="36" t="str">
        <f aca="false">IF(L235="n.a.","n.a.",IF(M235="completed",L235,IF(M235="partial",L235/2,IF(M235="incomplete",0,"n.a."))))</f>
        <v>n.a.</v>
      </c>
      <c r="Q235" s="36" t="n">
        <f aca="false">IF(OR(G235="n.a.",G235=""),"n.a.",COUNTIF($I235:$K235,"x")+G235)</f>
        <v>2</v>
      </c>
      <c r="R235" s="54" t="s">
        <v>56</v>
      </c>
      <c r="S235" s="36" t="str">
        <f aca="false">IF(Q235="n.a.","n.a.",IF(R235="completed",Q235,IF(R235="partial",Q235/2,IF(R235="incomplete",0,"n.a."))))</f>
        <v>n.a.</v>
      </c>
      <c r="V235" s="36" t="str">
        <f aca="false">IF(OR(H235="n.a.",H235=""),"n.a.",COUNTIF($I235:$K235,"x")+H235)</f>
        <v>n.a.</v>
      </c>
      <c r="W235" s="54" t="s">
        <v>54</v>
      </c>
      <c r="X235" s="36" t="str">
        <f aca="false">IF(V235="n.a.","n.a.",IF(W235="completed",V235,IF(W235="partial",V235/2,IF(W235="incomplete",0,"n.a."))))</f>
        <v>n.a.</v>
      </c>
    </row>
    <row r="236" customFormat="false" ht="16.4" hidden="true" customHeight="false" outlineLevel="0" collapsed="false">
      <c r="A236" s="60"/>
      <c r="B236" s="61" t="str">
        <f aca="false">HYPERLINK("https://attack.mitre.org/techniques/T1027/015","MITRE")</f>
        <v>MITRE</v>
      </c>
      <c r="C236" s="61" t="s">
        <v>17</v>
      </c>
      <c r="D236" s="37" t="s">
        <v>310</v>
      </c>
      <c r="E236" s="38" t="s">
        <v>314</v>
      </c>
      <c r="F236" s="39" t="n">
        <v>3</v>
      </c>
      <c r="G236" s="39" t="n">
        <v>3</v>
      </c>
      <c r="H236" s="39" t="s">
        <v>54</v>
      </c>
      <c r="I236" s="55"/>
      <c r="J236" s="55" t="s">
        <v>55</v>
      </c>
      <c r="K236" s="55"/>
      <c r="L236" s="36" t="n">
        <f aca="false">IF(OR(F236="n.a.",F236=""),"n.a.",COUNTIF($I236:$K236,"x")+F236)</f>
        <v>4</v>
      </c>
      <c r="M236" s="54" t="s">
        <v>56</v>
      </c>
      <c r="N236" s="36" t="str">
        <f aca="false">IF(L236="n.a.","n.a.",IF(M236="completed",L236,IF(M236="partial",L236/2,IF(M236="incomplete",0,"n.a."))))</f>
        <v>n.a.</v>
      </c>
      <c r="Q236" s="36" t="n">
        <f aca="false">IF(OR(G236="n.a.",G236=""),"n.a.",COUNTIF($I236:$K236,"x")+G236)</f>
        <v>4</v>
      </c>
      <c r="R236" s="54" t="s">
        <v>56</v>
      </c>
      <c r="S236" s="36" t="str">
        <f aca="false">IF(Q236="n.a.","n.a.",IF(R236="completed",Q236,IF(R236="partial",Q236/2,IF(R236="incomplete",0,"n.a."))))</f>
        <v>n.a.</v>
      </c>
      <c r="V236" s="36" t="str">
        <f aca="false">IF(OR(H236="n.a.",H236=""),"n.a.",COUNTIF($I236:$K236,"x")+H236)</f>
        <v>n.a.</v>
      </c>
      <c r="W236" s="54" t="s">
        <v>54</v>
      </c>
      <c r="X236" s="36" t="str">
        <f aca="false">IF(V236="n.a.","n.a.",IF(W236="completed",V236,IF(W236="partial",V236/2,IF(W236="incomplete",0,"n.a."))))</f>
        <v>n.a.</v>
      </c>
    </row>
    <row r="237" customFormat="false" ht="16.4" hidden="true" customHeight="false" outlineLevel="0" collapsed="false">
      <c r="A237" s="60"/>
      <c r="B237" s="61" t="str">
        <f aca="false">HYPERLINK("https://attack.mitre.org/techniques/T1027/007","MITRE")</f>
        <v>MITRE</v>
      </c>
      <c r="C237" s="61" t="s">
        <v>17</v>
      </c>
      <c r="D237" s="37" t="s">
        <v>310</v>
      </c>
      <c r="E237" s="38" t="s">
        <v>315</v>
      </c>
      <c r="F237" s="39" t="n">
        <v>1</v>
      </c>
      <c r="G237" s="39" t="n">
        <v>1</v>
      </c>
      <c r="H237" s="39" t="s">
        <v>54</v>
      </c>
      <c r="I237" s="55"/>
      <c r="J237" s="55" t="s">
        <v>55</v>
      </c>
      <c r="K237" s="55"/>
      <c r="L237" s="36" t="n">
        <f aca="false">IF(OR(F237="n.a.",F237=""),"n.a.",COUNTIF($I237:$K237,"x")+F237)</f>
        <v>2</v>
      </c>
      <c r="M237" s="54" t="s">
        <v>56</v>
      </c>
      <c r="N237" s="36" t="str">
        <f aca="false">IF(L237="n.a.","n.a.",IF(M237="completed",L237,IF(M237="partial",L237/2,IF(M237="incomplete",0,"n.a."))))</f>
        <v>n.a.</v>
      </c>
      <c r="Q237" s="36" t="n">
        <f aca="false">IF(OR(G237="n.a.",G237=""),"n.a.",COUNTIF($I237:$K237,"x")+G237)</f>
        <v>2</v>
      </c>
      <c r="R237" s="54" t="s">
        <v>56</v>
      </c>
      <c r="S237" s="36" t="str">
        <f aca="false">IF(Q237="n.a.","n.a.",IF(R237="completed",Q237,IF(R237="partial",Q237/2,IF(R237="incomplete",0,"n.a."))))</f>
        <v>n.a.</v>
      </c>
      <c r="V237" s="36" t="str">
        <f aca="false">IF(OR(H237="n.a.",H237=""),"n.a.",COUNTIF($I237:$K237,"x")+H237)</f>
        <v>n.a.</v>
      </c>
      <c r="W237" s="54" t="s">
        <v>54</v>
      </c>
      <c r="X237" s="36" t="str">
        <f aca="false">IF(V237="n.a.","n.a.",IF(W237="completed",V237,IF(W237="partial",V237/2,IF(W237="incomplete",0,"n.a."))))</f>
        <v>n.a.</v>
      </c>
    </row>
    <row r="238" customFormat="false" ht="16.4" hidden="true" customHeight="false" outlineLevel="0" collapsed="false">
      <c r="A238" s="60"/>
      <c r="B238" s="61" t="str">
        <f aca="false">HYPERLINK("https://attack.mitre.org/techniques/T1027/009","MITRE")</f>
        <v>MITRE</v>
      </c>
      <c r="C238" s="61" t="s">
        <v>17</v>
      </c>
      <c r="D238" s="37" t="s">
        <v>310</v>
      </c>
      <c r="E238" s="38" t="s">
        <v>316</v>
      </c>
      <c r="F238" s="39" t="n">
        <v>3</v>
      </c>
      <c r="G238" s="39" t="n">
        <v>3</v>
      </c>
      <c r="H238" s="39" t="s">
        <v>54</v>
      </c>
      <c r="I238" s="55"/>
      <c r="J238" s="55" t="s">
        <v>55</v>
      </c>
      <c r="K238" s="55"/>
      <c r="L238" s="36" t="n">
        <f aca="false">IF(OR(F238="n.a.",F238=""),"n.a.",COUNTIF($I238:$K238,"x")+F238)</f>
        <v>4</v>
      </c>
      <c r="M238" s="54" t="s">
        <v>56</v>
      </c>
      <c r="N238" s="36" t="str">
        <f aca="false">IF(L238="n.a.","n.a.",IF(M238="completed",L238,IF(M238="partial",L238/2,IF(M238="incomplete",0,"n.a."))))</f>
        <v>n.a.</v>
      </c>
      <c r="Q238" s="36" t="n">
        <f aca="false">IF(OR(G238="n.a.",G238=""),"n.a.",COUNTIF($I238:$K238,"x")+G238)</f>
        <v>4</v>
      </c>
      <c r="R238" s="54" t="s">
        <v>56</v>
      </c>
      <c r="S238" s="36" t="str">
        <f aca="false">IF(Q238="n.a.","n.a.",IF(R238="completed",Q238,IF(R238="partial",Q238/2,IF(R238="incomplete",0,"n.a."))))</f>
        <v>n.a.</v>
      </c>
      <c r="V238" s="36" t="str">
        <f aca="false">IF(OR(H238="n.a.",H238=""),"n.a.",COUNTIF($I238:$K238,"x")+H238)</f>
        <v>n.a.</v>
      </c>
      <c r="W238" s="54" t="s">
        <v>54</v>
      </c>
      <c r="X238" s="36" t="str">
        <f aca="false">IF(V238="n.a.","n.a.",IF(W238="completed",V238,IF(W238="partial",V238/2,IF(W238="incomplete",0,"n.a."))))</f>
        <v>n.a.</v>
      </c>
    </row>
    <row r="239" customFormat="false" ht="16.4" hidden="true" customHeight="false" outlineLevel="0" collapsed="false">
      <c r="A239" s="60"/>
      <c r="B239" s="61" t="str">
        <f aca="false">HYPERLINK("https://attack.mitre.org/techniques/T1027/013","MITRE")</f>
        <v>MITRE</v>
      </c>
      <c r="C239" s="61" t="s">
        <v>17</v>
      </c>
      <c r="D239" s="37" t="s">
        <v>310</v>
      </c>
      <c r="E239" s="38" t="s">
        <v>317</v>
      </c>
      <c r="F239" s="39" t="n">
        <v>2</v>
      </c>
      <c r="G239" s="39" t="n">
        <v>2</v>
      </c>
      <c r="H239" s="39" t="s">
        <v>54</v>
      </c>
      <c r="I239" s="55"/>
      <c r="J239" s="55"/>
      <c r="K239" s="55" t="s">
        <v>55</v>
      </c>
      <c r="L239" s="36" t="n">
        <f aca="false">IF(OR(F239="n.a.",F239=""),"n.a.",COUNTIF($I239:$K239,"x")+F239)</f>
        <v>3</v>
      </c>
      <c r="M239" s="54" t="s">
        <v>56</v>
      </c>
      <c r="N239" s="36" t="str">
        <f aca="false">IF(L239="n.a.","n.a.",IF(M239="completed",L239,IF(M239="partial",L239/2,IF(M239="incomplete",0,"n.a."))))</f>
        <v>n.a.</v>
      </c>
      <c r="Q239" s="36" t="n">
        <f aca="false">IF(OR(G239="n.a.",G239=""),"n.a.",COUNTIF($I239:$K239,"x")+G239)</f>
        <v>3</v>
      </c>
      <c r="R239" s="54" t="s">
        <v>56</v>
      </c>
      <c r="S239" s="36" t="str">
        <f aca="false">IF(Q239="n.a.","n.a.",IF(R239="completed",Q239,IF(R239="partial",Q239/2,IF(R239="incomplete",0,"n.a."))))</f>
        <v>n.a.</v>
      </c>
      <c r="V239" s="36" t="str">
        <f aca="false">IF(OR(H239="n.a.",H239=""),"n.a.",COUNTIF($I239:$K239,"x")+H239)</f>
        <v>n.a.</v>
      </c>
      <c r="W239" s="54" t="s">
        <v>54</v>
      </c>
      <c r="X239" s="36" t="str">
        <f aca="false">IF(V239="n.a.","n.a.",IF(W239="completed",V239,IF(W239="partial",V239/2,IF(W239="incomplete",0,"n.a."))))</f>
        <v>n.a.</v>
      </c>
    </row>
    <row r="240" customFormat="false" ht="16.4" hidden="true" customHeight="false" outlineLevel="0" collapsed="false">
      <c r="A240" s="60"/>
      <c r="B240" s="61" t="str">
        <f aca="false">HYPERLINK("https://attack.mitre.org/techniques/T1027/011","MITRE")</f>
        <v>MITRE</v>
      </c>
      <c r="C240" s="61" t="s">
        <v>17</v>
      </c>
      <c r="D240" s="37" t="s">
        <v>310</v>
      </c>
      <c r="E240" s="38" t="s">
        <v>318</v>
      </c>
      <c r="F240" s="39" t="n">
        <v>2</v>
      </c>
      <c r="G240" s="39" t="n">
        <v>2</v>
      </c>
      <c r="H240" s="39" t="s">
        <v>54</v>
      </c>
      <c r="I240" s="55"/>
      <c r="J240" s="55" t="s">
        <v>55</v>
      </c>
      <c r="K240" s="55"/>
      <c r="L240" s="36" t="n">
        <f aca="false">IF(OR(F240="n.a.",F240=""),"n.a.",COUNTIF($I240:$K240,"x")+F240)</f>
        <v>3</v>
      </c>
      <c r="M240" s="54" t="s">
        <v>56</v>
      </c>
      <c r="N240" s="36" t="str">
        <f aca="false">IF(L240="n.a.","n.a.",IF(M240="completed",L240,IF(M240="partial",L240/2,IF(M240="incomplete",0,"n.a."))))</f>
        <v>n.a.</v>
      </c>
      <c r="Q240" s="36" t="n">
        <f aca="false">IF(OR(G240="n.a.",G240=""),"n.a.",COUNTIF($I240:$K240,"x")+G240)</f>
        <v>3</v>
      </c>
      <c r="R240" s="54" t="s">
        <v>56</v>
      </c>
      <c r="S240" s="36" t="str">
        <f aca="false">IF(Q240="n.a.","n.a.",IF(R240="completed",Q240,IF(R240="partial",Q240/2,IF(R240="incomplete",0,"n.a."))))</f>
        <v>n.a.</v>
      </c>
      <c r="V240" s="36" t="str">
        <f aca="false">IF(OR(H240="n.a.",H240=""),"n.a.",COUNTIF($I240:$K240,"x")+H240)</f>
        <v>n.a.</v>
      </c>
      <c r="W240" s="54" t="s">
        <v>54</v>
      </c>
      <c r="X240" s="36" t="str">
        <f aca="false">IF(V240="n.a.","n.a.",IF(W240="completed",V240,IF(W240="partial",V240/2,IF(W240="incomplete",0,"n.a."))))</f>
        <v>n.a.</v>
      </c>
    </row>
    <row r="241" customFormat="false" ht="16.4" hidden="true" customHeight="false" outlineLevel="0" collapsed="false">
      <c r="A241" s="60"/>
      <c r="B241" s="61" t="str">
        <f aca="false">HYPERLINK("https://attack.mitre.org/techniques/T1027/006","MITRE")</f>
        <v>MITRE</v>
      </c>
      <c r="C241" s="61" t="s">
        <v>17</v>
      </c>
      <c r="D241" s="37" t="s">
        <v>310</v>
      </c>
      <c r="E241" s="38" t="s">
        <v>319</v>
      </c>
      <c r="F241" s="39" t="n">
        <v>2</v>
      </c>
      <c r="G241" s="39" t="n">
        <v>2</v>
      </c>
      <c r="H241" s="39" t="s">
        <v>54</v>
      </c>
      <c r="I241" s="55"/>
      <c r="J241" s="55" t="s">
        <v>55</v>
      </c>
      <c r="K241" s="55"/>
      <c r="L241" s="36" t="n">
        <f aca="false">IF(OR(F241="n.a.",F241=""),"n.a.",COUNTIF($I241:$K241,"x")+F241)</f>
        <v>3</v>
      </c>
      <c r="M241" s="54" t="s">
        <v>56</v>
      </c>
      <c r="N241" s="36" t="str">
        <f aca="false">IF(L241="n.a.","n.a.",IF(M241="completed",L241,IF(M241="partial",L241/2,IF(M241="incomplete",0,"n.a."))))</f>
        <v>n.a.</v>
      </c>
      <c r="Q241" s="36" t="n">
        <f aca="false">IF(OR(G241="n.a.",G241=""),"n.a.",COUNTIF($I241:$K241,"x")+G241)</f>
        <v>3</v>
      </c>
      <c r="R241" s="54" t="s">
        <v>56</v>
      </c>
      <c r="S241" s="36" t="str">
        <f aca="false">IF(Q241="n.a.","n.a.",IF(R241="completed",Q241,IF(R241="partial",Q241/2,IF(R241="incomplete",0,"n.a."))))</f>
        <v>n.a.</v>
      </c>
      <c r="V241" s="36" t="str">
        <f aca="false">IF(OR(H241="n.a.",H241=""),"n.a.",COUNTIF($I241:$K241,"x")+H241)</f>
        <v>n.a.</v>
      </c>
      <c r="W241" s="54" t="s">
        <v>54</v>
      </c>
      <c r="X241" s="36" t="str">
        <f aca="false">IF(V241="n.a.","n.a.",IF(W241="completed",V241,IF(W241="partial",V241/2,IF(W241="incomplete",0,"n.a."))))</f>
        <v>n.a.</v>
      </c>
    </row>
    <row r="242" customFormat="false" ht="16.4" hidden="true" customHeight="false" outlineLevel="0" collapsed="false">
      <c r="A242" s="60"/>
      <c r="B242" s="61" t="str">
        <f aca="false">HYPERLINK("https://attack.mitre.org/techniques/T1027/005","MITRE")</f>
        <v>MITRE</v>
      </c>
      <c r="C242" s="61" t="s">
        <v>17</v>
      </c>
      <c r="D242" s="37" t="s">
        <v>310</v>
      </c>
      <c r="E242" s="38" t="s">
        <v>320</v>
      </c>
      <c r="F242" s="39" t="n">
        <v>2</v>
      </c>
      <c r="G242" s="39" t="n">
        <v>2</v>
      </c>
      <c r="H242" s="39" t="s">
        <v>54</v>
      </c>
      <c r="I242" s="55"/>
      <c r="J242" s="55" t="s">
        <v>55</v>
      </c>
      <c r="K242" s="55"/>
      <c r="L242" s="36" t="n">
        <f aca="false">IF(OR(F242="n.a.",F242=""),"n.a.",COUNTIF($I242:$K242,"x")+F242)</f>
        <v>3</v>
      </c>
      <c r="M242" s="54" t="s">
        <v>56</v>
      </c>
      <c r="N242" s="36" t="str">
        <f aca="false">IF(L242="n.a.","n.a.",IF(M242="completed",L242,IF(M242="partial",L242/2,IF(M242="incomplete",0,"n.a."))))</f>
        <v>n.a.</v>
      </c>
      <c r="Q242" s="36" t="n">
        <f aca="false">IF(OR(G242="n.a.",G242=""),"n.a.",COUNTIF($I242:$K242,"x")+G242)</f>
        <v>3</v>
      </c>
      <c r="R242" s="54" t="s">
        <v>56</v>
      </c>
      <c r="S242" s="36" t="str">
        <f aca="false">IF(Q242="n.a.","n.a.",IF(R242="completed",Q242,IF(R242="partial",Q242/2,IF(R242="incomplete",0,"n.a."))))</f>
        <v>n.a.</v>
      </c>
      <c r="V242" s="36" t="str">
        <f aca="false">IF(OR(H242="n.a.",H242=""),"n.a.",COUNTIF($I242:$K242,"x")+H242)</f>
        <v>n.a.</v>
      </c>
      <c r="W242" s="54" t="s">
        <v>54</v>
      </c>
      <c r="X242" s="36" t="str">
        <f aca="false">IF(V242="n.a.","n.a.",IF(W242="completed",V242,IF(W242="partial",V242/2,IF(W242="incomplete",0,"n.a."))))</f>
        <v>n.a.</v>
      </c>
    </row>
    <row r="243" customFormat="false" ht="16.4" hidden="true" customHeight="false" outlineLevel="0" collapsed="false">
      <c r="A243" s="60"/>
      <c r="B243" s="61" t="str">
        <f aca="false">HYPERLINK("https://attack.mitre.org/techniques/T1027/016","MITRE")</f>
        <v>MITRE</v>
      </c>
      <c r="C243" s="61" t="s">
        <v>17</v>
      </c>
      <c r="D243" s="37" t="s">
        <v>310</v>
      </c>
      <c r="E243" s="38" t="s">
        <v>321</v>
      </c>
      <c r="F243" s="39" t="n">
        <v>2</v>
      </c>
      <c r="G243" s="39" t="n">
        <v>2</v>
      </c>
      <c r="H243" s="39" t="s">
        <v>54</v>
      </c>
      <c r="I243" s="55"/>
      <c r="J243" s="55" t="s">
        <v>55</v>
      </c>
      <c r="K243" s="55"/>
      <c r="L243" s="36" t="n">
        <f aca="false">IF(OR(F243="n.a.",F243=""),"n.a.",COUNTIF($I243:$K243,"x")+F243)</f>
        <v>3</v>
      </c>
      <c r="M243" s="54" t="s">
        <v>56</v>
      </c>
      <c r="N243" s="36" t="str">
        <f aca="false">IF(L243="n.a.","n.a.",IF(M243="completed",L243,IF(M243="partial",L243/2,IF(M243="incomplete",0,"n.a."))))</f>
        <v>n.a.</v>
      </c>
      <c r="Q243" s="36" t="n">
        <f aca="false">IF(OR(G243="n.a.",G243=""),"n.a.",COUNTIF($I243:$K243,"x")+G243)</f>
        <v>3</v>
      </c>
      <c r="R243" s="54" t="s">
        <v>56</v>
      </c>
      <c r="S243" s="36" t="str">
        <f aca="false">IF(Q243="n.a.","n.a.",IF(R243="completed",Q243,IF(R243="partial",Q243/2,IF(R243="incomplete",0,"n.a."))))</f>
        <v>n.a.</v>
      </c>
      <c r="V243" s="36" t="str">
        <f aca="false">IF(OR(H243="n.a.",H243=""),"n.a.",COUNTIF($I243:$K243,"x")+H243)</f>
        <v>n.a.</v>
      </c>
      <c r="W243" s="54" t="s">
        <v>54</v>
      </c>
      <c r="X243" s="36" t="str">
        <f aca="false">IF(V243="n.a.","n.a.",IF(W243="completed",V243,IF(W243="partial",V243/2,IF(W243="incomplete",0,"n.a."))))</f>
        <v>n.a.</v>
      </c>
    </row>
    <row r="244" customFormat="false" ht="16.4" hidden="true" customHeight="false" outlineLevel="0" collapsed="false">
      <c r="A244" s="60"/>
      <c r="B244" s="61" t="str">
        <f aca="false">HYPERLINK("https://attack.mitre.org/techniques/T1027/012","MITRE")</f>
        <v>MITRE</v>
      </c>
      <c r="C244" s="61" t="s">
        <v>17</v>
      </c>
      <c r="D244" s="37" t="s">
        <v>310</v>
      </c>
      <c r="E244" s="38" t="s">
        <v>322</v>
      </c>
      <c r="F244" s="39" t="n">
        <v>2</v>
      </c>
      <c r="G244" s="39" t="n">
        <v>2</v>
      </c>
      <c r="H244" s="39" t="s">
        <v>54</v>
      </c>
      <c r="I244" s="55"/>
      <c r="J244" s="55" t="s">
        <v>55</v>
      </c>
      <c r="K244" s="55" t="s">
        <v>55</v>
      </c>
      <c r="L244" s="36" t="n">
        <f aca="false">IF(OR(F244="n.a.",F244=""),"n.a.",COUNTIF($I244:$K244,"x")+F244)</f>
        <v>4</v>
      </c>
      <c r="M244" s="54" t="s">
        <v>56</v>
      </c>
      <c r="N244" s="36" t="str">
        <f aca="false">IF(L244="n.a.","n.a.",IF(M244="completed",L244,IF(M244="partial",L244/2,IF(M244="incomplete",0,"n.a."))))</f>
        <v>n.a.</v>
      </c>
      <c r="Q244" s="36" t="n">
        <f aca="false">IF(OR(G244="n.a.",G244=""),"n.a.",COUNTIF($I244:$K244,"x")+G244)</f>
        <v>4</v>
      </c>
      <c r="R244" s="54" t="s">
        <v>56</v>
      </c>
      <c r="S244" s="36" t="str">
        <f aca="false">IF(Q244="n.a.","n.a.",IF(R244="completed",Q244,IF(R244="partial",Q244/2,IF(R244="incomplete",0,"n.a."))))</f>
        <v>n.a.</v>
      </c>
      <c r="V244" s="36" t="str">
        <f aca="false">IF(OR(H244="n.a.",H244=""),"n.a.",COUNTIF($I244:$K244,"x")+H244)</f>
        <v>n.a.</v>
      </c>
      <c r="W244" s="54" t="s">
        <v>54</v>
      </c>
      <c r="X244" s="36" t="str">
        <f aca="false">IF(V244="n.a.","n.a.",IF(W244="completed",V244,IF(W244="partial",V244/2,IF(W244="incomplete",0,"n.a."))))</f>
        <v>n.a.</v>
      </c>
    </row>
    <row r="245" customFormat="false" ht="16.4" hidden="true" customHeight="false" outlineLevel="0" collapsed="false">
      <c r="A245" s="60"/>
      <c r="B245" s="61" t="str">
        <f aca="false">HYPERLINK("https://attack.mitre.org/techniques/T1027/014","MITRE")</f>
        <v>MITRE</v>
      </c>
      <c r="C245" s="61" t="s">
        <v>17</v>
      </c>
      <c r="D245" s="37" t="s">
        <v>310</v>
      </c>
      <c r="E245" s="38" t="s">
        <v>323</v>
      </c>
      <c r="F245" s="39" t="n">
        <v>2</v>
      </c>
      <c r="G245" s="39" t="n">
        <v>2</v>
      </c>
      <c r="H245" s="39" t="s">
        <v>54</v>
      </c>
      <c r="I245" s="55"/>
      <c r="J245" s="55" t="s">
        <v>55</v>
      </c>
      <c r="K245" s="55" t="s">
        <v>55</v>
      </c>
      <c r="L245" s="36" t="n">
        <f aca="false">IF(OR(F245="n.a.",F245=""),"n.a.",COUNTIF($I245:$K245,"x")+F245)</f>
        <v>4</v>
      </c>
      <c r="M245" s="54" t="s">
        <v>56</v>
      </c>
      <c r="N245" s="36" t="str">
        <f aca="false">IF(L245="n.a.","n.a.",IF(M245="completed",L245,IF(M245="partial",L245/2,IF(M245="incomplete",0,"n.a."))))</f>
        <v>n.a.</v>
      </c>
      <c r="Q245" s="36" t="n">
        <f aca="false">IF(OR(G245="n.a.",G245=""),"n.a.",COUNTIF($I245:$K245,"x")+G245)</f>
        <v>4</v>
      </c>
      <c r="R245" s="54" t="s">
        <v>56</v>
      </c>
      <c r="S245" s="36" t="str">
        <f aca="false">IF(Q245="n.a.","n.a.",IF(R245="completed",Q245,IF(R245="partial",Q245/2,IF(R245="incomplete",0,"n.a."))))</f>
        <v>n.a.</v>
      </c>
      <c r="V245" s="36" t="str">
        <f aca="false">IF(OR(H245="n.a.",H245=""),"n.a.",COUNTIF($I245:$K245,"x")+H245)</f>
        <v>n.a.</v>
      </c>
      <c r="W245" s="54" t="s">
        <v>54</v>
      </c>
      <c r="X245" s="36" t="str">
        <f aca="false">IF(V245="n.a.","n.a.",IF(W245="completed",V245,IF(W245="partial",V245/2,IF(W245="incomplete",0,"n.a."))))</f>
        <v>n.a.</v>
      </c>
    </row>
    <row r="246" customFormat="false" ht="16.4" hidden="true" customHeight="false" outlineLevel="0" collapsed="false">
      <c r="A246" s="60"/>
      <c r="B246" s="61" t="str">
        <f aca="false">HYPERLINK("https://attack.mitre.org/techniques/T1027/002","MITRE")</f>
        <v>MITRE</v>
      </c>
      <c r="C246" s="61" t="s">
        <v>17</v>
      </c>
      <c r="D246" s="37" t="s">
        <v>310</v>
      </c>
      <c r="E246" s="38" t="s">
        <v>324</v>
      </c>
      <c r="F246" s="39" t="n">
        <v>2</v>
      </c>
      <c r="G246" s="39" t="n">
        <v>2</v>
      </c>
      <c r="H246" s="39" t="s">
        <v>54</v>
      </c>
      <c r="I246" s="55"/>
      <c r="J246" s="55" t="s">
        <v>55</v>
      </c>
      <c r="K246" s="55"/>
      <c r="L246" s="36" t="n">
        <f aca="false">IF(OR(F246="n.a.",F246=""),"n.a.",COUNTIF($I246:$K246,"x")+F246)</f>
        <v>3</v>
      </c>
      <c r="M246" s="54" t="s">
        <v>56</v>
      </c>
      <c r="N246" s="36" t="str">
        <f aca="false">IF(L246="n.a.","n.a.",IF(M246="completed",L246,IF(M246="partial",L246/2,IF(M246="incomplete",0,"n.a."))))</f>
        <v>n.a.</v>
      </c>
      <c r="Q246" s="36" t="n">
        <f aca="false">IF(OR(G246="n.a.",G246=""),"n.a.",COUNTIF($I246:$K246,"x")+G246)</f>
        <v>3</v>
      </c>
      <c r="R246" s="54" t="s">
        <v>56</v>
      </c>
      <c r="S246" s="36" t="str">
        <f aca="false">IF(Q246="n.a.","n.a.",IF(R246="completed",Q246,IF(R246="partial",Q246/2,IF(R246="incomplete",0,"n.a."))))</f>
        <v>n.a.</v>
      </c>
      <c r="V246" s="36" t="str">
        <f aca="false">IF(OR(H246="n.a.",H246=""),"n.a.",COUNTIF($I246:$K246,"x")+H246)</f>
        <v>n.a.</v>
      </c>
      <c r="W246" s="54" t="s">
        <v>54</v>
      </c>
      <c r="X246" s="36" t="str">
        <f aca="false">IF(V246="n.a.","n.a.",IF(W246="completed",V246,IF(W246="partial",V246/2,IF(W246="incomplete",0,"n.a."))))</f>
        <v>n.a.</v>
      </c>
    </row>
    <row r="247" customFormat="false" ht="16.4" hidden="true" customHeight="false" outlineLevel="0" collapsed="false">
      <c r="A247" s="60"/>
      <c r="B247" s="61" t="str">
        <f aca="false">HYPERLINK("https://attack.mitre.org/techniques/T1027/003","MITRE")</f>
        <v>MITRE</v>
      </c>
      <c r="C247" s="61" t="s">
        <v>17</v>
      </c>
      <c r="D247" s="37" t="s">
        <v>310</v>
      </c>
      <c r="E247" s="38" t="s">
        <v>110</v>
      </c>
      <c r="F247" s="39" t="n">
        <v>2</v>
      </c>
      <c r="G247" s="39" t="n">
        <v>2</v>
      </c>
      <c r="H247" s="39" t="s">
        <v>54</v>
      </c>
      <c r="I247" s="55"/>
      <c r="J247" s="55" t="s">
        <v>55</v>
      </c>
      <c r="K247" s="55"/>
      <c r="L247" s="36" t="n">
        <f aca="false">IF(OR(F247="n.a.",F247=""),"n.a.",COUNTIF($I247:$K247,"x")+F247)</f>
        <v>3</v>
      </c>
      <c r="M247" s="54" t="s">
        <v>56</v>
      </c>
      <c r="N247" s="36" t="str">
        <f aca="false">IF(L247="n.a.","n.a.",IF(M247="completed",L247,IF(M247="partial",L247/2,IF(M247="incomplete",0,"n.a."))))</f>
        <v>n.a.</v>
      </c>
      <c r="Q247" s="36" t="n">
        <f aca="false">IF(OR(G247="n.a.",G247=""),"n.a.",COUNTIF($I247:$K247,"x")+G247)</f>
        <v>3</v>
      </c>
      <c r="R247" s="54" t="s">
        <v>56</v>
      </c>
      <c r="S247" s="36" t="str">
        <f aca="false">IF(Q247="n.a.","n.a.",IF(R247="completed",Q247,IF(R247="partial",Q247/2,IF(R247="incomplete",0,"n.a."))))</f>
        <v>n.a.</v>
      </c>
      <c r="V247" s="36" t="str">
        <f aca="false">IF(OR(H247="n.a.",H247=""),"n.a.",COUNTIF($I247:$K247,"x")+H247)</f>
        <v>n.a.</v>
      </c>
      <c r="W247" s="54" t="s">
        <v>54</v>
      </c>
      <c r="X247" s="36" t="str">
        <f aca="false">IF(V247="n.a.","n.a.",IF(W247="completed",V247,IF(W247="partial",V247/2,IF(W247="incomplete",0,"n.a."))))</f>
        <v>n.a.</v>
      </c>
    </row>
    <row r="248" customFormat="false" ht="16.4" hidden="true" customHeight="false" outlineLevel="0" collapsed="false">
      <c r="A248" s="60"/>
      <c r="B248" s="61" t="str">
        <f aca="false">HYPERLINK("https://attack.mitre.org/techniques/T1027/008","MITRE")</f>
        <v>MITRE</v>
      </c>
      <c r="C248" s="61" t="s">
        <v>17</v>
      </c>
      <c r="D248" s="37" t="s">
        <v>310</v>
      </c>
      <c r="E248" s="38" t="s">
        <v>325</v>
      </c>
      <c r="F248" s="39" t="n">
        <v>2</v>
      </c>
      <c r="G248" s="39" t="n">
        <v>2</v>
      </c>
      <c r="H248" s="39" t="s">
        <v>54</v>
      </c>
      <c r="I248" s="55"/>
      <c r="J248" s="55" t="s">
        <v>55</v>
      </c>
      <c r="K248" s="55"/>
      <c r="L248" s="36" t="n">
        <f aca="false">IF(OR(F248="n.a.",F248=""),"n.a.",COUNTIF($I248:$K248,"x")+F248)</f>
        <v>3</v>
      </c>
      <c r="M248" s="54" t="s">
        <v>56</v>
      </c>
      <c r="N248" s="36" t="str">
        <f aca="false">IF(L248="n.a.","n.a.",IF(M248="completed",L248,IF(M248="partial",L248/2,IF(M248="incomplete",0,"n.a."))))</f>
        <v>n.a.</v>
      </c>
      <c r="Q248" s="36" t="n">
        <f aca="false">IF(OR(G248="n.a.",G248=""),"n.a.",COUNTIF($I248:$K248,"x")+G248)</f>
        <v>3</v>
      </c>
      <c r="R248" s="54" t="s">
        <v>56</v>
      </c>
      <c r="S248" s="36" t="str">
        <f aca="false">IF(Q248="n.a.","n.a.",IF(R248="completed",Q248,IF(R248="partial",Q248/2,IF(R248="incomplete",0,"n.a."))))</f>
        <v>n.a.</v>
      </c>
      <c r="V248" s="36" t="str">
        <f aca="false">IF(OR(H248="n.a.",H248=""),"n.a.",COUNTIF($I248:$K248,"x")+H248)</f>
        <v>n.a.</v>
      </c>
      <c r="W248" s="54" t="s">
        <v>54</v>
      </c>
      <c r="X248" s="36" t="str">
        <f aca="false">IF(V248="n.a.","n.a.",IF(W248="completed",V248,IF(W248="partial",V248/2,IF(W248="incomplete",0,"n.a."))))</f>
        <v>n.a.</v>
      </c>
    </row>
    <row r="249" customFormat="false" ht="16.4" hidden="true" customHeight="false" outlineLevel="0" collapsed="false">
      <c r="A249" s="60"/>
      <c r="B249" s="61" t="str">
        <f aca="false">HYPERLINK("https://attack.mitre.org/techniques/T1027/017","MITRE")</f>
        <v>MITRE</v>
      </c>
      <c r="C249" s="61" t="s">
        <v>17</v>
      </c>
      <c r="D249" s="37" t="s">
        <v>310</v>
      </c>
      <c r="E249" s="38" t="s">
        <v>326</v>
      </c>
      <c r="F249" s="39" t="n">
        <v>2</v>
      </c>
      <c r="G249" s="39" t="n">
        <v>2</v>
      </c>
      <c r="H249" s="39" t="s">
        <v>54</v>
      </c>
      <c r="I249" s="55"/>
      <c r="J249" s="55" t="s">
        <v>55</v>
      </c>
      <c r="K249" s="55"/>
      <c r="L249" s="36" t="n">
        <f aca="false">IF(OR(F249="n.a.",F249=""),"n.a.",COUNTIF($I249:$K249,"x")+F249)</f>
        <v>3</v>
      </c>
      <c r="M249" s="54" t="s">
        <v>56</v>
      </c>
      <c r="N249" s="36" t="str">
        <f aca="false">IF(L249="n.a.","n.a.",IF(M249="completed",L249,IF(M249="partial",L249/2,IF(M249="incomplete",0,"n.a."))))</f>
        <v>n.a.</v>
      </c>
      <c r="Q249" s="36" t="n">
        <f aca="false">IF(OR(G249="n.a.",G249=""),"n.a.",COUNTIF($I249:$K249,"x")+G249)</f>
        <v>3</v>
      </c>
      <c r="R249" s="54" t="s">
        <v>56</v>
      </c>
      <c r="S249" s="36" t="str">
        <f aca="false">IF(Q249="n.a.","n.a.",IF(R249="completed",Q249,IF(R249="partial",Q249/2,IF(R249="incomplete",0,"n.a."))))</f>
        <v>n.a.</v>
      </c>
      <c r="V249" s="36" t="str">
        <f aca="false">IF(OR(H249="n.a.",H249=""),"n.a.",COUNTIF($I249:$K249,"x")+H249)</f>
        <v>n.a.</v>
      </c>
      <c r="W249" s="54" t="s">
        <v>54</v>
      </c>
      <c r="X249" s="36" t="str">
        <f aca="false">IF(V249="n.a.","n.a.",IF(W249="completed",V249,IF(W249="partial",V249/2,IF(W249="incomplete",0,"n.a."))))</f>
        <v>n.a.</v>
      </c>
    </row>
    <row r="250" customFormat="false" ht="16.4" hidden="true" customHeight="false" outlineLevel="0" collapsed="false">
      <c r="A250" s="60"/>
      <c r="B250" s="61" t="str">
        <f aca="false">HYPERLINK("https://attack.mitre.org/techniques/T1647/","MITRE")</f>
        <v>MITRE</v>
      </c>
      <c r="C250" s="61" t="s">
        <v>17</v>
      </c>
      <c r="D250" s="37" t="s">
        <v>327</v>
      </c>
      <c r="E250" s="38" t="s">
        <v>65</v>
      </c>
      <c r="F250" s="39" t="n">
        <v>2</v>
      </c>
      <c r="G250" s="39" t="s">
        <v>54</v>
      </c>
      <c r="H250" s="39" t="s">
        <v>54</v>
      </c>
      <c r="I250" s="55"/>
      <c r="J250" s="55" t="s">
        <v>55</v>
      </c>
      <c r="K250" s="55"/>
      <c r="L250" s="36" t="n">
        <f aca="false">IF(OR(F250="n.a.",F250=""),"n.a.",COUNTIF($I250:$K250,"x")+F250)</f>
        <v>3</v>
      </c>
      <c r="M250" s="54" t="s">
        <v>56</v>
      </c>
      <c r="N250" s="36" t="str">
        <f aca="false">IF(L250="n.a.","n.a.",IF(M250="completed",L250,IF(M250="partial",L250/2,IF(M250="incomplete",0,"n.a."))))</f>
        <v>n.a.</v>
      </c>
      <c r="Q250" s="36" t="str">
        <f aca="false">IF(OR(G250="n.a.",G250=""),"n.a.",COUNTIF($I250:$K250,"x")+G250)</f>
        <v>n.a.</v>
      </c>
      <c r="R250" s="54" t="s">
        <v>54</v>
      </c>
      <c r="S250" s="36" t="str">
        <f aca="false">IF(Q250="n.a.","n.a.",IF(R250="completed",Q250,IF(R250="partial",Q250/2,IF(R250="incomplete",0,"n.a."))))</f>
        <v>n.a.</v>
      </c>
      <c r="V250" s="36" t="str">
        <f aca="false">IF(OR(H250="n.a.",H250=""),"n.a.",COUNTIF($I250:$K250,"x")+H250)</f>
        <v>n.a.</v>
      </c>
      <c r="W250" s="54" t="s">
        <v>54</v>
      </c>
      <c r="X250" s="36" t="str">
        <f aca="false">IF(V250="n.a.","n.a.",IF(W250="completed",V250,IF(W250="partial",V250/2,IF(W250="incomplete",0,"n.a."))))</f>
        <v>n.a.</v>
      </c>
    </row>
    <row r="251" customFormat="false" ht="16.4" hidden="true" customHeight="false" outlineLevel="0" collapsed="false">
      <c r="A251" s="60"/>
      <c r="B251" s="61" t="str">
        <f aca="false">HYPERLINK("https://attack.mitre.org/techniques/T1542/003/","MITRE")</f>
        <v>MITRE</v>
      </c>
      <c r="C251" s="61" t="s">
        <v>17</v>
      </c>
      <c r="D251" s="37" t="s">
        <v>328</v>
      </c>
      <c r="E251" s="38" t="s">
        <v>329</v>
      </c>
      <c r="F251" s="39" t="n">
        <v>3</v>
      </c>
      <c r="G251" s="39" t="n">
        <v>3</v>
      </c>
      <c r="H251" s="39" t="s">
        <v>54</v>
      </c>
      <c r="I251" s="53" t="s">
        <v>55</v>
      </c>
      <c r="J251" s="53" t="s">
        <v>55</v>
      </c>
      <c r="K251" s="53" t="s">
        <v>55</v>
      </c>
      <c r="L251" s="36" t="n">
        <f aca="false">IF(OR(F251="n.a.",F251=""),"n.a.",COUNTIF($I251:$K251,"x")+F251)</f>
        <v>6</v>
      </c>
      <c r="M251" s="54" t="s">
        <v>56</v>
      </c>
      <c r="N251" s="36" t="str">
        <f aca="false">IF(L251="n.a.","n.a.",IF(M251="completed",L251,IF(M251="partial",L251/2,IF(M251="incomplete",0,"n.a."))))</f>
        <v>n.a.</v>
      </c>
      <c r="Q251" s="36" t="n">
        <f aca="false">IF(OR(G251="n.a.",G251=""),"n.a.",COUNTIF($I251:$K251,"x")+G251)</f>
        <v>6</v>
      </c>
      <c r="R251" s="54" t="s">
        <v>56</v>
      </c>
      <c r="S251" s="36" t="str">
        <f aca="false">IF(Q251="n.a.","n.a.",IF(R251="completed",Q251,IF(R251="partial",Q251/2,IF(R251="incomplete",0,"n.a."))))</f>
        <v>n.a.</v>
      </c>
      <c r="V251" s="36" t="str">
        <f aca="false">IF(OR(H251="n.a.",H251=""),"n.a.",COUNTIF($I251:$K251,"x")+H251)</f>
        <v>n.a.</v>
      </c>
      <c r="W251" s="54" t="s">
        <v>54</v>
      </c>
      <c r="X251" s="36" t="str">
        <f aca="false">IF(V251="n.a.","n.a.",IF(W251="completed",V251,IF(W251="partial",V251/2,IF(W251="incomplete",0,"n.a."))))</f>
        <v>n.a.</v>
      </c>
    </row>
    <row r="252" customFormat="false" ht="16.4" hidden="true" customHeight="false" outlineLevel="0" collapsed="false">
      <c r="A252" s="60"/>
      <c r="B252" s="61" t="str">
        <f aca="false">HYPERLINK("https://attack.mitre.org/techniques/T1542/002/","MITRE")</f>
        <v>MITRE</v>
      </c>
      <c r="C252" s="61" t="s">
        <v>17</v>
      </c>
      <c r="D252" s="37" t="s">
        <v>328</v>
      </c>
      <c r="E252" s="38" t="s">
        <v>330</v>
      </c>
      <c r="F252" s="39" t="n">
        <v>2</v>
      </c>
      <c r="G252" s="39" t="n">
        <v>2</v>
      </c>
      <c r="H252" s="39" t="s">
        <v>54</v>
      </c>
      <c r="I252" s="53" t="s">
        <v>55</v>
      </c>
      <c r="J252" s="53" t="s">
        <v>55</v>
      </c>
      <c r="K252" s="53" t="s">
        <v>55</v>
      </c>
      <c r="L252" s="36" t="n">
        <f aca="false">IF(OR(F252="n.a.",F252=""),"n.a.",COUNTIF($I252:$K252,"x")+F252)</f>
        <v>5</v>
      </c>
      <c r="M252" s="54" t="s">
        <v>56</v>
      </c>
      <c r="N252" s="36" t="str">
        <f aca="false">IF(L252="n.a.","n.a.",IF(M252="completed",L252,IF(M252="partial",L252/2,IF(M252="incomplete",0,"n.a."))))</f>
        <v>n.a.</v>
      </c>
      <c r="Q252" s="36" t="n">
        <f aca="false">IF(OR(G252="n.a.",G252=""),"n.a.",COUNTIF($I252:$K252,"x")+G252)</f>
        <v>5</v>
      </c>
      <c r="R252" s="54" t="s">
        <v>56</v>
      </c>
      <c r="S252" s="36" t="str">
        <f aca="false">IF(Q252="n.a.","n.a.",IF(R252="completed",Q252,IF(R252="partial",Q252/2,IF(R252="incomplete",0,"n.a."))))</f>
        <v>n.a.</v>
      </c>
      <c r="V252" s="36" t="str">
        <f aca="false">IF(OR(H252="n.a.",H252=""),"n.a.",COUNTIF($I252:$K252,"x")+H252)</f>
        <v>n.a.</v>
      </c>
      <c r="W252" s="54" t="s">
        <v>54</v>
      </c>
      <c r="X252" s="36" t="str">
        <f aca="false">IF(V252="n.a.","n.a.",IF(W252="completed",V252,IF(W252="partial",V252/2,IF(W252="incomplete",0,"n.a."))))</f>
        <v>n.a.</v>
      </c>
    </row>
    <row r="253" customFormat="false" ht="16.4" hidden="true" customHeight="false" outlineLevel="0" collapsed="false">
      <c r="A253" s="60"/>
      <c r="B253" s="61" t="str">
        <f aca="false">HYPERLINK("https://attack.mitre.org/techniques/T1542/004/","MITRE")</f>
        <v>MITRE</v>
      </c>
      <c r="C253" s="61" t="s">
        <v>17</v>
      </c>
      <c r="D253" s="37" t="s">
        <v>328</v>
      </c>
      <c r="E253" s="38" t="s">
        <v>331</v>
      </c>
      <c r="F253" s="39" t="s">
        <v>54</v>
      </c>
      <c r="G253" s="39" t="n">
        <v>3</v>
      </c>
      <c r="H253" s="39" t="s">
        <v>54</v>
      </c>
      <c r="I253" s="53" t="s">
        <v>55</v>
      </c>
      <c r="J253" s="53" t="s">
        <v>55</v>
      </c>
      <c r="K253" s="53" t="s">
        <v>55</v>
      </c>
      <c r="L253" s="36" t="str">
        <f aca="false">IF(OR(F253="n.a.",F253=""),"n.a.",COUNTIF($I253:$K253,"x")+F253)</f>
        <v>n.a.</v>
      </c>
      <c r="M253" s="54" t="s">
        <v>54</v>
      </c>
      <c r="N253" s="36" t="str">
        <f aca="false">IF(L253="n.a.","n.a.",IF(M253="completed",L253,IF(M253="partial",L253/2,IF(M253="incomplete",0,"n.a."))))</f>
        <v>n.a.</v>
      </c>
      <c r="Q253" s="36" t="n">
        <f aca="false">IF(OR(G253="n.a.",G253=""),"n.a.",COUNTIF($I253:$K253,"x")+G253)</f>
        <v>6</v>
      </c>
      <c r="R253" s="54" t="s">
        <v>56</v>
      </c>
      <c r="S253" s="36" t="str">
        <f aca="false">IF(Q253="n.a.","n.a.",IF(R253="completed",Q253,IF(R253="partial",Q253/2,IF(R253="incomplete",0,"n.a."))))</f>
        <v>n.a.</v>
      </c>
      <c r="V253" s="36" t="str">
        <f aca="false">IF(OR(H253="n.a.",H253=""),"n.a.",COUNTIF($I253:$K253,"x")+H253)</f>
        <v>n.a.</v>
      </c>
      <c r="W253" s="54" t="s">
        <v>54</v>
      </c>
      <c r="X253" s="36" t="str">
        <f aca="false">IF(V253="n.a.","n.a.",IF(W253="completed",V253,IF(W253="partial",V253/2,IF(W253="incomplete",0,"n.a."))))</f>
        <v>n.a.</v>
      </c>
    </row>
    <row r="254" customFormat="false" ht="16.4" hidden="true" customHeight="false" outlineLevel="0" collapsed="false">
      <c r="A254" s="60"/>
      <c r="B254" s="61" t="str">
        <f aca="false">HYPERLINK("https://attack.mitre.org/techniques/T1542/001/","MITRE")</f>
        <v>MITRE</v>
      </c>
      <c r="C254" s="61" t="s">
        <v>17</v>
      </c>
      <c r="D254" s="37" t="s">
        <v>328</v>
      </c>
      <c r="E254" s="38" t="s">
        <v>332</v>
      </c>
      <c r="F254" s="39" t="n">
        <v>3</v>
      </c>
      <c r="G254" s="39" t="n">
        <v>3</v>
      </c>
      <c r="H254" s="39" t="s">
        <v>54</v>
      </c>
      <c r="I254" s="53" t="s">
        <v>55</v>
      </c>
      <c r="J254" s="53" t="s">
        <v>55</v>
      </c>
      <c r="K254" s="53" t="s">
        <v>55</v>
      </c>
      <c r="L254" s="36" t="n">
        <f aca="false">IF(OR(F254="n.a.",F254=""),"n.a.",COUNTIF($I254:$K254,"x")+F254)</f>
        <v>6</v>
      </c>
      <c r="M254" s="54" t="s">
        <v>56</v>
      </c>
      <c r="N254" s="36" t="str">
        <f aca="false">IF(L254="n.a.","n.a.",IF(M254="completed",L254,IF(M254="partial",L254/2,IF(M254="incomplete",0,"n.a."))))</f>
        <v>n.a.</v>
      </c>
      <c r="Q254" s="36" t="n">
        <f aca="false">IF(OR(G254="n.a.",G254=""),"n.a.",COUNTIF($I254:$K254,"x")+G254)</f>
        <v>6</v>
      </c>
      <c r="R254" s="54" t="s">
        <v>56</v>
      </c>
      <c r="S254" s="36" t="str">
        <f aca="false">IF(Q254="n.a.","n.a.",IF(R254="completed",Q254,IF(R254="partial",Q254/2,IF(R254="incomplete",0,"n.a."))))</f>
        <v>n.a.</v>
      </c>
      <c r="V254" s="36" t="str">
        <f aca="false">IF(OR(H254="n.a.",H254=""),"n.a.",COUNTIF($I254:$K254,"x")+H254)</f>
        <v>n.a.</v>
      </c>
      <c r="W254" s="54" t="s">
        <v>54</v>
      </c>
      <c r="X254" s="36" t="str">
        <f aca="false">IF(V254="n.a.","n.a.",IF(W254="completed",V254,IF(W254="partial",V254/2,IF(W254="incomplete",0,"n.a."))))</f>
        <v>n.a.</v>
      </c>
    </row>
    <row r="255" customFormat="false" ht="16.4" hidden="true" customHeight="false" outlineLevel="0" collapsed="false">
      <c r="A255" s="60"/>
      <c r="B255" s="61" t="str">
        <f aca="false">HYPERLINK("https://attack.mitre.org/techniques/T1542/005/","MITRE")</f>
        <v>MITRE</v>
      </c>
      <c r="C255" s="61" t="s">
        <v>17</v>
      </c>
      <c r="D255" s="37" t="s">
        <v>328</v>
      </c>
      <c r="E255" s="38" t="s">
        <v>333</v>
      </c>
      <c r="F255" s="39" t="n">
        <v>2</v>
      </c>
      <c r="G255" s="39" t="n">
        <v>2</v>
      </c>
      <c r="H255" s="39" t="s">
        <v>54</v>
      </c>
      <c r="I255" s="53"/>
      <c r="J255" s="53" t="s">
        <v>55</v>
      </c>
      <c r="K255" s="53" t="s">
        <v>55</v>
      </c>
      <c r="L255" s="36" t="n">
        <f aca="false">IF(OR(F255="n.a.",F255=""),"n.a.",COUNTIF($I255:$K255,"x")+F255)</f>
        <v>4</v>
      </c>
      <c r="M255" s="54" t="s">
        <v>56</v>
      </c>
      <c r="N255" s="36" t="str">
        <f aca="false">IF(L255="n.a.","n.a.",IF(M255="completed",L255,IF(M255="partial",L255/2,IF(M255="incomplete",0,"n.a."))))</f>
        <v>n.a.</v>
      </c>
      <c r="Q255" s="36" t="n">
        <f aca="false">IF(OR(G255="n.a.",G255=""),"n.a.",COUNTIF($I255:$K255,"x")+G255)</f>
        <v>4</v>
      </c>
      <c r="R255" s="54" t="s">
        <v>56</v>
      </c>
      <c r="S255" s="36" t="str">
        <f aca="false">IF(Q255="n.a.","n.a.",IF(R255="completed",Q255,IF(R255="partial",Q255/2,IF(R255="incomplete",0,"n.a."))))</f>
        <v>n.a.</v>
      </c>
      <c r="V255" s="36" t="str">
        <f aca="false">IF(OR(H255="n.a.",H255=""),"n.a.",COUNTIF($I255:$K255,"x")+H255)</f>
        <v>n.a.</v>
      </c>
      <c r="W255" s="54" t="s">
        <v>54</v>
      </c>
      <c r="X255" s="36" t="str">
        <f aca="false">IF(V255="n.a.","n.a.",IF(W255="completed",V255,IF(W255="partial",V255/2,IF(W255="incomplete",0,"n.a."))))</f>
        <v>n.a.</v>
      </c>
    </row>
    <row r="256" customFormat="false" ht="16.4" hidden="true" customHeight="false" outlineLevel="0" collapsed="false">
      <c r="A256" s="60"/>
      <c r="B256" s="61" t="str">
        <f aca="false">HYPERLINK("https://attack.mitre.org/techniques/T1055/004/","MITRE")</f>
        <v>MITRE</v>
      </c>
      <c r="C256" s="61" t="s">
        <v>17</v>
      </c>
      <c r="D256" s="37" t="s">
        <v>334</v>
      </c>
      <c r="E256" s="38" t="s">
        <v>335</v>
      </c>
      <c r="F256" s="39" t="n">
        <v>2</v>
      </c>
      <c r="G256" s="39" t="n">
        <v>2</v>
      </c>
      <c r="H256" s="39" t="s">
        <v>54</v>
      </c>
      <c r="I256" s="53" t="s">
        <v>55</v>
      </c>
      <c r="J256" s="53" t="s">
        <v>55</v>
      </c>
      <c r="K256" s="53" t="s">
        <v>55</v>
      </c>
      <c r="L256" s="36" t="n">
        <f aca="false">IF(OR(F256="n.a.",F256=""),"n.a.",COUNTIF($I256:$K256,"x")+F256)</f>
        <v>5</v>
      </c>
      <c r="M256" s="54" t="s">
        <v>56</v>
      </c>
      <c r="N256" s="36" t="str">
        <f aca="false">IF(L256="n.a.","n.a.",IF(M256="completed",L256,IF(M256="partial",L256/2,IF(M256="incomplete",0,"n.a."))))</f>
        <v>n.a.</v>
      </c>
      <c r="Q256" s="36" t="n">
        <f aca="false">IF(OR(G256="n.a.",G256=""),"n.a.",COUNTIF($I256:$K256,"x")+G256)</f>
        <v>5</v>
      </c>
      <c r="R256" s="54" t="s">
        <v>56</v>
      </c>
      <c r="S256" s="36" t="str">
        <f aca="false">IF(Q256="n.a.","n.a.",IF(R256="completed",Q256,IF(R256="partial",Q256/2,IF(R256="incomplete",0,"n.a."))))</f>
        <v>n.a.</v>
      </c>
      <c r="V256" s="36" t="str">
        <f aca="false">IF(OR(H256="n.a.",H256=""),"n.a.",COUNTIF($I256:$K256,"x")+H256)</f>
        <v>n.a.</v>
      </c>
      <c r="W256" s="54" t="s">
        <v>54</v>
      </c>
      <c r="X256" s="36" t="str">
        <f aca="false">IF(V256="n.a.","n.a.",IF(W256="completed",V256,IF(W256="partial",V256/2,IF(W256="incomplete",0,"n.a."))))</f>
        <v>n.a.</v>
      </c>
    </row>
    <row r="257" customFormat="false" ht="16.4" hidden="true" customHeight="false" outlineLevel="0" collapsed="false">
      <c r="A257" s="60"/>
      <c r="B257" s="61" t="str">
        <f aca="false">HYPERLINK("https://attack.mitre.org/techniques/T1055/001/","MITRE")</f>
        <v>MITRE</v>
      </c>
      <c r="C257" s="61" t="s">
        <v>17</v>
      </c>
      <c r="D257" s="37" t="s">
        <v>334</v>
      </c>
      <c r="E257" s="38" t="s">
        <v>336</v>
      </c>
      <c r="F257" s="39" t="n">
        <v>2</v>
      </c>
      <c r="G257" s="39" t="n">
        <v>2</v>
      </c>
      <c r="H257" s="39" t="s">
        <v>54</v>
      </c>
      <c r="I257" s="53" t="s">
        <v>55</v>
      </c>
      <c r="J257" s="53" t="s">
        <v>55</v>
      </c>
      <c r="K257" s="53" t="s">
        <v>55</v>
      </c>
      <c r="L257" s="36" t="n">
        <f aca="false">IF(OR(F257="n.a.",F257=""),"n.a.",COUNTIF($I257:$K257,"x")+F257)</f>
        <v>5</v>
      </c>
      <c r="M257" s="54" t="s">
        <v>56</v>
      </c>
      <c r="N257" s="36" t="str">
        <f aca="false">IF(L257="n.a.","n.a.",IF(M257="completed",L257,IF(M257="partial",L257/2,IF(M257="incomplete",0,"n.a."))))</f>
        <v>n.a.</v>
      </c>
      <c r="Q257" s="36" t="n">
        <f aca="false">IF(OR(G257="n.a.",G257=""),"n.a.",COUNTIF($I257:$K257,"x")+G257)</f>
        <v>5</v>
      </c>
      <c r="R257" s="54" t="s">
        <v>56</v>
      </c>
      <c r="S257" s="36" t="str">
        <f aca="false">IF(Q257="n.a.","n.a.",IF(R257="completed",Q257,IF(R257="partial",Q257/2,IF(R257="incomplete",0,"n.a."))))</f>
        <v>n.a.</v>
      </c>
      <c r="V257" s="36" t="str">
        <f aca="false">IF(OR(H257="n.a.",H257=""),"n.a.",COUNTIF($I257:$K257,"x")+H257)</f>
        <v>n.a.</v>
      </c>
      <c r="W257" s="54" t="s">
        <v>54</v>
      </c>
      <c r="X257" s="36" t="str">
        <f aca="false">IF(V257="n.a.","n.a.",IF(W257="completed",V257,IF(W257="partial",V257/2,IF(W257="incomplete",0,"n.a."))))</f>
        <v>n.a.</v>
      </c>
    </row>
    <row r="258" customFormat="false" ht="16.4" hidden="true" customHeight="false" outlineLevel="0" collapsed="false">
      <c r="A258" s="60"/>
      <c r="B258" s="61" t="str">
        <f aca="false">HYPERLINK("https://attack.mitre.org/techniques/T1055/011/","MITRE")</f>
        <v>MITRE</v>
      </c>
      <c r="C258" s="61" t="s">
        <v>17</v>
      </c>
      <c r="D258" s="37" t="s">
        <v>334</v>
      </c>
      <c r="E258" s="38" t="s">
        <v>337</v>
      </c>
      <c r="F258" s="39" t="n">
        <v>2</v>
      </c>
      <c r="G258" s="39" t="n">
        <v>2</v>
      </c>
      <c r="H258" s="39" t="s">
        <v>54</v>
      </c>
      <c r="I258" s="53" t="s">
        <v>55</v>
      </c>
      <c r="J258" s="53" t="s">
        <v>55</v>
      </c>
      <c r="K258" s="53" t="s">
        <v>55</v>
      </c>
      <c r="L258" s="36" t="n">
        <f aca="false">IF(OR(F258="n.a.",F258=""),"n.a.",COUNTIF($I258:$K258,"x")+F258)</f>
        <v>5</v>
      </c>
      <c r="M258" s="54" t="s">
        <v>56</v>
      </c>
      <c r="N258" s="36" t="str">
        <f aca="false">IF(L258="n.a.","n.a.",IF(M258="completed",L258,IF(M258="partial",L258/2,IF(M258="incomplete",0,"n.a."))))</f>
        <v>n.a.</v>
      </c>
      <c r="Q258" s="36" t="n">
        <f aca="false">IF(OR(G258="n.a.",G258=""),"n.a.",COUNTIF($I258:$K258,"x")+G258)</f>
        <v>5</v>
      </c>
      <c r="R258" s="54" t="s">
        <v>56</v>
      </c>
      <c r="S258" s="36" t="str">
        <f aca="false">IF(Q258="n.a.","n.a.",IF(R258="completed",Q258,IF(R258="partial",Q258/2,IF(R258="incomplete",0,"n.a."))))</f>
        <v>n.a.</v>
      </c>
      <c r="V258" s="36" t="str">
        <f aca="false">IF(OR(H258="n.a.",H258=""),"n.a.",COUNTIF($I258:$K258,"x")+H258)</f>
        <v>n.a.</v>
      </c>
      <c r="W258" s="54" t="s">
        <v>54</v>
      </c>
      <c r="X258" s="36" t="str">
        <f aca="false">IF(V258="n.a.","n.a.",IF(W258="completed",V258,IF(W258="partial",V258/2,IF(W258="incomplete",0,"n.a."))))</f>
        <v>n.a.</v>
      </c>
    </row>
    <row r="259" customFormat="false" ht="16.4" hidden="true" customHeight="false" outlineLevel="0" collapsed="false">
      <c r="A259" s="60"/>
      <c r="B259" s="61" t="str">
        <f aca="false">HYPERLINK("https://attack.mitre.org/techniques/T1055/015/","MITRE")</f>
        <v>MITRE</v>
      </c>
      <c r="C259" s="61" t="s">
        <v>17</v>
      </c>
      <c r="D259" s="37" t="s">
        <v>334</v>
      </c>
      <c r="E259" s="38" t="s">
        <v>338</v>
      </c>
      <c r="F259" s="39" t="n">
        <v>2</v>
      </c>
      <c r="G259" s="39" t="n">
        <v>2</v>
      </c>
      <c r="H259" s="39" t="s">
        <v>54</v>
      </c>
      <c r="I259" s="53" t="s">
        <v>55</v>
      </c>
      <c r="J259" s="53" t="s">
        <v>55</v>
      </c>
      <c r="K259" s="53" t="s">
        <v>55</v>
      </c>
      <c r="L259" s="36" t="n">
        <f aca="false">IF(OR(F259="n.a.",F259=""),"n.a.",COUNTIF($I259:$K259,"x")+F259)</f>
        <v>5</v>
      </c>
      <c r="M259" s="54" t="s">
        <v>56</v>
      </c>
      <c r="N259" s="36" t="str">
        <f aca="false">IF(L259="n.a.","n.a.",IF(M259="completed",L259,IF(M259="partial",L259/2,IF(M259="incomplete",0,"n.a."))))</f>
        <v>n.a.</v>
      </c>
      <c r="Q259" s="36" t="n">
        <f aca="false">IF(OR(G259="n.a.",G259=""),"n.a.",COUNTIF($I259:$K259,"x")+G259)</f>
        <v>5</v>
      </c>
      <c r="R259" s="54" t="s">
        <v>56</v>
      </c>
      <c r="S259" s="36" t="str">
        <f aca="false">IF(Q259="n.a.","n.a.",IF(R259="completed",Q259,IF(R259="partial",Q259/2,IF(R259="incomplete",0,"n.a."))))</f>
        <v>n.a.</v>
      </c>
      <c r="V259" s="36" t="str">
        <f aca="false">IF(OR(H259="n.a.",H259=""),"n.a.",COUNTIF($I259:$K259,"x")+H259)</f>
        <v>n.a.</v>
      </c>
      <c r="W259" s="54" t="s">
        <v>54</v>
      </c>
      <c r="X259" s="36" t="str">
        <f aca="false">IF(V259="n.a.","n.a.",IF(W259="completed",V259,IF(W259="partial",V259/2,IF(W259="incomplete",0,"n.a."))))</f>
        <v>n.a.</v>
      </c>
    </row>
    <row r="260" customFormat="false" ht="16.4" hidden="true" customHeight="false" outlineLevel="0" collapsed="false">
      <c r="A260" s="60"/>
      <c r="B260" s="61" t="str">
        <f aca="false">HYPERLINK("https://attack.mitre.org/techniques/T1055/002/","MITRE")</f>
        <v>MITRE</v>
      </c>
      <c r="C260" s="61" t="s">
        <v>17</v>
      </c>
      <c r="D260" s="37" t="s">
        <v>334</v>
      </c>
      <c r="E260" s="38" t="s">
        <v>339</v>
      </c>
      <c r="F260" s="39" t="n">
        <v>2</v>
      </c>
      <c r="G260" s="39" t="n">
        <v>2</v>
      </c>
      <c r="H260" s="39" t="s">
        <v>54</v>
      </c>
      <c r="I260" s="53" t="s">
        <v>55</v>
      </c>
      <c r="J260" s="53" t="s">
        <v>55</v>
      </c>
      <c r="K260" s="53" t="s">
        <v>55</v>
      </c>
      <c r="L260" s="36" t="n">
        <f aca="false">IF(OR(F260="n.a.",F260=""),"n.a.",COUNTIF($I260:$K260,"x")+F260)</f>
        <v>5</v>
      </c>
      <c r="M260" s="54" t="s">
        <v>56</v>
      </c>
      <c r="N260" s="36" t="str">
        <f aca="false">IF(L260="n.a.","n.a.",IF(M260="completed",L260,IF(M260="partial",L260/2,IF(M260="incomplete",0,"n.a."))))</f>
        <v>n.a.</v>
      </c>
      <c r="Q260" s="36" t="n">
        <f aca="false">IF(OR(G260="n.a.",G260=""),"n.a.",COUNTIF($I260:$K260,"x")+G260)</f>
        <v>5</v>
      </c>
      <c r="R260" s="54" t="s">
        <v>56</v>
      </c>
      <c r="S260" s="36" t="str">
        <f aca="false">IF(Q260="n.a.","n.a.",IF(R260="completed",Q260,IF(R260="partial",Q260/2,IF(R260="incomplete",0,"n.a."))))</f>
        <v>n.a.</v>
      </c>
      <c r="V260" s="36" t="str">
        <f aca="false">IF(OR(H260="n.a.",H260=""),"n.a.",COUNTIF($I260:$K260,"x")+H260)</f>
        <v>n.a.</v>
      </c>
      <c r="W260" s="54" t="s">
        <v>54</v>
      </c>
      <c r="X260" s="36" t="str">
        <f aca="false">IF(V260="n.a.","n.a.",IF(W260="completed",V260,IF(W260="partial",V260/2,IF(W260="incomplete",0,"n.a."))))</f>
        <v>n.a.</v>
      </c>
    </row>
    <row r="261" customFormat="false" ht="16.4" hidden="true" customHeight="false" outlineLevel="0" collapsed="false">
      <c r="A261" s="60"/>
      <c r="B261" s="61" t="str">
        <f aca="false">HYPERLINK("https://attack.mitre.org/techniques/T1055/009/","MITRE")</f>
        <v>MITRE</v>
      </c>
      <c r="C261" s="61" t="s">
        <v>17</v>
      </c>
      <c r="D261" s="37" t="s">
        <v>334</v>
      </c>
      <c r="E261" s="38" t="s">
        <v>340</v>
      </c>
      <c r="F261" s="39" t="n">
        <v>2</v>
      </c>
      <c r="G261" s="39" t="n">
        <v>2</v>
      </c>
      <c r="H261" s="39" t="s">
        <v>54</v>
      </c>
      <c r="I261" s="53" t="s">
        <v>55</v>
      </c>
      <c r="J261" s="53" t="s">
        <v>55</v>
      </c>
      <c r="K261" s="53" t="s">
        <v>55</v>
      </c>
      <c r="L261" s="36" t="n">
        <f aca="false">IF(OR(F261="n.a.",F261=""),"n.a.",COUNTIF($I261:$K261,"x")+F261)</f>
        <v>5</v>
      </c>
      <c r="M261" s="54" t="s">
        <v>56</v>
      </c>
      <c r="N261" s="36" t="str">
        <f aca="false">IF(L261="n.a.","n.a.",IF(M261="completed",L261,IF(M261="partial",L261/2,IF(M261="incomplete",0,"n.a."))))</f>
        <v>n.a.</v>
      </c>
      <c r="Q261" s="36" t="n">
        <f aca="false">IF(OR(G261="n.a.",G261=""),"n.a.",COUNTIF($I261:$K261,"x")+G261)</f>
        <v>5</v>
      </c>
      <c r="R261" s="54" t="s">
        <v>56</v>
      </c>
      <c r="S261" s="36" t="str">
        <f aca="false">IF(Q261="n.a.","n.a.",IF(R261="completed",Q261,IF(R261="partial",Q261/2,IF(R261="incomplete",0,"n.a."))))</f>
        <v>n.a.</v>
      </c>
      <c r="V261" s="36" t="str">
        <f aca="false">IF(OR(H261="n.a.",H261=""),"n.a.",COUNTIF($I261:$K261,"x")+H261)</f>
        <v>n.a.</v>
      </c>
      <c r="W261" s="54" t="s">
        <v>54</v>
      </c>
      <c r="X261" s="36" t="str">
        <f aca="false">IF(V261="n.a.","n.a.",IF(W261="completed",V261,IF(W261="partial",V261/2,IF(W261="incomplete",0,"n.a."))))</f>
        <v>n.a.</v>
      </c>
    </row>
    <row r="262" customFormat="false" ht="16.4" hidden="true" customHeight="false" outlineLevel="0" collapsed="false">
      <c r="A262" s="60"/>
      <c r="B262" s="61" t="str">
        <f aca="false">HYPERLINK("https://attack.mitre.org/techniques/T1055/013/","MITRE")</f>
        <v>MITRE</v>
      </c>
      <c r="C262" s="61" t="s">
        <v>17</v>
      </c>
      <c r="D262" s="37" t="s">
        <v>334</v>
      </c>
      <c r="E262" s="38" t="s">
        <v>341</v>
      </c>
      <c r="F262" s="39" t="n">
        <v>2</v>
      </c>
      <c r="G262" s="39" t="n">
        <v>2</v>
      </c>
      <c r="H262" s="39" t="s">
        <v>54</v>
      </c>
      <c r="I262" s="53" t="s">
        <v>55</v>
      </c>
      <c r="J262" s="53" t="s">
        <v>55</v>
      </c>
      <c r="K262" s="53" t="s">
        <v>55</v>
      </c>
      <c r="L262" s="36" t="n">
        <f aca="false">IF(OR(F262="n.a.",F262=""),"n.a.",COUNTIF($I262:$K262,"x")+F262)</f>
        <v>5</v>
      </c>
      <c r="M262" s="54" t="s">
        <v>56</v>
      </c>
      <c r="N262" s="36" t="str">
        <f aca="false">IF(L262="n.a.","n.a.",IF(M262="completed",L262,IF(M262="partial",L262/2,IF(M262="incomplete",0,"n.a."))))</f>
        <v>n.a.</v>
      </c>
      <c r="Q262" s="36" t="n">
        <f aca="false">IF(OR(G262="n.a.",G262=""),"n.a.",COUNTIF($I262:$K262,"x")+G262)</f>
        <v>5</v>
      </c>
      <c r="R262" s="54" t="s">
        <v>56</v>
      </c>
      <c r="S262" s="36" t="str">
        <f aca="false">IF(Q262="n.a.","n.a.",IF(R262="completed",Q262,IF(R262="partial",Q262/2,IF(R262="incomplete",0,"n.a."))))</f>
        <v>n.a.</v>
      </c>
      <c r="V262" s="36" t="str">
        <f aca="false">IF(OR(H262="n.a.",H262=""),"n.a.",COUNTIF($I262:$K262,"x")+H262)</f>
        <v>n.a.</v>
      </c>
      <c r="W262" s="54" t="s">
        <v>54</v>
      </c>
      <c r="X262" s="36" t="str">
        <f aca="false">IF(V262="n.a.","n.a.",IF(W262="completed",V262,IF(W262="partial",V262/2,IF(W262="incomplete",0,"n.a."))))</f>
        <v>n.a.</v>
      </c>
    </row>
    <row r="263" customFormat="false" ht="16.4" hidden="true" customHeight="false" outlineLevel="0" collapsed="false">
      <c r="A263" s="60"/>
      <c r="B263" s="61" t="str">
        <f aca="false">HYPERLINK("https://attack.mitre.org/techniques/T1055/012/","MITRE")</f>
        <v>MITRE</v>
      </c>
      <c r="C263" s="61" t="s">
        <v>17</v>
      </c>
      <c r="D263" s="37" t="s">
        <v>334</v>
      </c>
      <c r="E263" s="38" t="s">
        <v>342</v>
      </c>
      <c r="F263" s="39" t="n">
        <v>2</v>
      </c>
      <c r="G263" s="39" t="n">
        <v>2</v>
      </c>
      <c r="H263" s="39" t="s">
        <v>54</v>
      </c>
      <c r="I263" s="53" t="s">
        <v>55</v>
      </c>
      <c r="J263" s="53" t="s">
        <v>55</v>
      </c>
      <c r="K263" s="53" t="s">
        <v>55</v>
      </c>
      <c r="L263" s="36" t="n">
        <f aca="false">IF(OR(F263="n.a.",F263=""),"n.a.",COUNTIF($I263:$K263,"x")+F263)</f>
        <v>5</v>
      </c>
      <c r="M263" s="54" t="s">
        <v>56</v>
      </c>
      <c r="N263" s="36" t="str">
        <f aca="false">IF(L263="n.a.","n.a.",IF(M263="completed",L263,IF(M263="partial",L263/2,IF(M263="incomplete",0,"n.a."))))</f>
        <v>n.a.</v>
      </c>
      <c r="Q263" s="36" t="n">
        <f aca="false">IF(OR(G263="n.a.",G263=""),"n.a.",COUNTIF($I263:$K263,"x")+G263)</f>
        <v>5</v>
      </c>
      <c r="R263" s="54" t="s">
        <v>56</v>
      </c>
      <c r="S263" s="36" t="str">
        <f aca="false">IF(Q263="n.a.","n.a.",IF(R263="completed",Q263,IF(R263="partial",Q263/2,IF(R263="incomplete",0,"n.a."))))</f>
        <v>n.a.</v>
      </c>
      <c r="V263" s="36" t="str">
        <f aca="false">IF(OR(H263="n.a.",H263=""),"n.a.",COUNTIF($I263:$K263,"x")+H263)</f>
        <v>n.a.</v>
      </c>
      <c r="W263" s="54" t="s">
        <v>54</v>
      </c>
      <c r="X263" s="36" t="str">
        <f aca="false">IF(V263="n.a.","n.a.",IF(W263="completed",V263,IF(W263="partial",V263/2,IF(W263="incomplete",0,"n.a."))))</f>
        <v>n.a.</v>
      </c>
    </row>
    <row r="264" customFormat="false" ht="16.4" hidden="true" customHeight="false" outlineLevel="0" collapsed="false">
      <c r="A264" s="60"/>
      <c r="B264" s="61" t="str">
        <f aca="false">HYPERLINK("https://attack.mitre.org/techniques/T1055/008/","MITRE")</f>
        <v>MITRE</v>
      </c>
      <c r="C264" s="61" t="s">
        <v>17</v>
      </c>
      <c r="D264" s="37" t="s">
        <v>334</v>
      </c>
      <c r="E264" s="38" t="s">
        <v>343</v>
      </c>
      <c r="F264" s="39" t="n">
        <v>2</v>
      </c>
      <c r="G264" s="39" t="n">
        <v>2</v>
      </c>
      <c r="H264" s="39" t="s">
        <v>54</v>
      </c>
      <c r="I264" s="53" t="s">
        <v>55</v>
      </c>
      <c r="J264" s="53" t="s">
        <v>55</v>
      </c>
      <c r="K264" s="53" t="s">
        <v>55</v>
      </c>
      <c r="L264" s="36" t="n">
        <f aca="false">IF(OR(F264="n.a.",F264=""),"n.a.",COUNTIF($I264:$K264,"x")+F264)</f>
        <v>5</v>
      </c>
      <c r="M264" s="54" t="s">
        <v>56</v>
      </c>
      <c r="N264" s="36" t="str">
        <f aca="false">IF(L264="n.a.","n.a.",IF(M264="completed",L264,IF(M264="partial",L264/2,IF(M264="incomplete",0,"n.a."))))</f>
        <v>n.a.</v>
      </c>
      <c r="Q264" s="36" t="n">
        <f aca="false">IF(OR(G264="n.a.",G264=""),"n.a.",COUNTIF($I264:$K264,"x")+G264)</f>
        <v>5</v>
      </c>
      <c r="R264" s="54" t="s">
        <v>56</v>
      </c>
      <c r="S264" s="36" t="str">
        <f aca="false">IF(Q264="n.a.","n.a.",IF(R264="completed",Q264,IF(R264="partial",Q264/2,IF(R264="incomplete",0,"n.a."))))</f>
        <v>n.a.</v>
      </c>
      <c r="V264" s="36" t="str">
        <f aca="false">IF(OR(H264="n.a.",H264=""),"n.a.",COUNTIF($I264:$K264,"x")+H264)</f>
        <v>n.a.</v>
      </c>
      <c r="W264" s="54" t="s">
        <v>54</v>
      </c>
      <c r="X264" s="36" t="str">
        <f aca="false">IF(V264="n.a.","n.a.",IF(W264="completed",V264,IF(W264="partial",V264/2,IF(W264="incomplete",0,"n.a."))))</f>
        <v>n.a.</v>
      </c>
    </row>
    <row r="265" customFormat="false" ht="16.4" hidden="true" customHeight="false" outlineLevel="0" collapsed="false">
      <c r="A265" s="60"/>
      <c r="B265" s="61" t="str">
        <f aca="false">HYPERLINK("https://attack.mitre.org/techniques/T1055/003/","MITRE")</f>
        <v>MITRE</v>
      </c>
      <c r="C265" s="61" t="s">
        <v>17</v>
      </c>
      <c r="D265" s="37" t="s">
        <v>334</v>
      </c>
      <c r="E265" s="38" t="s">
        <v>344</v>
      </c>
      <c r="F265" s="39" t="n">
        <v>2</v>
      </c>
      <c r="G265" s="39" t="n">
        <v>2</v>
      </c>
      <c r="H265" s="39" t="s">
        <v>54</v>
      </c>
      <c r="I265" s="53" t="s">
        <v>55</v>
      </c>
      <c r="J265" s="53" t="s">
        <v>55</v>
      </c>
      <c r="K265" s="53" t="s">
        <v>55</v>
      </c>
      <c r="L265" s="36" t="n">
        <f aca="false">IF(OR(F265="n.a.",F265=""),"n.a.",COUNTIF($I265:$K265,"x")+F265)</f>
        <v>5</v>
      </c>
      <c r="M265" s="54" t="s">
        <v>56</v>
      </c>
      <c r="N265" s="36" t="str">
        <f aca="false">IF(L265="n.a.","n.a.",IF(M265="completed",L265,IF(M265="partial",L265/2,IF(M265="incomplete",0,"n.a."))))</f>
        <v>n.a.</v>
      </c>
      <c r="Q265" s="36" t="n">
        <f aca="false">IF(OR(G265="n.a.",G265=""),"n.a.",COUNTIF($I265:$K265,"x")+G265)</f>
        <v>5</v>
      </c>
      <c r="R265" s="54" t="s">
        <v>56</v>
      </c>
      <c r="S265" s="36" t="str">
        <f aca="false">IF(Q265="n.a.","n.a.",IF(R265="completed",Q265,IF(R265="partial",Q265/2,IF(R265="incomplete",0,"n.a."))))</f>
        <v>n.a.</v>
      </c>
      <c r="V265" s="36" t="str">
        <f aca="false">IF(OR(H265="n.a.",H265=""),"n.a.",COUNTIF($I265:$K265,"x")+H265)</f>
        <v>n.a.</v>
      </c>
      <c r="W265" s="54" t="s">
        <v>54</v>
      </c>
      <c r="X265" s="36" t="str">
        <f aca="false">IF(V265="n.a.","n.a.",IF(W265="completed",V265,IF(W265="partial",V265/2,IF(W265="incomplete",0,"n.a."))))</f>
        <v>n.a.</v>
      </c>
    </row>
    <row r="266" customFormat="false" ht="16.4" hidden="true" customHeight="false" outlineLevel="0" collapsed="false">
      <c r="A266" s="60"/>
      <c r="B266" s="61" t="str">
        <f aca="false">HYPERLINK("https://attack.mitre.org/techniques/T1055/005/","MITRE")</f>
        <v>MITRE</v>
      </c>
      <c r="C266" s="61" t="s">
        <v>17</v>
      </c>
      <c r="D266" s="37" t="s">
        <v>334</v>
      </c>
      <c r="E266" s="38" t="s">
        <v>345</v>
      </c>
      <c r="F266" s="39" t="n">
        <v>2</v>
      </c>
      <c r="G266" s="39" t="n">
        <v>2</v>
      </c>
      <c r="H266" s="39" t="s">
        <v>54</v>
      </c>
      <c r="I266" s="53" t="s">
        <v>55</v>
      </c>
      <c r="J266" s="53" t="s">
        <v>55</v>
      </c>
      <c r="K266" s="53" t="s">
        <v>55</v>
      </c>
      <c r="L266" s="36" t="n">
        <f aca="false">IF(OR(F266="n.a.",F266=""),"n.a.",COUNTIF($I266:$K266,"x")+F266)</f>
        <v>5</v>
      </c>
      <c r="M266" s="54" t="s">
        <v>56</v>
      </c>
      <c r="N266" s="36" t="str">
        <f aca="false">IF(L266="n.a.","n.a.",IF(M266="completed",L266,IF(M266="partial",L266/2,IF(M266="incomplete",0,"n.a."))))</f>
        <v>n.a.</v>
      </c>
      <c r="Q266" s="36" t="n">
        <f aca="false">IF(OR(G266="n.a.",G266=""),"n.a.",COUNTIF($I266:$K266,"x")+G266)</f>
        <v>5</v>
      </c>
      <c r="R266" s="54" t="s">
        <v>56</v>
      </c>
      <c r="S266" s="36" t="str">
        <f aca="false">IF(Q266="n.a.","n.a.",IF(R266="completed",Q266,IF(R266="partial",Q266/2,IF(R266="incomplete",0,"n.a."))))</f>
        <v>n.a.</v>
      </c>
      <c r="V266" s="36" t="str">
        <f aca="false">IF(OR(H266="n.a.",H266=""),"n.a.",COUNTIF($I266:$K266,"x")+H266)</f>
        <v>n.a.</v>
      </c>
      <c r="W266" s="54" t="s">
        <v>54</v>
      </c>
      <c r="X266" s="36" t="str">
        <f aca="false">IF(V266="n.a.","n.a.",IF(W266="completed",V266,IF(W266="partial",V266/2,IF(W266="incomplete",0,"n.a."))))</f>
        <v>n.a.</v>
      </c>
    </row>
    <row r="267" customFormat="false" ht="16.4" hidden="true" customHeight="false" outlineLevel="0" collapsed="false">
      <c r="A267" s="60"/>
      <c r="B267" s="61" t="str">
        <f aca="false">HYPERLINK("https://attack.mitre.org/techniques/T1055/014/","MITRE")</f>
        <v>MITRE</v>
      </c>
      <c r="C267" s="61" t="s">
        <v>17</v>
      </c>
      <c r="D267" s="37" t="s">
        <v>334</v>
      </c>
      <c r="E267" s="38" t="s">
        <v>346</v>
      </c>
      <c r="F267" s="39" t="n">
        <v>2</v>
      </c>
      <c r="G267" s="39" t="n">
        <v>2</v>
      </c>
      <c r="H267" s="39" t="s">
        <v>54</v>
      </c>
      <c r="I267" s="53" t="s">
        <v>55</v>
      </c>
      <c r="J267" s="53" t="s">
        <v>55</v>
      </c>
      <c r="K267" s="53" t="s">
        <v>55</v>
      </c>
      <c r="L267" s="36" t="n">
        <f aca="false">IF(OR(F267="n.a.",F267=""),"n.a.",COUNTIF($I267:$K267,"x")+F267)</f>
        <v>5</v>
      </c>
      <c r="M267" s="54" t="s">
        <v>56</v>
      </c>
      <c r="N267" s="36" t="str">
        <f aca="false">IF(L267="n.a.","n.a.",IF(M267="completed",L267,IF(M267="partial",L267/2,IF(M267="incomplete",0,"n.a."))))</f>
        <v>n.a.</v>
      </c>
      <c r="Q267" s="36" t="n">
        <f aca="false">IF(OR(G267="n.a.",G267=""),"n.a.",COUNTIF($I267:$K267,"x")+G267)</f>
        <v>5</v>
      </c>
      <c r="R267" s="54" t="s">
        <v>56</v>
      </c>
      <c r="S267" s="36" t="str">
        <f aca="false">IF(Q267="n.a.","n.a.",IF(R267="completed",Q267,IF(R267="partial",Q267/2,IF(R267="incomplete",0,"n.a."))))</f>
        <v>n.a.</v>
      </c>
      <c r="V267" s="36" t="str">
        <f aca="false">IF(OR(H267="n.a.",H267=""),"n.a.",COUNTIF($I267:$K267,"x")+H267)</f>
        <v>n.a.</v>
      </c>
      <c r="W267" s="54" t="s">
        <v>54</v>
      </c>
      <c r="X267" s="36" t="str">
        <f aca="false">IF(V267="n.a.","n.a.",IF(W267="completed",V267,IF(W267="partial",V267/2,IF(W267="incomplete",0,"n.a."))))</f>
        <v>n.a.</v>
      </c>
    </row>
    <row r="268" customFormat="false" ht="16.4" hidden="true" customHeight="false" outlineLevel="0" collapsed="false">
      <c r="A268" s="60"/>
      <c r="B268" s="61" t="str">
        <f aca="false">HYPERLINK("https://attack.mitre.org/techniques/T1620","MITRE")</f>
        <v>MITRE</v>
      </c>
      <c r="C268" s="61" t="s">
        <v>17</v>
      </c>
      <c r="D268" s="37" t="s">
        <v>347</v>
      </c>
      <c r="E268" s="38" t="s">
        <v>65</v>
      </c>
      <c r="F268" s="39" t="n">
        <v>3</v>
      </c>
      <c r="G268" s="39" t="n">
        <v>3</v>
      </c>
      <c r="H268" s="39" t="s">
        <v>54</v>
      </c>
      <c r="I268" s="55"/>
      <c r="J268" s="55" t="s">
        <v>55</v>
      </c>
      <c r="K268" s="55"/>
      <c r="L268" s="36" t="n">
        <f aca="false">IF(OR(F268="n.a.",F268=""),"n.a.",COUNTIF($I268:$K268,"x")+F268)</f>
        <v>4</v>
      </c>
      <c r="M268" s="54" t="s">
        <v>56</v>
      </c>
      <c r="N268" s="36" t="str">
        <f aca="false">IF(L268="n.a.","n.a.",IF(M268="completed",L268,IF(M268="partial",L268/2,IF(M268="incomplete",0,"n.a."))))</f>
        <v>n.a.</v>
      </c>
      <c r="Q268" s="36" t="n">
        <f aca="false">IF(OR(G268="n.a.",G268=""),"n.a.",COUNTIF($I268:$K268,"x")+G268)</f>
        <v>4</v>
      </c>
      <c r="R268" s="54" t="s">
        <v>56</v>
      </c>
      <c r="S268" s="36" t="str">
        <f aca="false">IF(Q268="n.a.","n.a.",IF(R268="completed",Q268,IF(R268="partial",Q268/2,IF(R268="incomplete",0,"n.a."))))</f>
        <v>n.a.</v>
      </c>
      <c r="V268" s="36" t="str">
        <f aca="false">IF(OR(H268="n.a.",H268=""),"n.a.",COUNTIF($I268:$K268,"x")+H268)</f>
        <v>n.a.</v>
      </c>
      <c r="W268" s="54" t="s">
        <v>54</v>
      </c>
      <c r="X268" s="36" t="str">
        <f aca="false">IF(V268="n.a.","n.a.",IF(W268="completed",V268,IF(W268="partial",V268/2,IF(W268="incomplete",0,"n.a."))))</f>
        <v>n.a.</v>
      </c>
    </row>
    <row r="269" customFormat="false" ht="16.4" hidden="true" customHeight="false" outlineLevel="0" collapsed="false">
      <c r="A269" s="60"/>
      <c r="B269" s="61" t="str">
        <f aca="false">HYPERLINK("https://attack.mitre.org/techniques/T1207","MITRE")</f>
        <v>MITRE</v>
      </c>
      <c r="C269" s="61" t="s">
        <v>17</v>
      </c>
      <c r="D269" s="37" t="s">
        <v>348</v>
      </c>
      <c r="E269" s="38" t="s">
        <v>65</v>
      </c>
      <c r="F269" s="39" t="n">
        <v>3</v>
      </c>
      <c r="G269" s="39" t="n">
        <v>3</v>
      </c>
      <c r="H269" s="39" t="s">
        <v>54</v>
      </c>
      <c r="I269" s="55" t="s">
        <v>55</v>
      </c>
      <c r="J269" s="55" t="s">
        <v>55</v>
      </c>
      <c r="K269" s="55"/>
      <c r="L269" s="36" t="n">
        <f aca="false">IF(OR(F269="n.a.",F269=""),"n.a.",COUNTIF($I269:$K269,"x")+F269)</f>
        <v>5</v>
      </c>
      <c r="M269" s="54" t="s">
        <v>56</v>
      </c>
      <c r="N269" s="36" t="str">
        <f aca="false">IF(L269="n.a.","n.a.",IF(M269="completed",L269,IF(M269="partial",L269/2,IF(M269="incomplete",0,"n.a."))))</f>
        <v>n.a.</v>
      </c>
      <c r="Q269" s="36" t="n">
        <f aca="false">IF(OR(G269="n.a.",G269=""),"n.a.",COUNTIF($I269:$K269,"x")+G269)</f>
        <v>5</v>
      </c>
      <c r="R269" s="54" t="s">
        <v>56</v>
      </c>
      <c r="S269" s="36" t="str">
        <f aca="false">IF(Q269="n.a.","n.a.",IF(R269="completed",Q269,IF(R269="partial",Q269/2,IF(R269="incomplete",0,"n.a."))))</f>
        <v>n.a.</v>
      </c>
      <c r="V269" s="36" t="str">
        <f aca="false">IF(OR(H269="n.a.",H269=""),"n.a.",COUNTIF($I269:$K269,"x")+H269)</f>
        <v>n.a.</v>
      </c>
      <c r="W269" s="54" t="s">
        <v>54</v>
      </c>
      <c r="X269" s="36" t="str">
        <f aca="false">IF(V269="n.a.","n.a.",IF(W269="completed",V269,IF(W269="partial",V269/2,IF(W269="incomplete",0,"n.a."))))</f>
        <v>n.a.</v>
      </c>
    </row>
    <row r="270" customFormat="false" ht="16.4" hidden="true" customHeight="false" outlineLevel="0" collapsed="false">
      <c r="A270" s="60"/>
      <c r="B270" s="61" t="str">
        <f aca="false">HYPERLINK("https://attack.mitre.org/techniques/T1014","MITRE")</f>
        <v>MITRE</v>
      </c>
      <c r="C270" s="61" t="s">
        <v>17</v>
      </c>
      <c r="D270" s="37" t="s">
        <v>349</v>
      </c>
      <c r="E270" s="38" t="s">
        <v>65</v>
      </c>
      <c r="F270" s="39" t="n">
        <v>3</v>
      </c>
      <c r="G270" s="39" t="n">
        <v>3</v>
      </c>
      <c r="H270" s="39" t="s">
        <v>54</v>
      </c>
      <c r="I270" s="55"/>
      <c r="J270" s="55" t="s">
        <v>55</v>
      </c>
      <c r="K270" s="55"/>
      <c r="L270" s="36" t="n">
        <f aca="false">IF(OR(F270="n.a.",F270=""),"n.a.",COUNTIF($I270:$K270,"x")+F270)</f>
        <v>4</v>
      </c>
      <c r="M270" s="54" t="s">
        <v>56</v>
      </c>
      <c r="N270" s="36" t="str">
        <f aca="false">IF(L270="n.a.","n.a.",IF(M270="completed",L270,IF(M270="partial",L270/2,IF(M270="incomplete",0,"n.a."))))</f>
        <v>n.a.</v>
      </c>
      <c r="Q270" s="36" t="n">
        <f aca="false">IF(OR(G270="n.a.",G270=""),"n.a.",COUNTIF($I270:$K270,"x")+G270)</f>
        <v>4</v>
      </c>
      <c r="R270" s="54" t="s">
        <v>56</v>
      </c>
      <c r="S270" s="36" t="str">
        <f aca="false">IF(Q270="n.a.","n.a.",IF(R270="completed",Q270,IF(R270="partial",Q270/2,IF(R270="incomplete",0,"n.a."))))</f>
        <v>n.a.</v>
      </c>
      <c r="V270" s="36" t="str">
        <f aca="false">IF(OR(H270="n.a.",H270=""),"n.a.",COUNTIF($I270:$K270,"x")+H270)</f>
        <v>n.a.</v>
      </c>
      <c r="W270" s="54" t="s">
        <v>54</v>
      </c>
      <c r="X270" s="36" t="str">
        <f aca="false">IF(V270="n.a.","n.a.",IF(W270="completed",V270,IF(W270="partial",V270/2,IF(W270="incomplete",0,"n.a."))))</f>
        <v>n.a.</v>
      </c>
    </row>
    <row r="271" customFormat="false" ht="16.4" hidden="true" customHeight="false" outlineLevel="0" collapsed="false">
      <c r="A271" s="60"/>
      <c r="B271" s="61" t="str">
        <f aca="false">HYPERLINK("https://attack.mitre.org/techniques/T1553/002","MITRE")</f>
        <v>MITRE</v>
      </c>
      <c r="C271" s="61" t="s">
        <v>17</v>
      </c>
      <c r="D271" s="37" t="s">
        <v>350</v>
      </c>
      <c r="E271" s="38" t="s">
        <v>351</v>
      </c>
      <c r="F271" s="39" t="n">
        <v>2</v>
      </c>
      <c r="G271" s="39" t="n">
        <v>2</v>
      </c>
      <c r="H271" s="39" t="s">
        <v>54</v>
      </c>
      <c r="I271" s="55"/>
      <c r="J271" s="55" t="s">
        <v>55</v>
      </c>
      <c r="K271" s="55"/>
      <c r="L271" s="36" t="n">
        <f aca="false">IF(OR(F271="n.a.",F271=""),"n.a.",COUNTIF($I271:$K271,"x")+F271)</f>
        <v>3</v>
      </c>
      <c r="M271" s="54" t="s">
        <v>56</v>
      </c>
      <c r="N271" s="36" t="str">
        <f aca="false">IF(L271="n.a.","n.a.",IF(M271="completed",L271,IF(M271="partial",L271/2,IF(M271="incomplete",0,"n.a."))))</f>
        <v>n.a.</v>
      </c>
      <c r="Q271" s="36" t="n">
        <f aca="false">IF(OR(G271="n.a.",G271=""),"n.a.",COUNTIF($I271:$K271,"x")+G271)</f>
        <v>3</v>
      </c>
      <c r="R271" s="54" t="s">
        <v>56</v>
      </c>
      <c r="S271" s="36" t="str">
        <f aca="false">IF(Q271="n.a.","n.a.",IF(R271="completed",Q271,IF(R271="partial",Q271/2,IF(R271="incomplete",0,"n.a."))))</f>
        <v>n.a.</v>
      </c>
      <c r="V271" s="36" t="str">
        <f aca="false">IF(OR(H271="n.a.",H271=""),"n.a.",COUNTIF($I271:$K271,"x")+H271)</f>
        <v>n.a.</v>
      </c>
      <c r="W271" s="54" t="s">
        <v>54</v>
      </c>
      <c r="X271" s="36" t="str">
        <f aca="false">IF(V271="n.a.","n.a.",IF(W271="completed",V271,IF(W271="partial",V271/2,IF(W271="incomplete",0,"n.a."))))</f>
        <v>n.a.</v>
      </c>
    </row>
    <row r="272" customFormat="false" ht="16.4" hidden="true" customHeight="false" outlineLevel="0" collapsed="false">
      <c r="A272" s="60"/>
      <c r="B272" s="61" t="str">
        <f aca="false">HYPERLINK("https://attack.mitre.org/techniques/T1553/006","MITRE")</f>
        <v>MITRE</v>
      </c>
      <c r="C272" s="61" t="s">
        <v>17</v>
      </c>
      <c r="D272" s="37" t="s">
        <v>350</v>
      </c>
      <c r="E272" s="38" t="s">
        <v>352</v>
      </c>
      <c r="F272" s="39" t="n">
        <v>2</v>
      </c>
      <c r="G272" s="39" t="n">
        <v>2</v>
      </c>
      <c r="H272" s="39" t="s">
        <v>54</v>
      </c>
      <c r="I272" s="55"/>
      <c r="J272" s="55" t="s">
        <v>55</v>
      </c>
      <c r="K272" s="55" t="s">
        <v>55</v>
      </c>
      <c r="L272" s="36" t="n">
        <f aca="false">IF(OR(F272="n.a.",F272=""),"n.a.",COUNTIF($I272:$K272,"x")+F272)</f>
        <v>4</v>
      </c>
      <c r="M272" s="54" t="s">
        <v>56</v>
      </c>
      <c r="N272" s="36" t="str">
        <f aca="false">IF(L272="n.a.","n.a.",IF(M272="completed",L272,IF(M272="partial",L272/2,IF(M272="incomplete",0,"n.a."))))</f>
        <v>n.a.</v>
      </c>
      <c r="Q272" s="36" t="n">
        <f aca="false">IF(OR(G272="n.a.",G272=""),"n.a.",COUNTIF($I272:$K272,"x")+G272)</f>
        <v>4</v>
      </c>
      <c r="R272" s="54" t="s">
        <v>56</v>
      </c>
      <c r="S272" s="36" t="str">
        <f aca="false">IF(Q272="n.a.","n.a.",IF(R272="completed",Q272,IF(R272="partial",Q272/2,IF(R272="incomplete",0,"n.a."))))</f>
        <v>n.a.</v>
      </c>
      <c r="V272" s="36" t="str">
        <f aca="false">IF(OR(H272="n.a.",H272=""),"n.a.",COUNTIF($I272:$K272,"x")+H272)</f>
        <v>n.a.</v>
      </c>
      <c r="W272" s="54" t="s">
        <v>54</v>
      </c>
      <c r="X272" s="36" t="str">
        <f aca="false">IF(V272="n.a.","n.a.",IF(W272="completed",V272,IF(W272="partial",V272/2,IF(W272="incomplete",0,"n.a."))))</f>
        <v>n.a.</v>
      </c>
    </row>
    <row r="273" customFormat="false" ht="16.4" hidden="true" customHeight="false" outlineLevel="0" collapsed="false">
      <c r="A273" s="60"/>
      <c r="B273" s="61" t="str">
        <f aca="false">HYPERLINK("https://attack.mitre.org/techniques/T1553/001","MITRE")</f>
        <v>MITRE</v>
      </c>
      <c r="C273" s="61" t="s">
        <v>17</v>
      </c>
      <c r="D273" s="37" t="s">
        <v>350</v>
      </c>
      <c r="E273" s="38" t="s">
        <v>353</v>
      </c>
      <c r="F273" s="39" t="n">
        <v>2</v>
      </c>
      <c r="G273" s="39" t="s">
        <v>54</v>
      </c>
      <c r="H273" s="39" t="s">
        <v>54</v>
      </c>
      <c r="I273" s="53"/>
      <c r="J273" s="53" t="s">
        <v>55</v>
      </c>
      <c r="K273" s="53"/>
      <c r="L273" s="36" t="n">
        <f aca="false">IF(OR(F273="n.a.",F273=""),"n.a.",COUNTIF($I273:$K273,"x")+F273)</f>
        <v>3</v>
      </c>
      <c r="M273" s="54" t="s">
        <v>56</v>
      </c>
      <c r="N273" s="36" t="str">
        <f aca="false">IF(L273="n.a.","n.a.",IF(M273="completed",L273,IF(M273="partial",L273/2,IF(M273="incomplete",0,"n.a."))))</f>
        <v>n.a.</v>
      </c>
      <c r="Q273" s="36" t="str">
        <f aca="false">IF(OR(G273="n.a.",G273=""),"n.a.",COUNTIF($I273:$K273,"x")+G273)</f>
        <v>n.a.</v>
      </c>
      <c r="R273" s="54" t="s">
        <v>54</v>
      </c>
      <c r="S273" s="36" t="str">
        <f aca="false">IF(Q273="n.a.","n.a.",IF(R273="completed",Q273,IF(R273="partial",Q273/2,IF(R273="incomplete",0,"n.a."))))</f>
        <v>n.a.</v>
      </c>
      <c r="V273" s="36" t="str">
        <f aca="false">IF(OR(H273="n.a.",H273=""),"n.a.",COUNTIF($I273:$K273,"x")+H273)</f>
        <v>n.a.</v>
      </c>
      <c r="W273" s="54" t="s">
        <v>54</v>
      </c>
      <c r="X273" s="36" t="str">
        <f aca="false">IF(V273="n.a.","n.a.",IF(W273="completed",V273,IF(W273="partial",V273/2,IF(W273="incomplete",0,"n.a."))))</f>
        <v>n.a.</v>
      </c>
    </row>
    <row r="274" customFormat="false" ht="16.4" hidden="true" customHeight="false" outlineLevel="0" collapsed="false">
      <c r="A274" s="60"/>
      <c r="B274" s="61" t="str">
        <f aca="false">HYPERLINK("https://attack.mitre.org/techniques/T1553/004","MITRE")</f>
        <v>MITRE</v>
      </c>
      <c r="C274" s="61" t="s">
        <v>17</v>
      </c>
      <c r="D274" s="37" t="s">
        <v>350</v>
      </c>
      <c r="E274" s="38" t="s">
        <v>354</v>
      </c>
      <c r="F274" s="39" t="n">
        <v>2</v>
      </c>
      <c r="G274" s="39" t="n">
        <v>2</v>
      </c>
      <c r="H274" s="39" t="s">
        <v>54</v>
      </c>
      <c r="I274" s="55"/>
      <c r="J274" s="55" t="s">
        <v>55</v>
      </c>
      <c r="K274" s="55" t="s">
        <v>55</v>
      </c>
      <c r="L274" s="36" t="n">
        <f aca="false">IF(OR(F274="n.a.",F274=""),"n.a.",COUNTIF($I274:$K274,"x")+F274)</f>
        <v>4</v>
      </c>
      <c r="M274" s="54" t="s">
        <v>56</v>
      </c>
      <c r="N274" s="36" t="str">
        <f aca="false">IF(L274="n.a.","n.a.",IF(M274="completed",L274,IF(M274="partial",L274/2,IF(M274="incomplete",0,"n.a."))))</f>
        <v>n.a.</v>
      </c>
      <c r="Q274" s="36" t="n">
        <f aca="false">IF(OR(G274="n.a.",G274=""),"n.a.",COUNTIF($I274:$K274,"x")+G274)</f>
        <v>4</v>
      </c>
      <c r="R274" s="54" t="s">
        <v>56</v>
      </c>
      <c r="S274" s="36" t="str">
        <f aca="false">IF(Q274="n.a.","n.a.",IF(R274="completed",Q274,IF(R274="partial",Q274/2,IF(R274="incomplete",0,"n.a."))))</f>
        <v>n.a.</v>
      </c>
      <c r="V274" s="36" t="str">
        <f aca="false">IF(OR(H274="n.a.",H274=""),"n.a.",COUNTIF($I274:$K274,"x")+H274)</f>
        <v>n.a.</v>
      </c>
      <c r="W274" s="54" t="s">
        <v>54</v>
      </c>
      <c r="X274" s="36" t="str">
        <f aca="false">IF(V274="n.a.","n.a.",IF(W274="completed",V274,IF(W274="partial",V274/2,IF(W274="incomplete",0,"n.a."))))</f>
        <v>n.a.</v>
      </c>
    </row>
    <row r="275" customFormat="false" ht="16.4" hidden="true" customHeight="false" outlineLevel="0" collapsed="false">
      <c r="A275" s="60"/>
      <c r="B275" s="61" t="str">
        <f aca="false">HYPERLINK("https://attack.mitre.org/techniques/T1553/005","MITRE")</f>
        <v>MITRE</v>
      </c>
      <c r="C275" s="61" t="s">
        <v>17</v>
      </c>
      <c r="D275" s="37" t="s">
        <v>350</v>
      </c>
      <c r="E275" s="38" t="s">
        <v>355</v>
      </c>
      <c r="F275" s="39" t="n">
        <v>2</v>
      </c>
      <c r="G275" s="39" t="n">
        <v>2</v>
      </c>
      <c r="H275" s="39" t="s">
        <v>54</v>
      </c>
      <c r="I275" s="55"/>
      <c r="J275" s="55" t="s">
        <v>55</v>
      </c>
      <c r="K275" s="55"/>
      <c r="L275" s="36" t="n">
        <f aca="false">IF(OR(F275="n.a.",F275=""),"n.a.",COUNTIF($I275:$K275,"x")+F275)</f>
        <v>3</v>
      </c>
      <c r="M275" s="54" t="s">
        <v>56</v>
      </c>
      <c r="N275" s="36" t="str">
        <f aca="false">IF(L275="n.a.","n.a.",IF(M275="completed",L275,IF(M275="partial",L275/2,IF(M275="incomplete",0,"n.a."))))</f>
        <v>n.a.</v>
      </c>
      <c r="Q275" s="36" t="n">
        <f aca="false">IF(OR(G275="n.a.",G275=""),"n.a.",COUNTIF($I275:$K275,"x")+G275)</f>
        <v>3</v>
      </c>
      <c r="R275" s="54" t="s">
        <v>56</v>
      </c>
      <c r="S275" s="36" t="str">
        <f aca="false">IF(Q275="n.a.","n.a.",IF(R275="completed",Q275,IF(R275="partial",Q275/2,IF(R275="incomplete",0,"n.a."))))</f>
        <v>n.a.</v>
      </c>
      <c r="V275" s="36" t="str">
        <f aca="false">IF(OR(H275="n.a.",H275=""),"n.a.",COUNTIF($I275:$K275,"x")+H275)</f>
        <v>n.a.</v>
      </c>
      <c r="W275" s="54" t="s">
        <v>54</v>
      </c>
      <c r="X275" s="36" t="str">
        <f aca="false">IF(V275="n.a.","n.a.",IF(W275="completed",V275,IF(W275="partial",V275/2,IF(W275="incomplete",0,"n.a."))))</f>
        <v>n.a.</v>
      </c>
    </row>
    <row r="276" customFormat="false" ht="16.4" hidden="true" customHeight="false" outlineLevel="0" collapsed="false">
      <c r="A276" s="60"/>
      <c r="B276" s="61" t="str">
        <f aca="false">HYPERLINK("https://attack.mitre.org/techniques/T1553/003","MITRE")</f>
        <v>MITRE</v>
      </c>
      <c r="C276" s="61" t="s">
        <v>17</v>
      </c>
      <c r="D276" s="37" t="s">
        <v>350</v>
      </c>
      <c r="E276" s="38" t="s">
        <v>356</v>
      </c>
      <c r="F276" s="39" t="n">
        <v>3</v>
      </c>
      <c r="G276" s="39" t="n">
        <v>3</v>
      </c>
      <c r="H276" s="39" t="s">
        <v>54</v>
      </c>
      <c r="I276" s="55"/>
      <c r="J276" s="55" t="s">
        <v>55</v>
      </c>
      <c r="K276" s="55" t="s">
        <v>55</v>
      </c>
      <c r="L276" s="36" t="n">
        <f aca="false">IF(OR(F276="n.a.",F276=""),"n.a.",COUNTIF($I276:$K276,"x")+F276)</f>
        <v>5</v>
      </c>
      <c r="M276" s="54" t="s">
        <v>56</v>
      </c>
      <c r="N276" s="36" t="str">
        <f aca="false">IF(L276="n.a.","n.a.",IF(M276="completed",L276,IF(M276="partial",L276/2,IF(M276="incomplete",0,"n.a."))))</f>
        <v>n.a.</v>
      </c>
      <c r="Q276" s="36" t="n">
        <f aca="false">IF(OR(G276="n.a.",G276=""),"n.a.",COUNTIF($I276:$K276,"x")+G276)</f>
        <v>5</v>
      </c>
      <c r="R276" s="54" t="s">
        <v>56</v>
      </c>
      <c r="S276" s="36" t="str">
        <f aca="false">IF(Q276="n.a.","n.a.",IF(R276="completed",Q276,IF(R276="partial",Q276/2,IF(R276="incomplete",0,"n.a."))))</f>
        <v>n.a.</v>
      </c>
      <c r="V276" s="36" t="str">
        <f aca="false">IF(OR(H276="n.a.",H276=""),"n.a.",COUNTIF($I276:$K276,"x")+H276)</f>
        <v>n.a.</v>
      </c>
      <c r="W276" s="54" t="s">
        <v>54</v>
      </c>
      <c r="X276" s="36" t="str">
        <f aca="false">IF(V276="n.a.","n.a.",IF(W276="completed",V276,IF(W276="partial",V276/2,IF(W276="incomplete",0,"n.a."))))</f>
        <v>n.a.</v>
      </c>
    </row>
    <row r="277" customFormat="false" ht="16.4" hidden="true" customHeight="false" outlineLevel="0" collapsed="false">
      <c r="A277" s="60"/>
      <c r="B277" s="61" t="str">
        <f aca="false">HYPERLINK("https://attack.mitre.org/techniques/T1218/003","MITRE")</f>
        <v>MITRE</v>
      </c>
      <c r="C277" s="61" t="s">
        <v>17</v>
      </c>
      <c r="D277" s="37" t="s">
        <v>357</v>
      </c>
      <c r="E277" s="38" t="s">
        <v>358</v>
      </c>
      <c r="F277" s="39" t="n">
        <v>2</v>
      </c>
      <c r="G277" s="39" t="n">
        <v>2</v>
      </c>
      <c r="H277" s="39" t="s">
        <v>54</v>
      </c>
      <c r="I277" s="55"/>
      <c r="J277" s="55" t="s">
        <v>55</v>
      </c>
      <c r="K277" s="55"/>
      <c r="L277" s="36" t="n">
        <f aca="false">IF(OR(F277="n.a.",F277=""),"n.a.",COUNTIF($I277:$K277,"x")+F277)</f>
        <v>3</v>
      </c>
      <c r="M277" s="54" t="s">
        <v>56</v>
      </c>
      <c r="N277" s="36" t="str">
        <f aca="false">IF(L277="n.a.","n.a.",IF(M277="completed",L277,IF(M277="partial",L277/2,IF(M277="incomplete",0,"n.a."))))</f>
        <v>n.a.</v>
      </c>
      <c r="Q277" s="36" t="n">
        <f aca="false">IF(OR(G277="n.a.",G277=""),"n.a.",COUNTIF($I277:$K277,"x")+G277)</f>
        <v>3</v>
      </c>
      <c r="R277" s="54" t="s">
        <v>56</v>
      </c>
      <c r="S277" s="36" t="str">
        <f aca="false">IF(Q277="n.a.","n.a.",IF(R277="completed",Q277,IF(R277="partial",Q277/2,IF(R277="incomplete",0,"n.a."))))</f>
        <v>n.a.</v>
      </c>
      <c r="V277" s="36" t="str">
        <f aca="false">IF(OR(H277="n.a.",H277=""),"n.a.",COUNTIF($I277:$K277,"x")+H277)</f>
        <v>n.a.</v>
      </c>
      <c r="W277" s="54" t="s">
        <v>54</v>
      </c>
      <c r="X277" s="36" t="str">
        <f aca="false">IF(V277="n.a.","n.a.",IF(W277="completed",V277,IF(W277="partial",V277/2,IF(W277="incomplete",0,"n.a."))))</f>
        <v>n.a.</v>
      </c>
    </row>
    <row r="278" customFormat="false" ht="16.4" hidden="true" customHeight="false" outlineLevel="0" collapsed="false">
      <c r="A278" s="60"/>
      <c r="B278" s="61" t="str">
        <f aca="false">HYPERLINK("https://attack.mitre.org/techniques/T1218/001","MITRE")</f>
        <v>MITRE</v>
      </c>
      <c r="C278" s="61" t="s">
        <v>17</v>
      </c>
      <c r="D278" s="37" t="s">
        <v>357</v>
      </c>
      <c r="E278" s="38" t="s">
        <v>359</v>
      </c>
      <c r="F278" s="39" t="n">
        <v>2</v>
      </c>
      <c r="G278" s="39" t="n">
        <v>2</v>
      </c>
      <c r="H278" s="39" t="s">
        <v>54</v>
      </c>
      <c r="I278" s="55"/>
      <c r="J278" s="55" t="s">
        <v>55</v>
      </c>
      <c r="K278" s="55"/>
      <c r="L278" s="36" t="n">
        <f aca="false">IF(OR(F278="n.a.",F278=""),"n.a.",COUNTIF($I278:$K278,"x")+F278)</f>
        <v>3</v>
      </c>
      <c r="M278" s="54" t="s">
        <v>56</v>
      </c>
      <c r="N278" s="36" t="str">
        <f aca="false">IF(L278="n.a.","n.a.",IF(M278="completed",L278,IF(M278="partial",L278/2,IF(M278="incomplete",0,"n.a."))))</f>
        <v>n.a.</v>
      </c>
      <c r="Q278" s="36" t="n">
        <f aca="false">IF(OR(G278="n.a.",G278=""),"n.a.",COUNTIF($I278:$K278,"x")+G278)</f>
        <v>3</v>
      </c>
      <c r="R278" s="54" t="s">
        <v>56</v>
      </c>
      <c r="S278" s="36" t="str">
        <f aca="false">IF(Q278="n.a.","n.a.",IF(R278="completed",Q278,IF(R278="partial",Q278/2,IF(R278="incomplete",0,"n.a."))))</f>
        <v>n.a.</v>
      </c>
      <c r="V278" s="36" t="str">
        <f aca="false">IF(OR(H278="n.a.",H278=""),"n.a.",COUNTIF($I278:$K278,"x")+H278)</f>
        <v>n.a.</v>
      </c>
      <c r="W278" s="54" t="s">
        <v>54</v>
      </c>
      <c r="X278" s="36" t="str">
        <f aca="false">IF(V278="n.a.","n.a.",IF(W278="completed",V278,IF(W278="partial",V278/2,IF(W278="incomplete",0,"n.a."))))</f>
        <v>n.a.</v>
      </c>
    </row>
    <row r="279" customFormat="false" ht="16.4" hidden="true" customHeight="false" outlineLevel="0" collapsed="false">
      <c r="A279" s="60"/>
      <c r="B279" s="61" t="str">
        <f aca="false">HYPERLINK("https://attack.mitre.org/techniques/T1218/002","MITRE")</f>
        <v>MITRE</v>
      </c>
      <c r="C279" s="61" t="s">
        <v>17</v>
      </c>
      <c r="D279" s="37" t="s">
        <v>357</v>
      </c>
      <c r="E279" s="38" t="s">
        <v>360</v>
      </c>
      <c r="F279" s="39" t="n">
        <v>2</v>
      </c>
      <c r="G279" s="39" t="n">
        <v>2</v>
      </c>
      <c r="H279" s="39" t="s">
        <v>54</v>
      </c>
      <c r="I279" s="55"/>
      <c r="J279" s="55" t="s">
        <v>55</v>
      </c>
      <c r="K279" s="55"/>
      <c r="L279" s="36" t="n">
        <f aca="false">IF(OR(F279="n.a.",F279=""),"n.a.",COUNTIF($I279:$K279,"x")+F279)</f>
        <v>3</v>
      </c>
      <c r="M279" s="54" t="s">
        <v>56</v>
      </c>
      <c r="N279" s="36" t="str">
        <f aca="false">IF(L279="n.a.","n.a.",IF(M279="completed",L279,IF(M279="partial",L279/2,IF(M279="incomplete",0,"n.a."))))</f>
        <v>n.a.</v>
      </c>
      <c r="Q279" s="36" t="n">
        <f aca="false">IF(OR(G279="n.a.",G279=""),"n.a.",COUNTIF($I279:$K279,"x")+G279)</f>
        <v>3</v>
      </c>
      <c r="R279" s="54" t="s">
        <v>56</v>
      </c>
      <c r="S279" s="36" t="str">
        <f aca="false">IF(Q279="n.a.","n.a.",IF(R279="completed",Q279,IF(R279="partial",Q279/2,IF(R279="incomplete",0,"n.a."))))</f>
        <v>n.a.</v>
      </c>
      <c r="V279" s="36" t="str">
        <f aca="false">IF(OR(H279="n.a.",H279=""),"n.a.",COUNTIF($I279:$K279,"x")+H279)</f>
        <v>n.a.</v>
      </c>
      <c r="W279" s="54" t="s">
        <v>54</v>
      </c>
      <c r="X279" s="36" t="str">
        <f aca="false">IF(V279="n.a.","n.a.",IF(W279="completed",V279,IF(W279="partial",V279/2,IF(W279="incomplete",0,"n.a."))))</f>
        <v>n.a.</v>
      </c>
    </row>
    <row r="280" customFormat="false" ht="16.4" hidden="true" customHeight="false" outlineLevel="0" collapsed="false">
      <c r="A280" s="60"/>
      <c r="B280" s="61" t="str">
        <f aca="false">HYPERLINK("https://attack.mitre.org/techniques/T1218/015","MITRE")</f>
        <v>MITRE</v>
      </c>
      <c r="C280" s="61" t="s">
        <v>17</v>
      </c>
      <c r="D280" s="37" t="s">
        <v>357</v>
      </c>
      <c r="E280" s="38" t="s">
        <v>361</v>
      </c>
      <c r="F280" s="39" t="n">
        <v>2</v>
      </c>
      <c r="G280" s="39" t="n">
        <v>2</v>
      </c>
      <c r="H280" s="39" t="s">
        <v>54</v>
      </c>
      <c r="I280" s="55"/>
      <c r="J280" s="55" t="s">
        <v>55</v>
      </c>
      <c r="K280" s="55"/>
      <c r="L280" s="36" t="n">
        <f aca="false">IF(OR(F280="n.a.",F280=""),"n.a.",COUNTIF($I280:$K280,"x")+F280)</f>
        <v>3</v>
      </c>
      <c r="M280" s="54" t="s">
        <v>56</v>
      </c>
      <c r="N280" s="36" t="str">
        <f aca="false">IF(L280="n.a.","n.a.",IF(M280="completed",L280,IF(M280="partial",L280/2,IF(M280="incomplete",0,"n.a."))))</f>
        <v>n.a.</v>
      </c>
      <c r="Q280" s="36" t="n">
        <f aca="false">IF(OR(G280="n.a.",G280=""),"n.a.",COUNTIF($I280:$K280,"x")+G280)</f>
        <v>3</v>
      </c>
      <c r="R280" s="54" t="s">
        <v>56</v>
      </c>
      <c r="S280" s="36" t="str">
        <f aca="false">IF(Q280="n.a.","n.a.",IF(R280="completed",Q280,IF(R280="partial",Q280/2,IF(R280="incomplete",0,"n.a."))))</f>
        <v>n.a.</v>
      </c>
      <c r="V280" s="36" t="str">
        <f aca="false">IF(OR(H280="n.a.",H280=""),"n.a.",COUNTIF($I280:$K280,"x")+H280)</f>
        <v>n.a.</v>
      </c>
      <c r="W280" s="54" t="s">
        <v>54</v>
      </c>
      <c r="X280" s="36" t="str">
        <f aca="false">IF(V280="n.a.","n.a.",IF(W280="completed",V280,IF(W280="partial",V280/2,IF(W280="incomplete",0,"n.a."))))</f>
        <v>n.a.</v>
      </c>
    </row>
    <row r="281" customFormat="false" ht="16.4" hidden="true" customHeight="false" outlineLevel="0" collapsed="false">
      <c r="A281" s="60"/>
      <c r="B281" s="61" t="str">
        <f aca="false">HYPERLINK("https://attack.mitre.org/techniques/T1218/004","MITRE")</f>
        <v>MITRE</v>
      </c>
      <c r="C281" s="61" t="s">
        <v>17</v>
      </c>
      <c r="D281" s="37" t="s">
        <v>357</v>
      </c>
      <c r="E281" s="38" t="s">
        <v>362</v>
      </c>
      <c r="F281" s="39" t="n">
        <v>2</v>
      </c>
      <c r="G281" s="39" t="n">
        <v>2</v>
      </c>
      <c r="H281" s="39" t="s">
        <v>54</v>
      </c>
      <c r="I281" s="55"/>
      <c r="J281" s="55" t="s">
        <v>55</v>
      </c>
      <c r="K281" s="55"/>
      <c r="L281" s="36" t="n">
        <f aca="false">IF(OR(F281="n.a.",F281=""),"n.a.",COUNTIF($I281:$K281,"x")+F281)</f>
        <v>3</v>
      </c>
      <c r="M281" s="54" t="s">
        <v>56</v>
      </c>
      <c r="N281" s="36" t="str">
        <f aca="false">IF(L281="n.a.","n.a.",IF(M281="completed",L281,IF(M281="partial",L281/2,IF(M281="incomplete",0,"n.a."))))</f>
        <v>n.a.</v>
      </c>
      <c r="Q281" s="36" t="n">
        <f aca="false">IF(OR(G281="n.a.",G281=""),"n.a.",COUNTIF($I281:$K281,"x")+G281)</f>
        <v>3</v>
      </c>
      <c r="R281" s="54" t="s">
        <v>56</v>
      </c>
      <c r="S281" s="36" t="str">
        <f aca="false">IF(Q281="n.a.","n.a.",IF(R281="completed",Q281,IF(R281="partial",Q281/2,IF(R281="incomplete",0,"n.a."))))</f>
        <v>n.a.</v>
      </c>
      <c r="V281" s="36" t="str">
        <f aca="false">IF(OR(H281="n.a.",H281=""),"n.a.",COUNTIF($I281:$K281,"x")+H281)</f>
        <v>n.a.</v>
      </c>
      <c r="W281" s="54" t="s">
        <v>54</v>
      </c>
      <c r="X281" s="36" t="str">
        <f aca="false">IF(V281="n.a.","n.a.",IF(W281="completed",V281,IF(W281="partial",V281/2,IF(W281="incomplete",0,"n.a."))))</f>
        <v>n.a.</v>
      </c>
    </row>
    <row r="282" customFormat="false" ht="16.4" hidden="true" customHeight="false" outlineLevel="0" collapsed="false">
      <c r="A282" s="60"/>
      <c r="B282" s="61" t="str">
        <f aca="false">HYPERLINK("https://attack.mitre.org/techniques/T1218/013","MITRE")</f>
        <v>MITRE</v>
      </c>
      <c r="C282" s="61" t="s">
        <v>17</v>
      </c>
      <c r="D282" s="37" t="s">
        <v>357</v>
      </c>
      <c r="E282" s="38" t="s">
        <v>363</v>
      </c>
      <c r="F282" s="39" t="n">
        <v>1</v>
      </c>
      <c r="G282" s="39" t="n">
        <v>2</v>
      </c>
      <c r="H282" s="39" t="s">
        <v>54</v>
      </c>
      <c r="I282" s="55"/>
      <c r="J282" s="55" t="s">
        <v>55</v>
      </c>
      <c r="K282" s="55"/>
      <c r="L282" s="36" t="n">
        <f aca="false">IF(OR(F282="n.a.",F282=""),"n.a.",COUNTIF($I282:$K282,"x")+F282)</f>
        <v>2</v>
      </c>
      <c r="M282" s="54" t="s">
        <v>56</v>
      </c>
      <c r="N282" s="36" t="str">
        <f aca="false">IF(L282="n.a.","n.a.",IF(M282="completed",L282,IF(M282="partial",L282/2,IF(M282="incomplete",0,"n.a."))))</f>
        <v>n.a.</v>
      </c>
      <c r="Q282" s="36" t="n">
        <f aca="false">IF(OR(G282="n.a.",G282=""),"n.a.",COUNTIF($I282:$K282,"x")+G282)</f>
        <v>3</v>
      </c>
      <c r="R282" s="54" t="s">
        <v>56</v>
      </c>
      <c r="S282" s="36" t="str">
        <f aca="false">IF(Q282="n.a.","n.a.",IF(R282="completed",Q282,IF(R282="partial",Q282/2,IF(R282="incomplete",0,"n.a."))))</f>
        <v>n.a.</v>
      </c>
      <c r="V282" s="36" t="str">
        <f aca="false">IF(OR(H282="n.a.",H282=""),"n.a.",COUNTIF($I282:$K282,"x")+H282)</f>
        <v>n.a.</v>
      </c>
      <c r="W282" s="54" t="s">
        <v>54</v>
      </c>
      <c r="X282" s="36" t="str">
        <f aca="false">IF(V282="n.a.","n.a.",IF(W282="completed",V282,IF(W282="partial",V282/2,IF(W282="incomplete",0,"n.a."))))</f>
        <v>n.a.</v>
      </c>
    </row>
    <row r="283" customFormat="false" ht="16.4" hidden="true" customHeight="false" outlineLevel="0" collapsed="false">
      <c r="A283" s="60"/>
      <c r="B283" s="61" t="str">
        <f aca="false">HYPERLINK("https://attack.mitre.org/techniques/T1218/014","MITRE")</f>
        <v>MITRE</v>
      </c>
      <c r="C283" s="61" t="s">
        <v>17</v>
      </c>
      <c r="D283" s="37" t="s">
        <v>357</v>
      </c>
      <c r="E283" s="38" t="s">
        <v>364</v>
      </c>
      <c r="F283" s="39" t="n">
        <v>2</v>
      </c>
      <c r="G283" s="39" t="n">
        <v>2</v>
      </c>
      <c r="H283" s="39" t="s">
        <v>54</v>
      </c>
      <c r="I283" s="55"/>
      <c r="J283" s="55" t="s">
        <v>55</v>
      </c>
      <c r="K283" s="55"/>
      <c r="L283" s="36" t="n">
        <f aca="false">IF(OR(F283="n.a.",F283=""),"n.a.",COUNTIF($I283:$K283,"x")+F283)</f>
        <v>3</v>
      </c>
      <c r="M283" s="54" t="s">
        <v>56</v>
      </c>
      <c r="N283" s="36" t="str">
        <f aca="false">IF(L283="n.a.","n.a.",IF(M283="completed",L283,IF(M283="partial",L283/2,IF(M283="incomplete",0,"n.a."))))</f>
        <v>n.a.</v>
      </c>
      <c r="Q283" s="36" t="n">
        <f aca="false">IF(OR(G283="n.a.",G283=""),"n.a.",COUNTIF($I283:$K283,"x")+G283)</f>
        <v>3</v>
      </c>
      <c r="R283" s="54" t="s">
        <v>56</v>
      </c>
      <c r="S283" s="36" t="str">
        <f aca="false">IF(Q283="n.a.","n.a.",IF(R283="completed",Q283,IF(R283="partial",Q283/2,IF(R283="incomplete",0,"n.a."))))</f>
        <v>n.a.</v>
      </c>
      <c r="V283" s="36" t="str">
        <f aca="false">IF(OR(H283="n.a.",H283=""),"n.a.",COUNTIF($I283:$K283,"x")+H283)</f>
        <v>n.a.</v>
      </c>
      <c r="W283" s="54" t="s">
        <v>54</v>
      </c>
      <c r="X283" s="36" t="str">
        <f aca="false">IF(V283="n.a.","n.a.",IF(W283="completed",V283,IF(W283="partial",V283/2,IF(W283="incomplete",0,"n.a."))))</f>
        <v>n.a.</v>
      </c>
    </row>
    <row r="284" customFormat="false" ht="16.4" hidden="true" customHeight="false" outlineLevel="0" collapsed="false">
      <c r="A284" s="60"/>
      <c r="B284" s="61" t="str">
        <f aca="false">HYPERLINK("https://attack.mitre.org/techniques/T1218/005","MITRE")</f>
        <v>MITRE</v>
      </c>
      <c r="C284" s="61" t="s">
        <v>17</v>
      </c>
      <c r="D284" s="37" t="s">
        <v>357</v>
      </c>
      <c r="E284" s="38" t="s">
        <v>365</v>
      </c>
      <c r="F284" s="39" t="n">
        <v>2</v>
      </c>
      <c r="G284" s="39" t="n">
        <v>2</v>
      </c>
      <c r="H284" s="39" t="s">
        <v>54</v>
      </c>
      <c r="I284" s="55"/>
      <c r="J284" s="55" t="s">
        <v>55</v>
      </c>
      <c r="K284" s="55"/>
      <c r="L284" s="36" t="n">
        <f aca="false">IF(OR(F284="n.a.",F284=""),"n.a.",COUNTIF($I284:$K284,"x")+F284)</f>
        <v>3</v>
      </c>
      <c r="M284" s="54" t="s">
        <v>56</v>
      </c>
      <c r="N284" s="36" t="str">
        <f aca="false">IF(L284="n.a.","n.a.",IF(M284="completed",L284,IF(M284="partial",L284/2,IF(M284="incomplete",0,"n.a."))))</f>
        <v>n.a.</v>
      </c>
      <c r="Q284" s="36" t="n">
        <f aca="false">IF(OR(G284="n.a.",G284=""),"n.a.",COUNTIF($I284:$K284,"x")+G284)</f>
        <v>3</v>
      </c>
      <c r="R284" s="54" t="s">
        <v>56</v>
      </c>
      <c r="S284" s="36" t="str">
        <f aca="false">IF(Q284="n.a.","n.a.",IF(R284="completed",Q284,IF(R284="partial",Q284/2,IF(R284="incomplete",0,"n.a."))))</f>
        <v>n.a.</v>
      </c>
      <c r="V284" s="36" t="str">
        <f aca="false">IF(OR(H284="n.a.",H284=""),"n.a.",COUNTIF($I284:$K284,"x")+H284)</f>
        <v>n.a.</v>
      </c>
      <c r="W284" s="54" t="s">
        <v>54</v>
      </c>
      <c r="X284" s="36" t="str">
        <f aca="false">IF(V284="n.a.","n.a.",IF(W284="completed",V284,IF(W284="partial",V284/2,IF(W284="incomplete",0,"n.a."))))</f>
        <v>n.a.</v>
      </c>
    </row>
    <row r="285" customFormat="false" ht="16.4" hidden="true" customHeight="false" outlineLevel="0" collapsed="false">
      <c r="A285" s="60"/>
      <c r="B285" s="61" t="str">
        <f aca="false">HYPERLINK("https://attack.mitre.org/techniques/T1218/007","MITRE")</f>
        <v>MITRE</v>
      </c>
      <c r="C285" s="61" t="s">
        <v>17</v>
      </c>
      <c r="D285" s="37" t="s">
        <v>357</v>
      </c>
      <c r="E285" s="38" t="s">
        <v>366</v>
      </c>
      <c r="F285" s="39" t="n">
        <v>3</v>
      </c>
      <c r="G285" s="39" t="n">
        <v>3</v>
      </c>
      <c r="H285" s="39" t="s">
        <v>54</v>
      </c>
      <c r="I285" s="55"/>
      <c r="J285" s="55" t="s">
        <v>55</v>
      </c>
      <c r="K285" s="55"/>
      <c r="L285" s="36" t="n">
        <f aca="false">IF(OR(F285="n.a.",F285=""),"n.a.",COUNTIF($I285:$K285,"x")+F285)</f>
        <v>4</v>
      </c>
      <c r="M285" s="54" t="s">
        <v>56</v>
      </c>
      <c r="N285" s="36" t="str">
        <f aca="false">IF(L285="n.a.","n.a.",IF(M285="completed",L285,IF(M285="partial",L285/2,IF(M285="incomplete",0,"n.a."))))</f>
        <v>n.a.</v>
      </c>
      <c r="Q285" s="36" t="n">
        <f aca="false">IF(OR(G285="n.a.",G285=""),"n.a.",COUNTIF($I285:$K285,"x")+G285)</f>
        <v>4</v>
      </c>
      <c r="R285" s="54" t="s">
        <v>56</v>
      </c>
      <c r="S285" s="36" t="str">
        <f aca="false">IF(Q285="n.a.","n.a.",IF(R285="completed",Q285,IF(R285="partial",Q285/2,IF(R285="incomplete",0,"n.a."))))</f>
        <v>n.a.</v>
      </c>
      <c r="V285" s="36" t="str">
        <f aca="false">IF(OR(H285="n.a.",H285=""),"n.a.",COUNTIF($I285:$K285,"x")+H285)</f>
        <v>n.a.</v>
      </c>
      <c r="W285" s="54" t="s">
        <v>54</v>
      </c>
      <c r="X285" s="36" t="str">
        <f aca="false">IF(V285="n.a.","n.a.",IF(W285="completed",V285,IF(W285="partial",V285/2,IF(W285="incomplete",0,"n.a."))))</f>
        <v>n.a.</v>
      </c>
    </row>
    <row r="286" customFormat="false" ht="16.4" hidden="true" customHeight="false" outlineLevel="0" collapsed="false">
      <c r="A286" s="60"/>
      <c r="B286" s="61" t="str">
        <f aca="false">HYPERLINK("https://attack.mitre.org/techniques/T1218/008","MITRE")</f>
        <v>MITRE</v>
      </c>
      <c r="C286" s="61" t="s">
        <v>17</v>
      </c>
      <c r="D286" s="37" t="s">
        <v>357</v>
      </c>
      <c r="E286" s="38" t="s">
        <v>367</v>
      </c>
      <c r="F286" s="39" t="n">
        <v>2</v>
      </c>
      <c r="G286" s="39" t="s">
        <v>54</v>
      </c>
      <c r="H286" s="39" t="s">
        <v>54</v>
      </c>
      <c r="I286" s="55"/>
      <c r="J286" s="55" t="s">
        <v>55</v>
      </c>
      <c r="K286" s="55"/>
      <c r="L286" s="36" t="n">
        <f aca="false">IF(OR(F286="n.a.",F286=""),"n.a.",COUNTIF($I286:$K286,"x")+F286)</f>
        <v>3</v>
      </c>
      <c r="M286" s="54" t="s">
        <v>56</v>
      </c>
      <c r="N286" s="36" t="str">
        <f aca="false">IF(L286="n.a.","n.a.",IF(M286="completed",L286,IF(M286="partial",L286/2,IF(M286="incomplete",0,"n.a."))))</f>
        <v>n.a.</v>
      </c>
      <c r="Q286" s="36" t="str">
        <f aca="false">IF(OR(G286="n.a.",G286=""),"n.a.",COUNTIF($I286:$K286,"x")+G286)</f>
        <v>n.a.</v>
      </c>
      <c r="R286" s="54" t="s">
        <v>54</v>
      </c>
      <c r="S286" s="36" t="str">
        <f aca="false">IF(Q286="n.a.","n.a.",IF(R286="completed",Q286,IF(R286="partial",Q286/2,IF(R286="incomplete",0,"n.a."))))</f>
        <v>n.a.</v>
      </c>
      <c r="V286" s="36" t="str">
        <f aca="false">IF(OR(H286="n.a.",H286=""),"n.a.",COUNTIF($I286:$K286,"x")+H286)</f>
        <v>n.a.</v>
      </c>
      <c r="W286" s="54" t="s">
        <v>54</v>
      </c>
      <c r="X286" s="36" t="str">
        <f aca="false">IF(V286="n.a.","n.a.",IF(W286="completed",V286,IF(W286="partial",V286/2,IF(W286="incomplete",0,"n.a."))))</f>
        <v>n.a.</v>
      </c>
    </row>
    <row r="287" customFormat="false" ht="16.4" hidden="true" customHeight="false" outlineLevel="0" collapsed="false">
      <c r="A287" s="60"/>
      <c r="B287" s="61" t="str">
        <f aca="false">HYPERLINK("https://attack.mitre.org/techniques/T1218/009","MITRE")</f>
        <v>MITRE</v>
      </c>
      <c r="C287" s="61" t="s">
        <v>17</v>
      </c>
      <c r="D287" s="37" t="s">
        <v>357</v>
      </c>
      <c r="E287" s="38" t="s">
        <v>368</v>
      </c>
      <c r="F287" s="39" t="n">
        <v>1</v>
      </c>
      <c r="G287" s="39" t="n">
        <v>2</v>
      </c>
      <c r="H287" s="39" t="s">
        <v>54</v>
      </c>
      <c r="I287" s="55"/>
      <c r="J287" s="55" t="s">
        <v>55</v>
      </c>
      <c r="K287" s="55"/>
      <c r="L287" s="36" t="n">
        <f aca="false">IF(OR(F287="n.a.",F287=""),"n.a.",COUNTIF($I287:$K287,"x")+F287)</f>
        <v>2</v>
      </c>
      <c r="M287" s="54" t="s">
        <v>56</v>
      </c>
      <c r="N287" s="36" t="str">
        <f aca="false">IF(L287="n.a.","n.a.",IF(M287="completed",L287,IF(M287="partial",L287/2,IF(M287="incomplete",0,"n.a."))))</f>
        <v>n.a.</v>
      </c>
      <c r="Q287" s="36" t="n">
        <f aca="false">IF(OR(G287="n.a.",G287=""),"n.a.",COUNTIF($I287:$K287,"x")+G287)</f>
        <v>3</v>
      </c>
      <c r="R287" s="54" t="s">
        <v>56</v>
      </c>
      <c r="S287" s="36" t="str">
        <f aca="false">IF(Q287="n.a.","n.a.",IF(R287="completed",Q287,IF(R287="partial",Q287/2,IF(R287="incomplete",0,"n.a."))))</f>
        <v>n.a.</v>
      </c>
      <c r="V287" s="36" t="str">
        <f aca="false">IF(OR(H287="n.a.",H287=""),"n.a.",COUNTIF($I287:$K287,"x")+H287)</f>
        <v>n.a.</v>
      </c>
      <c r="W287" s="54" t="s">
        <v>54</v>
      </c>
      <c r="X287" s="36" t="str">
        <f aca="false">IF(V287="n.a.","n.a.",IF(W287="completed",V287,IF(W287="partial",V287/2,IF(W287="incomplete",0,"n.a."))))</f>
        <v>n.a.</v>
      </c>
    </row>
    <row r="288" customFormat="false" ht="16.4" hidden="true" customHeight="false" outlineLevel="0" collapsed="false">
      <c r="A288" s="60"/>
      <c r="B288" s="61" t="str">
        <f aca="false">HYPERLINK("https://attack.mitre.org/techniques/T1218/010","MITRE")</f>
        <v>MITRE</v>
      </c>
      <c r="C288" s="61" t="s">
        <v>17</v>
      </c>
      <c r="D288" s="37" t="s">
        <v>357</v>
      </c>
      <c r="E288" s="38" t="s">
        <v>369</v>
      </c>
      <c r="F288" s="39" t="n">
        <v>2</v>
      </c>
      <c r="G288" s="39" t="n">
        <v>2</v>
      </c>
      <c r="H288" s="39" t="s">
        <v>54</v>
      </c>
      <c r="I288" s="55"/>
      <c r="J288" s="55" t="s">
        <v>55</v>
      </c>
      <c r="K288" s="55"/>
      <c r="L288" s="36" t="n">
        <f aca="false">IF(OR(F288="n.a.",F288=""),"n.a.",COUNTIF($I288:$K288,"x")+F288)</f>
        <v>3</v>
      </c>
      <c r="M288" s="54" t="s">
        <v>56</v>
      </c>
      <c r="N288" s="36" t="str">
        <f aca="false">IF(L288="n.a.","n.a.",IF(M288="completed",L288,IF(M288="partial",L288/2,IF(M288="incomplete",0,"n.a."))))</f>
        <v>n.a.</v>
      </c>
      <c r="Q288" s="36" t="n">
        <f aca="false">IF(OR(G288="n.a.",G288=""),"n.a.",COUNTIF($I288:$K288,"x")+G288)</f>
        <v>3</v>
      </c>
      <c r="R288" s="54" t="s">
        <v>56</v>
      </c>
      <c r="S288" s="36" t="str">
        <f aca="false">IF(Q288="n.a.","n.a.",IF(R288="completed",Q288,IF(R288="partial",Q288/2,IF(R288="incomplete",0,"n.a."))))</f>
        <v>n.a.</v>
      </c>
      <c r="V288" s="36" t="str">
        <f aca="false">IF(OR(H288="n.a.",H288=""),"n.a.",COUNTIF($I288:$K288,"x")+H288)</f>
        <v>n.a.</v>
      </c>
      <c r="W288" s="54" t="s">
        <v>54</v>
      </c>
      <c r="X288" s="36" t="str">
        <f aca="false">IF(V288="n.a.","n.a.",IF(W288="completed",V288,IF(W288="partial",V288/2,IF(W288="incomplete",0,"n.a."))))</f>
        <v>n.a.</v>
      </c>
    </row>
    <row r="289" customFormat="false" ht="16.4" hidden="true" customHeight="false" outlineLevel="0" collapsed="false">
      <c r="A289" s="60"/>
      <c r="B289" s="61" t="str">
        <f aca="false">HYPERLINK("https://attack.mitre.org/techniques/T1218/011","MITRE")</f>
        <v>MITRE</v>
      </c>
      <c r="C289" s="61" t="s">
        <v>17</v>
      </c>
      <c r="D289" s="37" t="s">
        <v>357</v>
      </c>
      <c r="E289" s="38" t="s">
        <v>370</v>
      </c>
      <c r="F289" s="39" t="n">
        <v>2</v>
      </c>
      <c r="G289" s="39" t="n">
        <v>2</v>
      </c>
      <c r="H289" s="39" t="s">
        <v>54</v>
      </c>
      <c r="I289" s="55"/>
      <c r="J289" s="55" t="s">
        <v>55</v>
      </c>
      <c r="K289" s="55"/>
      <c r="L289" s="36" t="n">
        <f aca="false">IF(OR(F289="n.a.",F289=""),"n.a.",COUNTIF($I289:$K289,"x")+F289)</f>
        <v>3</v>
      </c>
      <c r="M289" s="54" t="s">
        <v>56</v>
      </c>
      <c r="N289" s="36" t="str">
        <f aca="false">IF(L289="n.a.","n.a.",IF(M289="completed",L289,IF(M289="partial",L289/2,IF(M289="incomplete",0,"n.a."))))</f>
        <v>n.a.</v>
      </c>
      <c r="Q289" s="36" t="n">
        <f aca="false">IF(OR(G289="n.a.",G289=""),"n.a.",COUNTIF($I289:$K289,"x")+G289)</f>
        <v>3</v>
      </c>
      <c r="R289" s="54" t="s">
        <v>56</v>
      </c>
      <c r="S289" s="36" t="str">
        <f aca="false">IF(Q289="n.a.","n.a.",IF(R289="completed",Q289,IF(R289="partial",Q289/2,IF(R289="incomplete",0,"n.a."))))</f>
        <v>n.a.</v>
      </c>
      <c r="V289" s="36" t="str">
        <f aca="false">IF(OR(H289="n.a.",H289=""),"n.a.",COUNTIF($I289:$K289,"x")+H289)</f>
        <v>n.a.</v>
      </c>
      <c r="W289" s="54" t="s">
        <v>54</v>
      </c>
      <c r="X289" s="36" t="str">
        <f aca="false">IF(V289="n.a.","n.a.",IF(W289="completed",V289,IF(W289="partial",V289/2,IF(W289="incomplete",0,"n.a."))))</f>
        <v>n.a.</v>
      </c>
    </row>
    <row r="290" customFormat="false" ht="16.4" hidden="true" customHeight="false" outlineLevel="0" collapsed="false">
      <c r="A290" s="60"/>
      <c r="B290" s="61" t="str">
        <f aca="false">HYPERLINK("https://attack.mitre.org/techniques/T1218/012","MITRE")</f>
        <v>MITRE</v>
      </c>
      <c r="C290" s="61" t="s">
        <v>17</v>
      </c>
      <c r="D290" s="37" t="s">
        <v>357</v>
      </c>
      <c r="E290" s="38" t="s">
        <v>371</v>
      </c>
      <c r="F290" s="39" t="n">
        <v>1</v>
      </c>
      <c r="G290" s="39" t="n">
        <v>2</v>
      </c>
      <c r="H290" s="39" t="s">
        <v>54</v>
      </c>
      <c r="I290" s="55"/>
      <c r="J290" s="55" t="s">
        <v>55</v>
      </c>
      <c r="K290" s="55"/>
      <c r="L290" s="36" t="n">
        <f aca="false">IF(OR(F290="n.a.",F290=""),"n.a.",COUNTIF($I290:$K290,"x")+F290)</f>
        <v>2</v>
      </c>
      <c r="M290" s="54" t="s">
        <v>56</v>
      </c>
      <c r="N290" s="36" t="str">
        <f aca="false">IF(L290="n.a.","n.a.",IF(M290="completed",L290,IF(M290="partial",L290/2,IF(M290="incomplete",0,"n.a."))))</f>
        <v>n.a.</v>
      </c>
      <c r="Q290" s="36" t="n">
        <f aca="false">IF(OR(G290="n.a.",G290=""),"n.a.",COUNTIF($I290:$K290,"x")+G290)</f>
        <v>3</v>
      </c>
      <c r="R290" s="54" t="s">
        <v>56</v>
      </c>
      <c r="S290" s="36" t="str">
        <f aca="false">IF(Q290="n.a.","n.a.",IF(R290="completed",Q290,IF(R290="partial",Q290/2,IF(R290="incomplete",0,"n.a."))))</f>
        <v>n.a.</v>
      </c>
      <c r="V290" s="36" t="str">
        <f aca="false">IF(OR(H290="n.a.",H290=""),"n.a.",COUNTIF($I290:$K290,"x")+H290)</f>
        <v>n.a.</v>
      </c>
      <c r="W290" s="54" t="s">
        <v>54</v>
      </c>
      <c r="X290" s="36" t="str">
        <f aca="false">IF(V290="n.a.","n.a.",IF(W290="completed",V290,IF(W290="partial",V290/2,IF(W290="incomplete",0,"n.a."))))</f>
        <v>n.a.</v>
      </c>
    </row>
    <row r="291" customFormat="false" ht="16.4" hidden="true" customHeight="false" outlineLevel="0" collapsed="false">
      <c r="A291" s="60"/>
      <c r="B291" s="61" t="str">
        <f aca="false">HYPERLINK("https://attack.mitre.org/techniques/T1216/001","MITRE")</f>
        <v>MITRE</v>
      </c>
      <c r="C291" s="61" t="s">
        <v>17</v>
      </c>
      <c r="D291" s="37" t="s">
        <v>372</v>
      </c>
      <c r="E291" s="38" t="s">
        <v>373</v>
      </c>
      <c r="F291" s="39" t="n">
        <v>1</v>
      </c>
      <c r="G291" s="39" t="n">
        <v>1</v>
      </c>
      <c r="H291" s="39" t="s">
        <v>54</v>
      </c>
      <c r="I291" s="55"/>
      <c r="J291" s="55" t="s">
        <v>55</v>
      </c>
      <c r="K291" s="55"/>
      <c r="L291" s="36" t="n">
        <f aca="false">IF(OR(F291="n.a.",F291=""),"n.a.",COUNTIF($I291:$K291,"x")+F291)</f>
        <v>2</v>
      </c>
      <c r="M291" s="54" t="s">
        <v>56</v>
      </c>
      <c r="N291" s="36" t="str">
        <f aca="false">IF(L291="n.a.","n.a.",IF(M291="completed",L291,IF(M291="partial",L291/2,IF(M291="incomplete",0,"n.a."))))</f>
        <v>n.a.</v>
      </c>
      <c r="Q291" s="36" t="n">
        <f aca="false">IF(OR(G291="n.a.",G291=""),"n.a.",COUNTIF($I291:$K291,"x")+G291)</f>
        <v>2</v>
      </c>
      <c r="R291" s="54" t="s">
        <v>56</v>
      </c>
      <c r="S291" s="36" t="str">
        <f aca="false">IF(Q291="n.a.","n.a.",IF(R291="completed",Q291,IF(R291="partial",Q291/2,IF(R291="incomplete",0,"n.a."))))</f>
        <v>n.a.</v>
      </c>
      <c r="V291" s="36" t="str">
        <f aca="false">IF(OR(H291="n.a.",H291=""),"n.a.",COUNTIF($I291:$K291,"x")+H291)</f>
        <v>n.a.</v>
      </c>
      <c r="W291" s="54" t="s">
        <v>54</v>
      </c>
      <c r="X291" s="36" t="str">
        <f aca="false">IF(V291="n.a.","n.a.",IF(W291="completed",V291,IF(W291="partial",V291/2,IF(W291="incomplete",0,"n.a."))))</f>
        <v>n.a.</v>
      </c>
    </row>
    <row r="292" customFormat="false" ht="16.4" hidden="true" customHeight="false" outlineLevel="0" collapsed="false">
      <c r="A292" s="60"/>
      <c r="B292" s="61" t="str">
        <f aca="false">HYPERLINK("https://attack.mitre.org/techniques/T1216/002","MITRE")</f>
        <v>MITRE</v>
      </c>
      <c r="C292" s="61" t="s">
        <v>17</v>
      </c>
      <c r="D292" s="37" t="s">
        <v>372</v>
      </c>
      <c r="E292" s="38" t="s">
        <v>374</v>
      </c>
      <c r="F292" s="39" t="n">
        <v>2</v>
      </c>
      <c r="G292" s="39" t="n">
        <v>2</v>
      </c>
      <c r="H292" s="39" t="s">
        <v>54</v>
      </c>
      <c r="I292" s="55"/>
      <c r="J292" s="55" t="s">
        <v>55</v>
      </c>
      <c r="K292" s="55"/>
      <c r="L292" s="36" t="n">
        <f aca="false">IF(OR(F292="n.a.",F292=""),"n.a.",COUNTIF($I292:$K292,"x")+F292)</f>
        <v>3</v>
      </c>
      <c r="M292" s="54" t="s">
        <v>56</v>
      </c>
      <c r="N292" s="36" t="str">
        <f aca="false">IF(L292="n.a.","n.a.",IF(M292="completed",L292,IF(M292="partial",L292/2,IF(M292="incomplete",0,"n.a."))))</f>
        <v>n.a.</v>
      </c>
      <c r="Q292" s="36" t="n">
        <f aca="false">IF(OR(G292="n.a.",G292=""),"n.a.",COUNTIF($I292:$K292,"x")+G292)</f>
        <v>3</v>
      </c>
      <c r="R292" s="54" t="s">
        <v>56</v>
      </c>
      <c r="S292" s="36" t="str">
        <f aca="false">IF(Q292="n.a.","n.a.",IF(R292="completed",Q292,IF(R292="partial",Q292/2,IF(R292="incomplete",0,"n.a."))))</f>
        <v>n.a.</v>
      </c>
      <c r="V292" s="36" t="str">
        <f aca="false">IF(OR(H292="n.a.",H292=""),"n.a.",COUNTIF($I292:$K292,"x")+H292)</f>
        <v>n.a.</v>
      </c>
      <c r="W292" s="54" t="s">
        <v>54</v>
      </c>
      <c r="X292" s="36" t="str">
        <f aca="false">IF(V292="n.a.","n.a.",IF(W292="completed",V292,IF(W292="partial",V292/2,IF(W292="incomplete",0,"n.a."))))</f>
        <v>n.a.</v>
      </c>
    </row>
    <row r="293" customFormat="false" ht="16.4" hidden="true" customHeight="false" outlineLevel="0" collapsed="false">
      <c r="A293" s="60"/>
      <c r="B293" s="61" t="str">
        <f aca="false">HYPERLINK("https://attack.mitre.org/techniques/T1221","MITRE")</f>
        <v>MITRE</v>
      </c>
      <c r="C293" s="61" t="s">
        <v>17</v>
      </c>
      <c r="D293" s="37" t="s">
        <v>375</v>
      </c>
      <c r="E293" s="38" t="s">
        <v>65</v>
      </c>
      <c r="F293" s="39" t="n">
        <v>2</v>
      </c>
      <c r="G293" s="39" t="n">
        <v>2</v>
      </c>
      <c r="H293" s="39" t="s">
        <v>54</v>
      </c>
      <c r="I293" s="55"/>
      <c r="J293" s="55" t="s">
        <v>55</v>
      </c>
      <c r="K293" s="55" t="s">
        <v>55</v>
      </c>
      <c r="L293" s="36" t="n">
        <f aca="false">IF(OR(F293="n.a.",F293=""),"n.a.",COUNTIF($I293:$K293,"x")+F293)</f>
        <v>4</v>
      </c>
      <c r="M293" s="54" t="s">
        <v>56</v>
      </c>
      <c r="N293" s="36" t="str">
        <f aca="false">IF(L293="n.a.","n.a.",IF(M293="completed",L293,IF(M293="partial",L293/2,IF(M293="incomplete",0,"n.a."))))</f>
        <v>n.a.</v>
      </c>
      <c r="Q293" s="36" t="n">
        <f aca="false">IF(OR(G293="n.a.",G293=""),"n.a.",COUNTIF($I293:$K293,"x")+G293)</f>
        <v>4</v>
      </c>
      <c r="R293" s="54" t="s">
        <v>56</v>
      </c>
      <c r="S293" s="36" t="str">
        <f aca="false">IF(Q293="n.a.","n.a.",IF(R293="completed",Q293,IF(R293="partial",Q293/2,IF(R293="incomplete",0,"n.a."))))</f>
        <v>n.a.</v>
      </c>
      <c r="V293" s="36" t="str">
        <f aca="false">IF(OR(H293="n.a.",H293=""),"n.a.",COUNTIF($I293:$K293,"x")+H293)</f>
        <v>n.a.</v>
      </c>
      <c r="W293" s="54" t="s">
        <v>54</v>
      </c>
      <c r="X293" s="36" t="str">
        <f aca="false">IF(V293="n.a.","n.a.",IF(W293="completed",V293,IF(W293="partial",V293/2,IF(W293="incomplete",0,"n.a."))))</f>
        <v>n.a.</v>
      </c>
    </row>
    <row r="294" customFormat="false" ht="16.4" hidden="true" customHeight="false" outlineLevel="0" collapsed="false">
      <c r="A294" s="60"/>
      <c r="B294" s="61" t="str">
        <f aca="false">HYPERLINK("https://attack.mitre.org/techniques/T1205/001/","MITRE")</f>
        <v>MITRE</v>
      </c>
      <c r="C294" s="61" t="s">
        <v>17</v>
      </c>
      <c r="D294" s="37" t="s">
        <v>134</v>
      </c>
      <c r="E294" s="38" t="s">
        <v>135</v>
      </c>
      <c r="F294" s="39" t="n">
        <v>2</v>
      </c>
      <c r="G294" s="39" t="n">
        <v>3</v>
      </c>
      <c r="H294" s="39" t="s">
        <v>54</v>
      </c>
      <c r="I294" s="53"/>
      <c r="J294" s="53" t="s">
        <v>55</v>
      </c>
      <c r="K294" s="53"/>
      <c r="L294" s="36" t="n">
        <f aca="false">IF(OR(F294="n.a.",F294=""),"n.a.",COUNTIF($I294:$K294,"x")+F294)</f>
        <v>3</v>
      </c>
      <c r="M294" s="54" t="s">
        <v>56</v>
      </c>
      <c r="N294" s="36" t="str">
        <f aca="false">IF(L294="n.a.","n.a.",IF(M294="completed",L294,IF(M294="partial",L294/2,IF(M294="incomplete",0,"n.a."))))</f>
        <v>n.a.</v>
      </c>
      <c r="Q294" s="36" t="n">
        <f aca="false">IF(OR(G294="n.a.",G294=""),"n.a.",COUNTIF($I294:$K294,"x")+G294)</f>
        <v>4</v>
      </c>
      <c r="R294" s="54" t="s">
        <v>56</v>
      </c>
      <c r="S294" s="36" t="str">
        <f aca="false">IF(Q294="n.a.","n.a.",IF(R294="completed",Q294,IF(R294="partial",Q294/2,IF(R294="incomplete",0,"n.a."))))</f>
        <v>n.a.</v>
      </c>
      <c r="V294" s="36" t="str">
        <f aca="false">IF(OR(H294="n.a.",H294=""),"n.a.",COUNTIF($I294:$K294,"x")+H294)</f>
        <v>n.a.</v>
      </c>
      <c r="W294" s="54" t="s">
        <v>54</v>
      </c>
      <c r="X294" s="36" t="str">
        <f aca="false">IF(V294="n.a.","n.a.",IF(W294="completed",V294,IF(W294="partial",V294/2,IF(W294="incomplete",0,"n.a."))))</f>
        <v>n.a.</v>
      </c>
    </row>
    <row r="295" customFormat="false" ht="16.4" hidden="true" customHeight="false" outlineLevel="0" collapsed="false">
      <c r="A295" s="60"/>
      <c r="B295" s="61" t="str">
        <f aca="false">HYPERLINK("https://attack.mitre.org/techniques/T1205/002/","MITRE")</f>
        <v>MITRE</v>
      </c>
      <c r="C295" s="61" t="s">
        <v>17</v>
      </c>
      <c r="D295" s="37" t="s">
        <v>134</v>
      </c>
      <c r="E295" s="38" t="s">
        <v>136</v>
      </c>
      <c r="F295" s="39" t="n">
        <v>2</v>
      </c>
      <c r="G295" s="39" t="n">
        <v>3</v>
      </c>
      <c r="H295" s="39" t="s">
        <v>54</v>
      </c>
      <c r="I295" s="53"/>
      <c r="J295" s="53" t="s">
        <v>55</v>
      </c>
      <c r="K295" s="53"/>
      <c r="L295" s="36" t="n">
        <f aca="false">IF(OR(F295="n.a.",F295=""),"n.a.",COUNTIF($I295:$K295,"x")+F295)</f>
        <v>3</v>
      </c>
      <c r="M295" s="54" t="s">
        <v>56</v>
      </c>
      <c r="N295" s="36" t="str">
        <f aca="false">IF(L295="n.a.","n.a.",IF(M295="completed",L295,IF(M295="partial",L295/2,IF(M295="incomplete",0,"n.a."))))</f>
        <v>n.a.</v>
      </c>
      <c r="Q295" s="36" t="n">
        <f aca="false">IF(OR(G295="n.a.",G295=""),"n.a.",COUNTIF($I295:$K295,"x")+G295)</f>
        <v>4</v>
      </c>
      <c r="R295" s="54" t="s">
        <v>56</v>
      </c>
      <c r="S295" s="36" t="str">
        <f aca="false">IF(Q295="n.a.","n.a.",IF(R295="completed",Q295,IF(R295="partial",Q295/2,IF(R295="incomplete",0,"n.a."))))</f>
        <v>n.a.</v>
      </c>
      <c r="V295" s="36" t="str">
        <f aca="false">IF(OR(H295="n.a.",H295=""),"n.a.",COUNTIF($I295:$K295,"x")+H295)</f>
        <v>n.a.</v>
      </c>
      <c r="W295" s="54" t="s">
        <v>54</v>
      </c>
      <c r="X295" s="36" t="str">
        <f aca="false">IF(V295="n.a.","n.a.",IF(W295="completed",V295,IF(W295="partial",V295/2,IF(W295="incomplete",0,"n.a."))))</f>
        <v>n.a.</v>
      </c>
    </row>
    <row r="296" customFormat="false" ht="16.4" hidden="true" customHeight="false" outlineLevel="0" collapsed="false">
      <c r="A296" s="60"/>
      <c r="B296" s="61" t="str">
        <f aca="false">HYPERLINK("https://attack.mitre.org/techniques/T1127/002","MITRE")</f>
        <v>MITRE</v>
      </c>
      <c r="C296" s="61" t="s">
        <v>17</v>
      </c>
      <c r="D296" s="37" t="s">
        <v>376</v>
      </c>
      <c r="E296" s="38" t="s">
        <v>377</v>
      </c>
      <c r="F296" s="39" t="n">
        <v>3</v>
      </c>
      <c r="G296" s="39" t="n">
        <v>3</v>
      </c>
      <c r="H296" s="39" t="s">
        <v>54</v>
      </c>
      <c r="I296" s="55"/>
      <c r="J296" s="55" t="s">
        <v>55</v>
      </c>
      <c r="K296" s="55"/>
      <c r="L296" s="36" t="n">
        <f aca="false">IF(OR(F296="n.a.",F296=""),"n.a.",COUNTIF($I296:$K296,"x")+F296)</f>
        <v>4</v>
      </c>
      <c r="M296" s="54" t="s">
        <v>56</v>
      </c>
      <c r="N296" s="36" t="str">
        <f aca="false">IF(L296="n.a.","n.a.",IF(M296="completed",L296,IF(M296="partial",L296/2,IF(M296="incomplete",0,"n.a."))))</f>
        <v>n.a.</v>
      </c>
      <c r="Q296" s="36" t="n">
        <f aca="false">IF(OR(G296="n.a.",G296=""),"n.a.",COUNTIF($I296:$K296,"x")+G296)</f>
        <v>4</v>
      </c>
      <c r="R296" s="54" t="s">
        <v>56</v>
      </c>
      <c r="S296" s="36" t="str">
        <f aca="false">IF(Q296="n.a.","n.a.",IF(R296="completed",Q296,IF(R296="partial",Q296/2,IF(R296="incomplete",0,"n.a."))))</f>
        <v>n.a.</v>
      </c>
      <c r="V296" s="36" t="str">
        <f aca="false">IF(OR(H296="n.a.",H296=""),"n.a.",COUNTIF($I296:$K296,"x")+H296)</f>
        <v>n.a.</v>
      </c>
      <c r="W296" s="54" t="s">
        <v>54</v>
      </c>
      <c r="X296" s="36" t="str">
        <f aca="false">IF(V296="n.a.","n.a.",IF(W296="completed",V296,IF(W296="partial",V296/2,IF(W296="incomplete",0,"n.a."))))</f>
        <v>n.a.</v>
      </c>
    </row>
    <row r="297" customFormat="false" ht="16.4" hidden="true" customHeight="false" outlineLevel="0" collapsed="false">
      <c r="A297" s="60"/>
      <c r="B297" s="61" t="str">
        <f aca="false">HYPERLINK("https://attack.mitre.org/techniques/T1127/003","MITRE")</f>
        <v>MITRE</v>
      </c>
      <c r="C297" s="61" t="s">
        <v>17</v>
      </c>
      <c r="D297" s="37" t="s">
        <v>376</v>
      </c>
      <c r="E297" s="38" t="s">
        <v>378</v>
      </c>
      <c r="F297" s="39" t="n">
        <v>2</v>
      </c>
      <c r="G297" s="39" t="n">
        <v>2</v>
      </c>
      <c r="H297" s="39" t="s">
        <v>54</v>
      </c>
      <c r="I297" s="55"/>
      <c r="J297" s="55" t="s">
        <v>55</v>
      </c>
      <c r="K297" s="55"/>
      <c r="L297" s="36" t="n">
        <f aca="false">IF(OR(F297="n.a.",F297=""),"n.a.",COUNTIF($I297:$K297,"x")+F297)</f>
        <v>3</v>
      </c>
      <c r="M297" s="54" t="s">
        <v>56</v>
      </c>
      <c r="N297" s="36" t="str">
        <f aca="false">IF(L297="n.a.","n.a.",IF(M297="completed",L297,IF(M297="partial",L297/2,IF(M297="incomplete",0,"n.a."))))</f>
        <v>n.a.</v>
      </c>
      <c r="Q297" s="36" t="n">
        <f aca="false">IF(OR(G297="n.a.",G297=""),"n.a.",COUNTIF($I297:$K297,"x")+G297)</f>
        <v>3</v>
      </c>
      <c r="R297" s="54" t="s">
        <v>56</v>
      </c>
      <c r="S297" s="36" t="str">
        <f aca="false">IF(Q297="n.a.","n.a.",IF(R297="completed",Q297,IF(R297="partial",Q297/2,IF(R297="incomplete",0,"n.a."))))</f>
        <v>n.a.</v>
      </c>
      <c r="V297" s="36" t="str">
        <f aca="false">IF(OR(H297="n.a.",H297=""),"n.a.",COUNTIF($I297:$K297,"x")+H297)</f>
        <v>n.a.</v>
      </c>
      <c r="W297" s="54" t="s">
        <v>54</v>
      </c>
      <c r="X297" s="36" t="str">
        <f aca="false">IF(V297="n.a.","n.a.",IF(W297="completed",V297,IF(W297="partial",V297/2,IF(W297="incomplete",0,"n.a."))))</f>
        <v>n.a.</v>
      </c>
    </row>
    <row r="298" customFormat="false" ht="16.4" hidden="true" customHeight="false" outlineLevel="0" collapsed="false">
      <c r="A298" s="60"/>
      <c r="B298" s="61" t="str">
        <f aca="false">HYPERLINK("https://attack.mitre.org/techniques/T1127/001","MITRE")</f>
        <v>MITRE</v>
      </c>
      <c r="C298" s="61" t="s">
        <v>17</v>
      </c>
      <c r="D298" s="37" t="s">
        <v>376</v>
      </c>
      <c r="E298" s="38" t="s">
        <v>379</v>
      </c>
      <c r="F298" s="39" t="n">
        <v>2</v>
      </c>
      <c r="G298" s="39" t="n">
        <v>2</v>
      </c>
      <c r="H298" s="39" t="s">
        <v>54</v>
      </c>
      <c r="I298" s="55"/>
      <c r="J298" s="55" t="s">
        <v>55</v>
      </c>
      <c r="K298" s="55"/>
      <c r="L298" s="36" t="n">
        <f aca="false">IF(OR(F298="n.a.",F298=""),"n.a.",COUNTIF($I298:$K298,"x")+F298)</f>
        <v>3</v>
      </c>
      <c r="M298" s="54" t="s">
        <v>56</v>
      </c>
      <c r="N298" s="36" t="str">
        <f aca="false">IF(L298="n.a.","n.a.",IF(M298="completed",L298,IF(M298="partial",L298/2,IF(M298="incomplete",0,"n.a."))))</f>
        <v>n.a.</v>
      </c>
      <c r="Q298" s="36" t="n">
        <f aca="false">IF(OR(G298="n.a.",G298=""),"n.a.",COUNTIF($I298:$K298,"x")+G298)</f>
        <v>3</v>
      </c>
      <c r="R298" s="54" t="s">
        <v>56</v>
      </c>
      <c r="S298" s="36" t="str">
        <f aca="false">IF(Q298="n.a.","n.a.",IF(R298="completed",Q298,IF(R298="partial",Q298/2,IF(R298="incomplete",0,"n.a."))))</f>
        <v>n.a.</v>
      </c>
      <c r="V298" s="36" t="str">
        <f aca="false">IF(OR(H298="n.a.",H298=""),"n.a.",COUNTIF($I298:$K298,"x")+H298)</f>
        <v>n.a.</v>
      </c>
      <c r="W298" s="54" t="s">
        <v>54</v>
      </c>
      <c r="X298" s="36" t="str">
        <f aca="false">IF(V298="n.a.","n.a.",IF(W298="completed",V298,IF(W298="partial",V298/2,IF(W298="incomplete",0,"n.a."))))</f>
        <v>n.a.</v>
      </c>
    </row>
    <row r="299" customFormat="false" ht="16.4" hidden="true" customHeight="false" outlineLevel="0" collapsed="false">
      <c r="A299" s="60"/>
      <c r="B299" s="61" t="str">
        <f aca="false">HYPERLINK("https://attack.mitre.org/techniques/T1535/","MITRE")</f>
        <v>MITRE</v>
      </c>
      <c r="C299" s="61" t="s">
        <v>17</v>
      </c>
      <c r="D299" s="37" t="s">
        <v>380</v>
      </c>
      <c r="E299" s="38" t="s">
        <v>65</v>
      </c>
      <c r="F299" s="39" t="s">
        <v>54</v>
      </c>
      <c r="G299" s="39" t="s">
        <v>54</v>
      </c>
      <c r="H299" s="39" t="n">
        <v>3</v>
      </c>
      <c r="I299" s="53"/>
      <c r="J299" s="53" t="s">
        <v>55</v>
      </c>
      <c r="K299" s="53"/>
      <c r="L299" s="36" t="str">
        <f aca="false">IF(OR(F299="n.a.",F299=""),"n.a.",COUNTIF($I299:$K299,"x")+F299)</f>
        <v>n.a.</v>
      </c>
      <c r="M299" s="54" t="s">
        <v>54</v>
      </c>
      <c r="N299" s="36" t="str">
        <f aca="false">IF(L299="n.a.","n.a.",IF(M299="completed",L299,IF(M299="partial",L299/2,IF(M299="incomplete",0,"n.a."))))</f>
        <v>n.a.</v>
      </c>
      <c r="Q299" s="36" t="str">
        <f aca="false">IF(OR(G299="n.a.",G299=""),"n.a.",COUNTIF($I299:$K299,"x")+G299)</f>
        <v>n.a.</v>
      </c>
      <c r="R299" s="54" t="s">
        <v>54</v>
      </c>
      <c r="S299" s="36" t="str">
        <f aca="false">IF(Q299="n.a.","n.a.",IF(R299="completed",Q299,IF(R299="partial",Q299/2,IF(R299="incomplete",0,"n.a."))))</f>
        <v>n.a.</v>
      </c>
      <c r="V299" s="36" t="n">
        <f aca="false">IF(OR(H299="n.a.",H299=""),"n.a.",COUNTIF($I299:$K299,"x")+H299)</f>
        <v>4</v>
      </c>
      <c r="W299" s="54" t="s">
        <v>56</v>
      </c>
      <c r="X299" s="36" t="str">
        <f aca="false">IF(V299="n.a.","n.a.",IF(W299="completed",V299,IF(W299="partial",V299/2,IF(W299="incomplete",0,"n.a."))))</f>
        <v>n.a.</v>
      </c>
    </row>
    <row r="300" customFormat="false" ht="16.4" hidden="true" customHeight="false" outlineLevel="0" collapsed="false">
      <c r="A300" s="60"/>
      <c r="B300" s="61" t="str">
        <f aca="false">HYPERLINK("https://attack.mitre.org/techniques/T1550/001","MITRE")</f>
        <v>MITRE</v>
      </c>
      <c r="C300" s="61" t="s">
        <v>17</v>
      </c>
      <c r="D300" s="37" t="s">
        <v>381</v>
      </c>
      <c r="E300" s="38" t="s">
        <v>382</v>
      </c>
      <c r="F300" s="39" t="n">
        <v>2</v>
      </c>
      <c r="G300" s="39" t="n">
        <v>3</v>
      </c>
      <c r="H300" s="39" t="n">
        <v>3</v>
      </c>
      <c r="I300" s="53" t="s">
        <v>55</v>
      </c>
      <c r="J300" s="53" t="s">
        <v>55</v>
      </c>
      <c r="K300" s="53" t="s">
        <v>55</v>
      </c>
      <c r="L300" s="36" t="n">
        <f aca="false">IF(OR(F300="n.a.",F300=""),"n.a.",COUNTIF($I300:$K300,"x")+F300)</f>
        <v>5</v>
      </c>
      <c r="M300" s="54" t="s">
        <v>56</v>
      </c>
      <c r="N300" s="36" t="str">
        <f aca="false">IF(L300="n.a.","n.a.",IF(M300="completed",L300,IF(M300="partial",L300/2,IF(M300="incomplete",0,"n.a."))))</f>
        <v>n.a.</v>
      </c>
      <c r="Q300" s="36" t="n">
        <f aca="false">IF(OR(G300="n.a.",G300=""),"n.a.",COUNTIF($I300:$K300,"x")+G300)</f>
        <v>6</v>
      </c>
      <c r="R300" s="54" t="s">
        <v>56</v>
      </c>
      <c r="S300" s="36" t="str">
        <f aca="false">IF(Q300="n.a.","n.a.",IF(R300="completed",Q300,IF(R300="partial",Q300/2,IF(R300="incomplete",0,"n.a."))))</f>
        <v>n.a.</v>
      </c>
      <c r="V300" s="36" t="n">
        <f aca="false">IF(OR(H300="n.a.",H300=""),"n.a.",COUNTIF($I300:$K300,"x")+H300)</f>
        <v>6</v>
      </c>
      <c r="W300" s="54" t="s">
        <v>56</v>
      </c>
      <c r="X300" s="36" t="str">
        <f aca="false">IF(V300="n.a.","n.a.",IF(W300="completed",V300,IF(W300="partial",V300/2,IF(W300="incomplete",0,"n.a."))))</f>
        <v>n.a.</v>
      </c>
    </row>
    <row r="301" customFormat="false" ht="16.4" hidden="true" customHeight="false" outlineLevel="0" collapsed="false">
      <c r="A301" s="60"/>
      <c r="B301" s="61" t="str">
        <f aca="false">HYPERLINK("https://attack.mitre.org/techniques/T1550/002","MITRE")</f>
        <v>MITRE</v>
      </c>
      <c r="C301" s="61" t="s">
        <v>17</v>
      </c>
      <c r="D301" s="37" t="s">
        <v>381</v>
      </c>
      <c r="E301" s="38" t="s">
        <v>383</v>
      </c>
      <c r="F301" s="39" t="n">
        <v>3</v>
      </c>
      <c r="G301" s="39" t="n">
        <v>3</v>
      </c>
      <c r="H301" s="39" t="s">
        <v>54</v>
      </c>
      <c r="I301" s="55" t="s">
        <v>55</v>
      </c>
      <c r="J301" s="55" t="s">
        <v>55</v>
      </c>
      <c r="K301" s="55"/>
      <c r="L301" s="36" t="n">
        <f aca="false">IF(OR(F301="n.a.",F301=""),"n.a.",COUNTIF($I301:$K301,"x")+F301)</f>
        <v>5</v>
      </c>
      <c r="M301" s="54" t="s">
        <v>56</v>
      </c>
      <c r="N301" s="36" t="str">
        <f aca="false">IF(L301="n.a.","n.a.",IF(M301="completed",L301,IF(M301="partial",L301/2,IF(M301="incomplete",0,"n.a."))))</f>
        <v>n.a.</v>
      </c>
      <c r="Q301" s="36" t="n">
        <f aca="false">IF(OR(G301="n.a.",G301=""),"n.a.",COUNTIF($I301:$K301,"x")+G301)</f>
        <v>5</v>
      </c>
      <c r="R301" s="54" t="s">
        <v>56</v>
      </c>
      <c r="S301" s="36" t="str">
        <f aca="false">IF(Q301="n.a.","n.a.",IF(R301="completed",Q301,IF(R301="partial",Q301/2,IF(R301="incomplete",0,"n.a."))))</f>
        <v>n.a.</v>
      </c>
      <c r="V301" s="36" t="str">
        <f aca="false">IF(OR(H301="n.a.",H301=""),"n.a.",COUNTIF($I301:$K301,"x")+H301)</f>
        <v>n.a.</v>
      </c>
      <c r="W301" s="54" t="s">
        <v>54</v>
      </c>
      <c r="X301" s="36" t="str">
        <f aca="false">IF(V301="n.a.","n.a.",IF(W301="completed",V301,IF(W301="partial",V301/2,IF(W301="incomplete",0,"n.a."))))</f>
        <v>n.a.</v>
      </c>
    </row>
    <row r="302" customFormat="false" ht="16.4" hidden="true" customHeight="false" outlineLevel="0" collapsed="false">
      <c r="A302" s="60"/>
      <c r="B302" s="61" t="str">
        <f aca="false">HYPERLINK("https://attack.mitre.org/techniques/T1550/003","MITRE")</f>
        <v>MITRE</v>
      </c>
      <c r="C302" s="61" t="s">
        <v>17</v>
      </c>
      <c r="D302" s="37" t="s">
        <v>381</v>
      </c>
      <c r="E302" s="38" t="s">
        <v>384</v>
      </c>
      <c r="F302" s="39" t="n">
        <v>3</v>
      </c>
      <c r="G302" s="39" t="n">
        <v>3</v>
      </c>
      <c r="H302" s="39" t="s">
        <v>54</v>
      </c>
      <c r="I302" s="55" t="s">
        <v>55</v>
      </c>
      <c r="J302" s="55" t="s">
        <v>55</v>
      </c>
      <c r="K302" s="55" t="s">
        <v>55</v>
      </c>
      <c r="L302" s="36" t="n">
        <f aca="false">IF(OR(F302="n.a.",F302=""),"n.a.",COUNTIF($I302:$K302,"x")+F302)</f>
        <v>6</v>
      </c>
      <c r="M302" s="54" t="s">
        <v>56</v>
      </c>
      <c r="N302" s="36" t="str">
        <f aca="false">IF(L302="n.a.","n.a.",IF(M302="completed",L302,IF(M302="partial",L302/2,IF(M302="incomplete",0,"n.a."))))</f>
        <v>n.a.</v>
      </c>
      <c r="Q302" s="36" t="n">
        <f aca="false">IF(OR(G302="n.a.",G302=""),"n.a.",COUNTIF($I302:$K302,"x")+G302)</f>
        <v>6</v>
      </c>
      <c r="R302" s="54" t="s">
        <v>56</v>
      </c>
      <c r="S302" s="36" t="str">
        <f aca="false">IF(Q302="n.a.","n.a.",IF(R302="completed",Q302,IF(R302="partial",Q302/2,IF(R302="incomplete",0,"n.a."))))</f>
        <v>n.a.</v>
      </c>
      <c r="V302" s="36" t="str">
        <f aca="false">IF(OR(H302="n.a.",H302=""),"n.a.",COUNTIF($I302:$K302,"x")+H302)</f>
        <v>n.a.</v>
      </c>
      <c r="W302" s="54" t="s">
        <v>54</v>
      </c>
      <c r="X302" s="36" t="str">
        <f aca="false">IF(V302="n.a.","n.a.",IF(W302="completed",V302,IF(W302="partial",V302/2,IF(W302="incomplete",0,"n.a."))))</f>
        <v>n.a.</v>
      </c>
    </row>
    <row r="303" customFormat="false" ht="16.4" hidden="true" customHeight="false" outlineLevel="0" collapsed="false">
      <c r="A303" s="60"/>
      <c r="B303" s="61" t="str">
        <f aca="false">HYPERLINK("https://attack.mitre.org/techniques/T1550/004/","MITRE")</f>
        <v>MITRE</v>
      </c>
      <c r="C303" s="61" t="s">
        <v>17</v>
      </c>
      <c r="D303" s="37" t="s">
        <v>381</v>
      </c>
      <c r="E303" s="38" t="s">
        <v>385</v>
      </c>
      <c r="F303" s="39" t="n">
        <v>3</v>
      </c>
      <c r="G303" s="39" t="s">
        <v>54</v>
      </c>
      <c r="H303" s="39" t="n">
        <v>3</v>
      </c>
      <c r="I303" s="53" t="s">
        <v>55</v>
      </c>
      <c r="J303" s="53" t="s">
        <v>55</v>
      </c>
      <c r="K303" s="53" t="s">
        <v>55</v>
      </c>
      <c r="L303" s="36" t="n">
        <f aca="false">IF(OR(F303="n.a.",F303=""),"n.a.",COUNTIF($I303:$K303,"x")+F303)</f>
        <v>6</v>
      </c>
      <c r="M303" s="54" t="s">
        <v>56</v>
      </c>
      <c r="N303" s="36" t="str">
        <f aca="false">IF(L303="n.a.","n.a.",IF(M303="completed",L303,IF(M303="partial",L303/2,IF(M303="incomplete",0,"n.a."))))</f>
        <v>n.a.</v>
      </c>
      <c r="Q303" s="36" t="str">
        <f aca="false">IF(OR(G303="n.a.",G303=""),"n.a.",COUNTIF($I303:$K303,"x")+G303)</f>
        <v>n.a.</v>
      </c>
      <c r="R303" s="54" t="s">
        <v>54</v>
      </c>
      <c r="S303" s="36" t="str">
        <f aca="false">IF(Q303="n.a.","n.a.",IF(R303="completed",Q303,IF(R303="partial",Q303/2,IF(R303="incomplete",0,"n.a."))))</f>
        <v>n.a.</v>
      </c>
      <c r="V303" s="36" t="n">
        <f aca="false">IF(OR(H303="n.a.",H303=""),"n.a.",COUNTIF($I303:$K303,"x")+H303)</f>
        <v>6</v>
      </c>
      <c r="W303" s="54" t="s">
        <v>56</v>
      </c>
      <c r="X303" s="36" t="str">
        <f aca="false">IF(V303="n.a.","n.a.",IF(W303="completed",V303,IF(W303="partial",V303/2,IF(W303="incomplete",0,"n.a."))))</f>
        <v>n.a.</v>
      </c>
    </row>
    <row r="304" customFormat="false" ht="16.4" hidden="true" customHeight="false" outlineLevel="0" collapsed="false">
      <c r="A304" s="60"/>
      <c r="B304" s="61" t="str">
        <f aca="false">HYPERLINK("https://attack.mitre.org/techniques/T1078/004/","MITRE")</f>
        <v>MITRE</v>
      </c>
      <c r="C304" s="61" t="s">
        <v>17</v>
      </c>
      <c r="D304" s="37" t="s">
        <v>386</v>
      </c>
      <c r="E304" s="38" t="s">
        <v>387</v>
      </c>
      <c r="F304" s="39" t="n">
        <v>2</v>
      </c>
      <c r="G304" s="39" t="s">
        <v>54</v>
      </c>
      <c r="H304" s="39" t="n">
        <v>3</v>
      </c>
      <c r="I304" s="53" t="s">
        <v>55</v>
      </c>
      <c r="J304" s="53" t="s">
        <v>55</v>
      </c>
      <c r="K304" s="53" t="s">
        <v>55</v>
      </c>
      <c r="L304" s="36" t="n">
        <f aca="false">IF(OR(F304="n.a.",F304=""),"n.a.",COUNTIF($I304:$K304,"x")+F304)</f>
        <v>5</v>
      </c>
      <c r="M304" s="54" t="s">
        <v>56</v>
      </c>
      <c r="N304" s="36" t="str">
        <f aca="false">IF(L304="n.a.","n.a.",IF(M304="completed",L304,IF(M304="partial",L304/2,IF(M304="incomplete",0,"n.a."))))</f>
        <v>n.a.</v>
      </c>
      <c r="Q304" s="36" t="str">
        <f aca="false">IF(OR(G304="n.a.",G304=""),"n.a.",COUNTIF($I304:$K304,"x")+G304)</f>
        <v>n.a.</v>
      </c>
      <c r="R304" s="54" t="s">
        <v>54</v>
      </c>
      <c r="S304" s="36" t="str">
        <f aca="false">IF(Q304="n.a.","n.a.",IF(R304="completed",Q304,IF(R304="partial",Q304/2,IF(R304="incomplete",0,"n.a."))))</f>
        <v>n.a.</v>
      </c>
      <c r="V304" s="36" t="n">
        <f aca="false">IF(OR(H304="n.a.",H304=""),"n.a.",COUNTIF($I304:$K304,"x")+H304)</f>
        <v>6</v>
      </c>
      <c r="W304" s="54" t="s">
        <v>56</v>
      </c>
      <c r="X304" s="36" t="str">
        <f aca="false">IF(V304="n.a.","n.a.",IF(W304="completed",V304,IF(W304="partial",V304/2,IF(W304="incomplete",0,"n.a."))))</f>
        <v>n.a.</v>
      </c>
    </row>
    <row r="305" customFormat="false" ht="16.4" hidden="true" customHeight="false" outlineLevel="0" collapsed="false">
      <c r="A305" s="60"/>
      <c r="B305" s="61" t="str">
        <f aca="false">HYPERLINK("https://attack.mitre.org/techniques/T1078/001/","MITRE")</f>
        <v>MITRE</v>
      </c>
      <c r="C305" s="61" t="s">
        <v>17</v>
      </c>
      <c r="D305" s="37" t="s">
        <v>386</v>
      </c>
      <c r="E305" s="38" t="s">
        <v>388</v>
      </c>
      <c r="F305" s="39" t="n">
        <v>3</v>
      </c>
      <c r="G305" s="39" t="n">
        <v>3</v>
      </c>
      <c r="H305" s="39" t="n">
        <v>3</v>
      </c>
      <c r="I305" s="53" t="s">
        <v>55</v>
      </c>
      <c r="J305" s="53" t="s">
        <v>55</v>
      </c>
      <c r="K305" s="53" t="s">
        <v>55</v>
      </c>
      <c r="L305" s="36" t="n">
        <f aca="false">IF(OR(F305="n.a.",F305=""),"n.a.",COUNTIF($I305:$K305,"x")+F305)</f>
        <v>6</v>
      </c>
      <c r="M305" s="54" t="s">
        <v>56</v>
      </c>
      <c r="N305" s="36" t="str">
        <f aca="false">IF(L305="n.a.","n.a.",IF(M305="completed",L305,IF(M305="partial",L305/2,IF(M305="incomplete",0,"n.a."))))</f>
        <v>n.a.</v>
      </c>
      <c r="Q305" s="36" t="n">
        <f aca="false">IF(OR(G305="n.a.",G305=""),"n.a.",COUNTIF($I305:$K305,"x")+G305)</f>
        <v>6</v>
      </c>
      <c r="R305" s="54" t="s">
        <v>56</v>
      </c>
      <c r="S305" s="36" t="str">
        <f aca="false">IF(Q305="n.a.","n.a.",IF(R305="completed",Q305,IF(R305="partial",Q305/2,IF(R305="incomplete",0,"n.a."))))</f>
        <v>n.a.</v>
      </c>
      <c r="V305" s="36" t="n">
        <f aca="false">IF(OR(H305="n.a.",H305=""),"n.a.",COUNTIF($I305:$K305,"x")+H305)</f>
        <v>6</v>
      </c>
      <c r="W305" s="54" t="s">
        <v>56</v>
      </c>
      <c r="X305" s="36" t="str">
        <f aca="false">IF(V305="n.a.","n.a.",IF(W305="completed",V305,IF(W305="partial",V305/2,IF(W305="incomplete",0,"n.a."))))</f>
        <v>n.a.</v>
      </c>
    </row>
    <row r="306" customFormat="false" ht="16.4" hidden="true" customHeight="false" outlineLevel="0" collapsed="false">
      <c r="A306" s="60"/>
      <c r="B306" s="61" t="str">
        <f aca="false">HYPERLINK("https://attack.mitre.org/techniques/T1078/002/","MITRE")</f>
        <v>MITRE</v>
      </c>
      <c r="C306" s="61" t="s">
        <v>17</v>
      </c>
      <c r="D306" s="37" t="s">
        <v>386</v>
      </c>
      <c r="E306" s="38" t="s">
        <v>389</v>
      </c>
      <c r="F306" s="39" t="n">
        <v>3</v>
      </c>
      <c r="G306" s="39" t="n">
        <v>3</v>
      </c>
      <c r="H306" s="39" t="s">
        <v>54</v>
      </c>
      <c r="I306" s="53" t="s">
        <v>55</v>
      </c>
      <c r="J306" s="53" t="s">
        <v>55</v>
      </c>
      <c r="K306" s="53" t="s">
        <v>55</v>
      </c>
      <c r="L306" s="36" t="n">
        <f aca="false">IF(OR(F306="n.a.",F306=""),"n.a.",COUNTIF($I306:$K306,"x")+F306)</f>
        <v>6</v>
      </c>
      <c r="M306" s="54" t="s">
        <v>56</v>
      </c>
      <c r="N306" s="36" t="str">
        <f aca="false">IF(L306="n.a.","n.a.",IF(M306="completed",L306,IF(M306="partial",L306/2,IF(M306="incomplete",0,"n.a."))))</f>
        <v>n.a.</v>
      </c>
      <c r="Q306" s="36" t="n">
        <f aca="false">IF(OR(G306="n.a.",G306=""),"n.a.",COUNTIF($I306:$K306,"x")+G306)</f>
        <v>6</v>
      </c>
      <c r="R306" s="54" t="s">
        <v>56</v>
      </c>
      <c r="S306" s="36" t="str">
        <f aca="false">IF(Q306="n.a.","n.a.",IF(R306="completed",Q306,IF(R306="partial",Q306/2,IF(R306="incomplete",0,"n.a."))))</f>
        <v>n.a.</v>
      </c>
      <c r="V306" s="36" t="str">
        <f aca="false">IF(OR(H306="n.a.",H306=""),"n.a.",COUNTIF($I306:$K306,"x")+H306)</f>
        <v>n.a.</v>
      </c>
      <c r="W306" s="54" t="s">
        <v>54</v>
      </c>
      <c r="X306" s="36" t="str">
        <f aca="false">IF(V306="n.a.","n.a.",IF(W306="completed",V306,IF(W306="partial",V306/2,IF(W306="incomplete",0,"n.a."))))</f>
        <v>n.a.</v>
      </c>
    </row>
    <row r="307" customFormat="false" ht="16.4" hidden="true" customHeight="false" outlineLevel="0" collapsed="false">
      <c r="A307" s="60"/>
      <c r="B307" s="61" t="str">
        <f aca="false">HYPERLINK("https://attack.mitre.org/techniques/T1078/003/","MITRE")</f>
        <v>MITRE</v>
      </c>
      <c r="C307" s="61" t="s">
        <v>17</v>
      </c>
      <c r="D307" s="37" t="s">
        <v>386</v>
      </c>
      <c r="E307" s="38" t="s">
        <v>390</v>
      </c>
      <c r="F307" s="39" t="n">
        <v>2</v>
      </c>
      <c r="G307" s="39" t="n">
        <v>3</v>
      </c>
      <c r="H307" s="39" t="s">
        <v>54</v>
      </c>
      <c r="I307" s="53" t="s">
        <v>55</v>
      </c>
      <c r="J307" s="53" t="s">
        <v>55</v>
      </c>
      <c r="K307" s="53" t="s">
        <v>55</v>
      </c>
      <c r="L307" s="36" t="n">
        <f aca="false">IF(OR(F307="n.a.",F307=""),"n.a.",COUNTIF($I307:$K307,"x")+F307)</f>
        <v>5</v>
      </c>
      <c r="M307" s="54" t="s">
        <v>56</v>
      </c>
      <c r="N307" s="36" t="str">
        <f aca="false">IF(L307="n.a.","n.a.",IF(M307="completed",L307,IF(M307="partial",L307/2,IF(M307="incomplete",0,"n.a."))))</f>
        <v>n.a.</v>
      </c>
      <c r="Q307" s="36" t="n">
        <f aca="false">IF(OR(G307="n.a.",G307=""),"n.a.",COUNTIF($I307:$K307,"x")+G307)</f>
        <v>6</v>
      </c>
      <c r="R307" s="54" t="s">
        <v>56</v>
      </c>
      <c r="S307" s="36" t="str">
        <f aca="false">IF(Q307="n.a.","n.a.",IF(R307="completed",Q307,IF(R307="partial",Q307/2,IF(R307="incomplete",0,"n.a."))))</f>
        <v>n.a.</v>
      </c>
      <c r="V307" s="36" t="str">
        <f aca="false">IF(OR(H307="n.a.",H307=""),"n.a.",COUNTIF($I307:$K307,"x")+H307)</f>
        <v>n.a.</v>
      </c>
      <c r="W307" s="54" t="s">
        <v>54</v>
      </c>
      <c r="X307" s="36" t="str">
        <f aca="false">IF(V307="n.a.","n.a.",IF(W307="completed",V307,IF(W307="partial",V307/2,IF(W307="incomplete",0,"n.a."))))</f>
        <v>n.a.</v>
      </c>
    </row>
    <row r="308" customFormat="false" ht="16.4" hidden="true" customHeight="false" outlineLevel="0" collapsed="false">
      <c r="A308" s="60"/>
      <c r="B308" s="61" t="str">
        <f aca="false">HYPERLINK("https://attack.mitre.org/techniques/T1497/001","MITRE")</f>
        <v>MITRE</v>
      </c>
      <c r="C308" s="61" t="s">
        <v>17</v>
      </c>
      <c r="D308" s="37" t="s">
        <v>391</v>
      </c>
      <c r="E308" s="38" t="s">
        <v>392</v>
      </c>
      <c r="F308" s="39" t="n">
        <v>1</v>
      </c>
      <c r="G308" s="39" t="n">
        <v>1</v>
      </c>
      <c r="H308" s="39" t="s">
        <v>54</v>
      </c>
      <c r="I308" s="55"/>
      <c r="J308" s="55"/>
      <c r="K308" s="55"/>
      <c r="L308" s="36" t="n">
        <f aca="false">IF(OR(F308="n.a.",F308=""),"n.a.",COUNTIF($I308:$K308,"x")+F308)</f>
        <v>1</v>
      </c>
      <c r="M308" s="54" t="s">
        <v>56</v>
      </c>
      <c r="N308" s="36" t="str">
        <f aca="false">IF(L308="n.a.","n.a.",IF(M308="completed",L308,IF(M308="partial",L308/2,IF(M308="incomplete",0,"n.a."))))</f>
        <v>n.a.</v>
      </c>
      <c r="Q308" s="36" t="n">
        <f aca="false">IF(OR(G308="n.a.",G308=""),"n.a.",COUNTIF($I308:$K308,"x")+G308)</f>
        <v>1</v>
      </c>
      <c r="R308" s="54" t="s">
        <v>56</v>
      </c>
      <c r="S308" s="36" t="str">
        <f aca="false">IF(Q308="n.a.","n.a.",IF(R308="completed",Q308,IF(R308="partial",Q308/2,IF(R308="incomplete",0,"n.a."))))</f>
        <v>n.a.</v>
      </c>
      <c r="V308" s="36" t="str">
        <f aca="false">IF(OR(H308="n.a.",H308=""),"n.a.",COUNTIF($I308:$K308,"x")+H308)</f>
        <v>n.a.</v>
      </c>
      <c r="W308" s="54" t="s">
        <v>54</v>
      </c>
      <c r="X308" s="36" t="str">
        <f aca="false">IF(V308="n.a.","n.a.",IF(W308="completed",V308,IF(W308="partial",V308/2,IF(W308="incomplete",0,"n.a."))))</f>
        <v>n.a.</v>
      </c>
    </row>
    <row r="309" customFormat="false" ht="16.4" hidden="true" customHeight="false" outlineLevel="0" collapsed="false">
      <c r="A309" s="60"/>
      <c r="B309" s="61" t="str">
        <f aca="false">HYPERLINK("https://attack.mitre.org/techniques/T1497/003","MITRE")</f>
        <v>MITRE</v>
      </c>
      <c r="C309" s="61" t="s">
        <v>17</v>
      </c>
      <c r="D309" s="37" t="s">
        <v>391</v>
      </c>
      <c r="E309" s="38" t="s">
        <v>393</v>
      </c>
      <c r="F309" s="39" t="n">
        <v>2</v>
      </c>
      <c r="G309" s="39" t="n">
        <v>2</v>
      </c>
      <c r="H309" s="39" t="s">
        <v>54</v>
      </c>
      <c r="I309" s="55"/>
      <c r="J309" s="55"/>
      <c r="K309" s="55"/>
      <c r="L309" s="36" t="n">
        <f aca="false">IF(OR(F309="n.a.",F309=""),"n.a.",COUNTIF($I309:$K309,"x")+F309)</f>
        <v>2</v>
      </c>
      <c r="M309" s="54" t="s">
        <v>56</v>
      </c>
      <c r="N309" s="36" t="str">
        <f aca="false">IF(L309="n.a.","n.a.",IF(M309="completed",L309,IF(M309="partial",L309/2,IF(M309="incomplete",0,"n.a."))))</f>
        <v>n.a.</v>
      </c>
      <c r="Q309" s="36" t="n">
        <f aca="false">IF(OR(G309="n.a.",G309=""),"n.a.",COUNTIF($I309:$K309,"x")+G309)</f>
        <v>2</v>
      </c>
      <c r="R309" s="54" t="s">
        <v>56</v>
      </c>
      <c r="S309" s="36" t="str">
        <f aca="false">IF(Q309="n.a.","n.a.",IF(R309="completed",Q309,IF(R309="partial",Q309/2,IF(R309="incomplete",0,"n.a."))))</f>
        <v>n.a.</v>
      </c>
      <c r="V309" s="36" t="str">
        <f aca="false">IF(OR(H309="n.a.",H309=""),"n.a.",COUNTIF($I309:$K309,"x")+H309)</f>
        <v>n.a.</v>
      </c>
      <c r="W309" s="54" t="s">
        <v>54</v>
      </c>
      <c r="X309" s="36" t="str">
        <f aca="false">IF(V309="n.a.","n.a.",IF(W309="completed",V309,IF(W309="partial",V309/2,IF(W309="incomplete",0,"n.a."))))</f>
        <v>n.a.</v>
      </c>
    </row>
    <row r="310" customFormat="false" ht="16.4" hidden="true" customHeight="false" outlineLevel="0" collapsed="false">
      <c r="A310" s="60"/>
      <c r="B310" s="61" t="str">
        <f aca="false">HYPERLINK("https://attack.mitre.org/techniques/T1497/002","MITRE")</f>
        <v>MITRE</v>
      </c>
      <c r="C310" s="61" t="s">
        <v>17</v>
      </c>
      <c r="D310" s="37" t="s">
        <v>391</v>
      </c>
      <c r="E310" s="38" t="s">
        <v>394</v>
      </c>
      <c r="F310" s="39" t="n">
        <v>1</v>
      </c>
      <c r="G310" s="39" t="n">
        <v>1</v>
      </c>
      <c r="H310" s="39" t="s">
        <v>54</v>
      </c>
      <c r="I310" s="55"/>
      <c r="J310" s="55"/>
      <c r="K310" s="55"/>
      <c r="L310" s="36" t="n">
        <f aca="false">IF(OR(F310="n.a.",F310=""),"n.a.",COUNTIF($I310:$K310,"x")+F310)</f>
        <v>1</v>
      </c>
      <c r="M310" s="54" t="s">
        <v>56</v>
      </c>
      <c r="N310" s="36" t="str">
        <f aca="false">IF(L310="n.a.","n.a.",IF(M310="completed",L310,IF(M310="partial",L310/2,IF(M310="incomplete",0,"n.a."))))</f>
        <v>n.a.</v>
      </c>
      <c r="Q310" s="36" t="n">
        <f aca="false">IF(OR(G310="n.a.",G310=""),"n.a.",COUNTIF($I310:$K310,"x")+G310)</f>
        <v>1</v>
      </c>
      <c r="R310" s="54" t="s">
        <v>56</v>
      </c>
      <c r="S310" s="36" t="str">
        <f aca="false">IF(Q310="n.a.","n.a.",IF(R310="completed",Q310,IF(R310="partial",Q310/2,IF(R310="incomplete",0,"n.a."))))</f>
        <v>n.a.</v>
      </c>
      <c r="V310" s="36" t="str">
        <f aca="false">IF(OR(H310="n.a.",H310=""),"n.a.",COUNTIF($I310:$K310,"x")+H310)</f>
        <v>n.a.</v>
      </c>
      <c r="W310" s="54" t="s">
        <v>54</v>
      </c>
      <c r="X310" s="36" t="str">
        <f aca="false">IF(V310="n.a.","n.a.",IF(W310="completed",V310,IF(W310="partial",V310/2,IF(W310="incomplete",0,"n.a."))))</f>
        <v>n.a.</v>
      </c>
    </row>
    <row r="311" customFormat="false" ht="16.4" hidden="true" customHeight="false" outlineLevel="0" collapsed="false">
      <c r="A311" s="60"/>
      <c r="B311" s="61" t="str">
        <f aca="false">HYPERLINK("https://attack.mitre.org/techniques/T1600/002","MITRE")</f>
        <v>MITRE</v>
      </c>
      <c r="C311" s="61" t="s">
        <v>17</v>
      </c>
      <c r="D311" s="37" t="s">
        <v>395</v>
      </c>
      <c r="E311" s="38" t="s">
        <v>396</v>
      </c>
      <c r="F311" s="39" t="s">
        <v>54</v>
      </c>
      <c r="G311" s="39" t="n">
        <v>2</v>
      </c>
      <c r="H311" s="39" t="s">
        <v>54</v>
      </c>
      <c r="I311" s="55" t="s">
        <v>55</v>
      </c>
      <c r="J311" s="55" t="s">
        <v>55</v>
      </c>
      <c r="K311" s="55"/>
      <c r="L311" s="36" t="str">
        <f aca="false">IF(OR(F311="n.a.",F311=""),"n.a.",COUNTIF($I311:$K311,"x")+F311)</f>
        <v>n.a.</v>
      </c>
      <c r="M311" s="54" t="s">
        <v>54</v>
      </c>
      <c r="N311" s="36" t="str">
        <f aca="false">IF(L311="n.a.","n.a.",IF(M311="completed",L311,IF(M311="partial",L311/2,IF(M311="incomplete",0,"n.a."))))</f>
        <v>n.a.</v>
      </c>
      <c r="Q311" s="36" t="n">
        <f aca="false">IF(OR(G311="n.a.",G311=""),"n.a.",COUNTIF($I311:$K311,"x")+G311)</f>
        <v>4</v>
      </c>
      <c r="R311" s="54" t="s">
        <v>56</v>
      </c>
      <c r="S311" s="36" t="str">
        <f aca="false">IF(Q311="n.a.","n.a.",IF(R311="completed",Q311,IF(R311="partial",Q311/2,IF(R311="incomplete",0,"n.a."))))</f>
        <v>n.a.</v>
      </c>
      <c r="V311" s="36" t="str">
        <f aca="false">IF(OR(H311="n.a.",H311=""),"n.a.",COUNTIF($I311:$K311,"x")+H311)</f>
        <v>n.a.</v>
      </c>
      <c r="W311" s="54" t="s">
        <v>54</v>
      </c>
      <c r="X311" s="36" t="str">
        <f aca="false">IF(V311="n.a.","n.a.",IF(W311="completed",V311,IF(W311="partial",V311/2,IF(W311="incomplete",0,"n.a."))))</f>
        <v>n.a.</v>
      </c>
    </row>
    <row r="312" customFormat="false" ht="16.4" hidden="true" customHeight="false" outlineLevel="0" collapsed="false">
      <c r="A312" s="60"/>
      <c r="B312" s="61" t="str">
        <f aca="false">HYPERLINK("https://attack.mitre.org/techniques/T1600/001","MITRE")</f>
        <v>MITRE</v>
      </c>
      <c r="C312" s="61" t="s">
        <v>17</v>
      </c>
      <c r="D312" s="37" t="s">
        <v>395</v>
      </c>
      <c r="E312" s="38" t="s">
        <v>397</v>
      </c>
      <c r="F312" s="39" t="s">
        <v>54</v>
      </c>
      <c r="G312" s="39" t="n">
        <v>2</v>
      </c>
      <c r="H312" s="39" t="s">
        <v>54</v>
      </c>
      <c r="I312" s="55" t="s">
        <v>55</v>
      </c>
      <c r="J312" s="55" t="s">
        <v>55</v>
      </c>
      <c r="K312" s="55"/>
      <c r="L312" s="36" t="str">
        <f aca="false">IF(OR(F312="n.a.",F312=""),"n.a.",COUNTIF($I312:$K312,"x")+F312)</f>
        <v>n.a.</v>
      </c>
      <c r="M312" s="54" t="s">
        <v>54</v>
      </c>
      <c r="N312" s="36" t="str">
        <f aca="false">IF(L312="n.a.","n.a.",IF(M312="completed",L312,IF(M312="partial",L312/2,IF(M312="incomplete",0,"n.a."))))</f>
        <v>n.a.</v>
      </c>
      <c r="Q312" s="36" t="n">
        <f aca="false">IF(OR(G312="n.a.",G312=""),"n.a.",COUNTIF($I312:$K312,"x")+G312)</f>
        <v>4</v>
      </c>
      <c r="R312" s="54" t="s">
        <v>56</v>
      </c>
      <c r="S312" s="36" t="str">
        <f aca="false">IF(Q312="n.a.","n.a.",IF(R312="completed",Q312,IF(R312="partial",Q312/2,IF(R312="incomplete",0,"n.a."))))</f>
        <v>n.a.</v>
      </c>
      <c r="V312" s="36" t="str">
        <f aca="false">IF(OR(H312="n.a.",H312=""),"n.a.",COUNTIF($I312:$K312,"x")+H312)</f>
        <v>n.a.</v>
      </c>
      <c r="W312" s="54" t="s">
        <v>54</v>
      </c>
      <c r="X312" s="36" t="str">
        <f aca="false">IF(V312="n.a.","n.a.",IF(W312="completed",V312,IF(W312="partial",V312/2,IF(W312="incomplete",0,"n.a."))))</f>
        <v>n.a.</v>
      </c>
    </row>
    <row r="313" customFormat="false" ht="16.4" hidden="true" customHeight="false" outlineLevel="0" collapsed="false">
      <c r="A313" s="60"/>
      <c r="B313" s="61" t="str">
        <f aca="false">HYPERLINK("https://attack.mitre.org/techniques/T1220","MITRE")</f>
        <v>MITRE</v>
      </c>
      <c r="C313" s="61" t="s">
        <v>17</v>
      </c>
      <c r="D313" s="37" t="s">
        <v>398</v>
      </c>
      <c r="E313" s="38" t="s">
        <v>65</v>
      </c>
      <c r="F313" s="39" t="n">
        <v>2</v>
      </c>
      <c r="G313" s="39" t="n">
        <v>2</v>
      </c>
      <c r="H313" s="39" t="s">
        <v>54</v>
      </c>
      <c r="I313" s="55"/>
      <c r="J313" s="55" t="s">
        <v>55</v>
      </c>
      <c r="K313" s="55"/>
      <c r="L313" s="36" t="n">
        <f aca="false">IF(OR(F313="n.a.",F313=""),"n.a.",COUNTIF($I313:$K313,"x")+F313)</f>
        <v>3</v>
      </c>
      <c r="M313" s="54" t="s">
        <v>56</v>
      </c>
      <c r="N313" s="36" t="str">
        <f aca="false">IF(L313="n.a.","n.a.",IF(M313="completed",L313,IF(M313="partial",L313/2,IF(M313="incomplete",0,"n.a."))))</f>
        <v>n.a.</v>
      </c>
      <c r="Q313" s="36" t="n">
        <f aca="false">IF(OR(G313="n.a.",G313=""),"n.a.",COUNTIF($I313:$K313,"x")+G313)</f>
        <v>3</v>
      </c>
      <c r="R313" s="54" t="s">
        <v>56</v>
      </c>
      <c r="S313" s="36" t="str">
        <f aca="false">IF(Q313="n.a.","n.a.",IF(R313="completed",Q313,IF(R313="partial",Q313/2,IF(R313="incomplete",0,"n.a."))))</f>
        <v>n.a.</v>
      </c>
      <c r="V313" s="36" t="str">
        <f aca="false">IF(OR(H313="n.a.",H313=""),"n.a.",COUNTIF($I313:$K313,"x")+H313)</f>
        <v>n.a.</v>
      </c>
      <c r="W313" s="54" t="s">
        <v>54</v>
      </c>
      <c r="X313" s="36" t="str">
        <f aca="false">IF(V313="n.a.","n.a.",IF(W313="completed",V313,IF(W313="partial",V313/2,IF(W313="incomplete",0,"n.a."))))</f>
        <v>n.a.</v>
      </c>
    </row>
    <row r="314" customFormat="false" ht="16.4" hidden="true" customHeight="false" outlineLevel="0" collapsed="false">
      <c r="A314" s="62"/>
      <c r="B314" s="63" t="str">
        <f aca="false">HYPERLINK("https://attack.mitre.org/techniques/T1087/004","MITRE")</f>
        <v>MITRE</v>
      </c>
      <c r="C314" s="63" t="s">
        <v>18</v>
      </c>
      <c r="D314" s="37" t="s">
        <v>399</v>
      </c>
      <c r="E314" s="38" t="s">
        <v>400</v>
      </c>
      <c r="F314" s="39" t="s">
        <v>54</v>
      </c>
      <c r="G314" s="39" t="s">
        <v>54</v>
      </c>
      <c r="H314" s="39" t="n">
        <v>2</v>
      </c>
      <c r="I314" s="55" t="s">
        <v>55</v>
      </c>
      <c r="J314" s="55"/>
      <c r="K314" s="55"/>
      <c r="L314" s="36" t="str">
        <f aca="false">IF(OR(F314="n.a.",F314=""),"n.a.",COUNTIF($I314:$K314,"x")+F314)</f>
        <v>n.a.</v>
      </c>
      <c r="M314" s="54" t="s">
        <v>54</v>
      </c>
      <c r="N314" s="36" t="str">
        <f aca="false">IF(L314="n.a.","n.a.",IF(M314="completed",L314,IF(M314="partial",L314/2,IF(M314="incomplete",0,"n.a."))))</f>
        <v>n.a.</v>
      </c>
      <c r="Q314" s="36" t="str">
        <f aca="false">IF(OR(G314="n.a.",G314=""),"n.a.",COUNTIF($I314:$K314,"x")+G314)</f>
        <v>n.a.</v>
      </c>
      <c r="R314" s="54" t="s">
        <v>54</v>
      </c>
      <c r="S314" s="36" t="str">
        <f aca="false">IF(Q314="n.a.","n.a.",IF(R314="completed",Q314,IF(R314="partial",Q314/2,IF(R314="incomplete",0,"n.a."))))</f>
        <v>n.a.</v>
      </c>
      <c r="V314" s="36" t="n">
        <f aca="false">IF(OR(H314="n.a.",H314=""),"n.a.",COUNTIF($I314:$K314,"x")+H314)</f>
        <v>3</v>
      </c>
      <c r="W314" s="54" t="s">
        <v>56</v>
      </c>
      <c r="X314" s="36" t="str">
        <f aca="false">IF(V314="n.a.","n.a.",IF(W314="completed",V314,IF(W314="partial",V314/2,IF(W314="incomplete",0,"n.a."))))</f>
        <v>n.a.</v>
      </c>
    </row>
    <row r="315" customFormat="false" ht="16.4" hidden="true" customHeight="false" outlineLevel="0" collapsed="false">
      <c r="A315" s="62"/>
      <c r="B315" s="63" t="str">
        <f aca="false">HYPERLINK("https://attack.mitre.org/techniques/T1087/002","MITRE")</f>
        <v>MITRE</v>
      </c>
      <c r="C315" s="63" t="s">
        <v>18</v>
      </c>
      <c r="D315" s="37" t="s">
        <v>399</v>
      </c>
      <c r="E315" s="38" t="s">
        <v>401</v>
      </c>
      <c r="F315" s="39" t="n">
        <v>2</v>
      </c>
      <c r="G315" s="39" t="n">
        <v>2</v>
      </c>
      <c r="H315" s="39" t="s">
        <v>54</v>
      </c>
      <c r="I315" s="55" t="s">
        <v>55</v>
      </c>
      <c r="J315" s="55"/>
      <c r="K315" s="55"/>
      <c r="L315" s="36" t="n">
        <f aca="false">IF(OR(F315="n.a.",F315=""),"n.a.",COUNTIF($I315:$K315,"x")+F315)</f>
        <v>3</v>
      </c>
      <c r="M315" s="54" t="s">
        <v>56</v>
      </c>
      <c r="N315" s="36" t="str">
        <f aca="false">IF(L315="n.a.","n.a.",IF(M315="completed",L315,IF(M315="partial",L315/2,IF(M315="incomplete",0,"n.a."))))</f>
        <v>n.a.</v>
      </c>
      <c r="Q315" s="36" t="n">
        <f aca="false">IF(OR(G315="n.a.",G315=""),"n.a.",COUNTIF($I315:$K315,"x")+G315)</f>
        <v>3</v>
      </c>
      <c r="R315" s="54" t="s">
        <v>56</v>
      </c>
      <c r="S315" s="36" t="str">
        <f aca="false">IF(Q315="n.a.","n.a.",IF(R315="completed",Q315,IF(R315="partial",Q315/2,IF(R315="incomplete",0,"n.a."))))</f>
        <v>n.a.</v>
      </c>
      <c r="V315" s="36" t="str">
        <f aca="false">IF(OR(H315="n.a.",H315=""),"n.a.",COUNTIF($I315:$K315,"x")+H315)</f>
        <v>n.a.</v>
      </c>
      <c r="W315" s="54" t="s">
        <v>54</v>
      </c>
      <c r="X315" s="36" t="str">
        <f aca="false">IF(V315="n.a.","n.a.",IF(W315="completed",V315,IF(W315="partial",V315/2,IF(W315="incomplete",0,"n.a."))))</f>
        <v>n.a.</v>
      </c>
    </row>
    <row r="316" customFormat="false" ht="16.4" hidden="true" customHeight="false" outlineLevel="0" collapsed="false">
      <c r="A316" s="62"/>
      <c r="B316" s="63" t="str">
        <f aca="false">HYPERLINK("https://attack.mitre.org/techniques/T1087/003","MITRE")</f>
        <v>MITRE</v>
      </c>
      <c r="C316" s="63" t="s">
        <v>18</v>
      </c>
      <c r="D316" s="37" t="s">
        <v>399</v>
      </c>
      <c r="E316" s="38" t="s">
        <v>402</v>
      </c>
      <c r="F316" s="39" t="n">
        <v>2</v>
      </c>
      <c r="G316" s="39" t="n">
        <v>2</v>
      </c>
      <c r="H316" s="39" t="s">
        <v>54</v>
      </c>
      <c r="I316" s="55" t="s">
        <v>55</v>
      </c>
      <c r="J316" s="55"/>
      <c r="K316" s="55"/>
      <c r="L316" s="36" t="n">
        <f aca="false">IF(OR(F316="n.a.",F316=""),"n.a.",COUNTIF($I316:$K316,"x")+F316)</f>
        <v>3</v>
      </c>
      <c r="M316" s="54" t="s">
        <v>56</v>
      </c>
      <c r="N316" s="36" t="str">
        <f aca="false">IF(L316="n.a.","n.a.",IF(M316="completed",L316,IF(M316="partial",L316/2,IF(M316="incomplete",0,"n.a."))))</f>
        <v>n.a.</v>
      </c>
      <c r="Q316" s="36" t="n">
        <f aca="false">IF(OR(G316="n.a.",G316=""),"n.a.",COUNTIF($I316:$K316,"x")+G316)</f>
        <v>3</v>
      </c>
      <c r="R316" s="54" t="s">
        <v>56</v>
      </c>
      <c r="S316" s="36" t="str">
        <f aca="false">IF(Q316="n.a.","n.a.",IF(R316="completed",Q316,IF(R316="partial",Q316/2,IF(R316="incomplete",0,"n.a."))))</f>
        <v>n.a.</v>
      </c>
      <c r="V316" s="36" t="str">
        <f aca="false">IF(OR(H316="n.a.",H316=""),"n.a.",COUNTIF($I316:$K316,"x")+H316)</f>
        <v>n.a.</v>
      </c>
      <c r="W316" s="54" t="s">
        <v>54</v>
      </c>
      <c r="X316" s="36" t="str">
        <f aca="false">IF(V316="n.a.","n.a.",IF(W316="completed",V316,IF(W316="partial",V316/2,IF(W316="incomplete",0,"n.a."))))</f>
        <v>n.a.</v>
      </c>
    </row>
    <row r="317" customFormat="false" ht="16.4" hidden="true" customHeight="false" outlineLevel="0" collapsed="false">
      <c r="A317" s="62"/>
      <c r="B317" s="63" t="str">
        <f aca="false">HYPERLINK("https://attack.mitre.org/techniques/T1087/001","MITRE")</f>
        <v>MITRE</v>
      </c>
      <c r="C317" s="63" t="s">
        <v>18</v>
      </c>
      <c r="D317" s="37" t="s">
        <v>399</v>
      </c>
      <c r="E317" s="38" t="s">
        <v>403</v>
      </c>
      <c r="F317" s="39" t="n">
        <v>2</v>
      </c>
      <c r="G317" s="39" t="n">
        <v>2</v>
      </c>
      <c r="H317" s="39" t="s">
        <v>54</v>
      </c>
      <c r="I317" s="55" t="s">
        <v>55</v>
      </c>
      <c r="J317" s="55"/>
      <c r="K317" s="55"/>
      <c r="L317" s="36" t="n">
        <f aca="false">IF(OR(F317="n.a.",F317=""),"n.a.",COUNTIF($I317:$K317,"x")+F317)</f>
        <v>3</v>
      </c>
      <c r="M317" s="54" t="s">
        <v>56</v>
      </c>
      <c r="N317" s="36" t="str">
        <f aca="false">IF(L317="n.a.","n.a.",IF(M317="completed",L317,IF(M317="partial",L317/2,IF(M317="incomplete",0,"n.a."))))</f>
        <v>n.a.</v>
      </c>
      <c r="Q317" s="36" t="n">
        <f aca="false">IF(OR(G317="n.a.",G317=""),"n.a.",COUNTIF($I317:$K317,"x")+G317)</f>
        <v>3</v>
      </c>
      <c r="R317" s="54" t="s">
        <v>56</v>
      </c>
      <c r="S317" s="36" t="str">
        <f aca="false">IF(Q317="n.a.","n.a.",IF(R317="completed",Q317,IF(R317="partial",Q317/2,IF(R317="incomplete",0,"n.a."))))</f>
        <v>n.a.</v>
      </c>
      <c r="V317" s="36" t="str">
        <f aca="false">IF(OR(H317="n.a.",H317=""),"n.a.",COUNTIF($I317:$K317,"x")+H317)</f>
        <v>n.a.</v>
      </c>
      <c r="W317" s="54" t="s">
        <v>54</v>
      </c>
      <c r="X317" s="36" t="str">
        <f aca="false">IF(V317="n.a.","n.a.",IF(W317="completed",V317,IF(W317="partial",V317/2,IF(W317="incomplete",0,"n.a."))))</f>
        <v>n.a.</v>
      </c>
    </row>
    <row r="318" customFormat="false" ht="16.4" hidden="true" customHeight="false" outlineLevel="0" collapsed="false">
      <c r="A318" s="62"/>
      <c r="B318" s="63" t="str">
        <f aca="false">HYPERLINK("https://attack.mitre.org/techniques/T1010","MITRE")</f>
        <v>MITRE</v>
      </c>
      <c r="C318" s="63" t="s">
        <v>18</v>
      </c>
      <c r="D318" s="37" t="s">
        <v>404</v>
      </c>
      <c r="E318" s="38" t="s">
        <v>65</v>
      </c>
      <c r="F318" s="39" t="n">
        <v>2</v>
      </c>
      <c r="G318" s="39" t="n">
        <v>2</v>
      </c>
      <c r="H318" s="39" t="s">
        <v>54</v>
      </c>
      <c r="I318" s="55" t="s">
        <v>55</v>
      </c>
      <c r="J318" s="55"/>
      <c r="K318" s="55"/>
      <c r="L318" s="36" t="n">
        <f aca="false">IF(OR(F318="n.a.",F318=""),"n.a.",COUNTIF($I318:$K318,"x")+F318)</f>
        <v>3</v>
      </c>
      <c r="M318" s="54" t="s">
        <v>56</v>
      </c>
      <c r="N318" s="36" t="str">
        <f aca="false">IF(L318="n.a.","n.a.",IF(M318="completed",L318,IF(M318="partial",L318/2,IF(M318="incomplete",0,"n.a."))))</f>
        <v>n.a.</v>
      </c>
      <c r="Q318" s="36" t="n">
        <f aca="false">IF(OR(G318="n.a.",G318=""),"n.a.",COUNTIF($I318:$K318,"x")+G318)</f>
        <v>3</v>
      </c>
      <c r="R318" s="54" t="s">
        <v>56</v>
      </c>
      <c r="S318" s="36" t="str">
        <f aca="false">IF(Q318="n.a.","n.a.",IF(R318="completed",Q318,IF(R318="partial",Q318/2,IF(R318="incomplete",0,"n.a."))))</f>
        <v>n.a.</v>
      </c>
      <c r="V318" s="36" t="str">
        <f aca="false">IF(OR(H318="n.a.",H318=""),"n.a.",COUNTIF($I318:$K318,"x")+H318)</f>
        <v>n.a.</v>
      </c>
      <c r="W318" s="54" t="s">
        <v>54</v>
      </c>
      <c r="X318" s="36" t="str">
        <f aca="false">IF(V318="n.a.","n.a.",IF(W318="completed",V318,IF(W318="partial",V318/2,IF(W318="incomplete",0,"n.a."))))</f>
        <v>n.a.</v>
      </c>
    </row>
    <row r="319" customFormat="false" ht="16.4" hidden="true" customHeight="false" outlineLevel="0" collapsed="false">
      <c r="A319" s="62"/>
      <c r="B319" s="63" t="str">
        <f aca="false">HYPERLINK("https://attack.mitre.org/techniques/T1217","MITRE")</f>
        <v>MITRE</v>
      </c>
      <c r="C319" s="63" t="s">
        <v>18</v>
      </c>
      <c r="D319" s="37" t="s">
        <v>405</v>
      </c>
      <c r="E319" s="38" t="s">
        <v>65</v>
      </c>
      <c r="F319" s="39" t="n">
        <v>2</v>
      </c>
      <c r="G319" s="39" t="n">
        <v>2</v>
      </c>
      <c r="H319" s="39" t="s">
        <v>54</v>
      </c>
      <c r="I319" s="53" t="s">
        <v>55</v>
      </c>
      <c r="J319" s="53"/>
      <c r="K319" s="53"/>
      <c r="L319" s="36" t="n">
        <f aca="false">IF(OR(F319="n.a.",F319=""),"n.a.",COUNTIF($I319:$K319,"x")+F319)</f>
        <v>3</v>
      </c>
      <c r="M319" s="54" t="s">
        <v>56</v>
      </c>
      <c r="N319" s="36" t="str">
        <f aca="false">IF(L319="n.a.","n.a.",IF(M319="completed",L319,IF(M319="partial",L319/2,IF(M319="incomplete",0,"n.a."))))</f>
        <v>n.a.</v>
      </c>
      <c r="Q319" s="36" t="n">
        <f aca="false">IF(OR(G319="n.a.",G319=""),"n.a.",COUNTIF($I319:$K319,"x")+G319)</f>
        <v>3</v>
      </c>
      <c r="R319" s="54" t="s">
        <v>56</v>
      </c>
      <c r="S319" s="36" t="str">
        <f aca="false">IF(Q319="n.a.","n.a.",IF(R319="completed",Q319,IF(R319="partial",Q319/2,IF(R319="incomplete",0,"n.a."))))</f>
        <v>n.a.</v>
      </c>
      <c r="V319" s="36" t="str">
        <f aca="false">IF(OR(H319="n.a.",H319=""),"n.a.",COUNTIF($I319:$K319,"x")+H319)</f>
        <v>n.a.</v>
      </c>
      <c r="W319" s="54" t="s">
        <v>54</v>
      </c>
      <c r="X319" s="36" t="str">
        <f aca="false">IF(V319="n.a.","n.a.",IF(W319="completed",V319,IF(W319="partial",V319/2,IF(W319="incomplete",0,"n.a."))))</f>
        <v>n.a.</v>
      </c>
    </row>
    <row r="320" customFormat="false" ht="16.4" hidden="true" customHeight="false" outlineLevel="0" collapsed="false">
      <c r="A320" s="62"/>
      <c r="B320" s="63" t="str">
        <f aca="false">HYPERLINK("https://attack.mitre.org/techniques/T1580/","MITRE")</f>
        <v>MITRE</v>
      </c>
      <c r="C320" s="63" t="s">
        <v>18</v>
      </c>
      <c r="D320" s="37" t="s">
        <v>406</v>
      </c>
      <c r="E320" s="38" t="s">
        <v>65</v>
      </c>
      <c r="F320" s="39" t="s">
        <v>54</v>
      </c>
      <c r="G320" s="39" t="s">
        <v>54</v>
      </c>
      <c r="H320" s="39" t="n">
        <v>2</v>
      </c>
      <c r="I320" s="53" t="s">
        <v>55</v>
      </c>
      <c r="J320" s="53"/>
      <c r="K320" s="53"/>
      <c r="L320" s="36" t="str">
        <f aca="false">IF(OR(F320="n.a.",F320=""),"n.a.",COUNTIF($I320:$K320,"x")+F320)</f>
        <v>n.a.</v>
      </c>
      <c r="M320" s="54" t="s">
        <v>54</v>
      </c>
      <c r="N320" s="36" t="str">
        <f aca="false">IF(L320="n.a.","n.a.",IF(M320="completed",L320,IF(M320="partial",L320/2,IF(M320="incomplete",0,"n.a."))))</f>
        <v>n.a.</v>
      </c>
      <c r="Q320" s="36" t="str">
        <f aca="false">IF(OR(G320="n.a.",G320=""),"n.a.",COUNTIF($I320:$K320,"x")+G320)</f>
        <v>n.a.</v>
      </c>
      <c r="R320" s="54" t="s">
        <v>54</v>
      </c>
      <c r="S320" s="36" t="str">
        <f aca="false">IF(Q320="n.a.","n.a.",IF(R320="completed",Q320,IF(R320="partial",Q320/2,IF(R320="incomplete",0,"n.a."))))</f>
        <v>n.a.</v>
      </c>
      <c r="V320" s="36" t="n">
        <f aca="false">IF(OR(H320="n.a.",H320=""),"n.a.",COUNTIF($I320:$K320,"x")+H320)</f>
        <v>3</v>
      </c>
      <c r="W320" s="54" t="s">
        <v>56</v>
      </c>
      <c r="X320" s="36" t="str">
        <f aca="false">IF(V320="n.a.","n.a.",IF(W320="completed",V320,IF(W320="partial",V320/2,IF(W320="incomplete",0,"n.a."))))</f>
        <v>n.a.</v>
      </c>
    </row>
    <row r="321" customFormat="false" ht="16.4" hidden="true" customHeight="false" outlineLevel="0" collapsed="false">
      <c r="A321" s="62"/>
      <c r="B321" s="63" t="str">
        <f aca="false">HYPERLINK("https://attack.mitre.org/techniques/T1538/","MITRE")</f>
        <v>MITRE</v>
      </c>
      <c r="C321" s="63" t="s">
        <v>18</v>
      </c>
      <c r="D321" s="37" t="s">
        <v>407</v>
      </c>
      <c r="E321" s="38" t="s">
        <v>65</v>
      </c>
      <c r="F321" s="39" t="s">
        <v>54</v>
      </c>
      <c r="G321" s="39" t="s">
        <v>54</v>
      </c>
      <c r="H321" s="39" t="n">
        <v>3</v>
      </c>
      <c r="I321" s="53" t="s">
        <v>55</v>
      </c>
      <c r="J321" s="53"/>
      <c r="K321" s="53"/>
      <c r="L321" s="36" t="str">
        <f aca="false">IF(OR(F321="n.a.",F321=""),"n.a.",COUNTIF($I321:$K321,"x")+F321)</f>
        <v>n.a.</v>
      </c>
      <c r="M321" s="54" t="s">
        <v>54</v>
      </c>
      <c r="N321" s="36" t="str">
        <f aca="false">IF(L321="n.a.","n.a.",IF(M321="completed",L321,IF(M321="partial",L321/2,IF(M321="incomplete",0,"n.a."))))</f>
        <v>n.a.</v>
      </c>
      <c r="Q321" s="36" t="str">
        <f aca="false">IF(OR(G321="n.a.",G321=""),"n.a.",COUNTIF($I321:$K321,"x")+G321)</f>
        <v>n.a.</v>
      </c>
      <c r="R321" s="54" t="s">
        <v>54</v>
      </c>
      <c r="S321" s="36" t="str">
        <f aca="false">IF(Q321="n.a.","n.a.",IF(R321="completed",Q321,IF(R321="partial",Q321/2,IF(R321="incomplete",0,"n.a."))))</f>
        <v>n.a.</v>
      </c>
      <c r="V321" s="36" t="n">
        <f aca="false">IF(OR(H321="n.a.",H321=""),"n.a.",COUNTIF($I321:$K321,"x")+H321)</f>
        <v>4</v>
      </c>
      <c r="W321" s="54" t="s">
        <v>56</v>
      </c>
      <c r="X321" s="36" t="str">
        <f aca="false">IF(V321="n.a.","n.a.",IF(W321="completed",V321,IF(W321="partial",V321/2,IF(W321="incomplete",0,"n.a."))))</f>
        <v>n.a.</v>
      </c>
    </row>
    <row r="322" customFormat="false" ht="16.4" hidden="true" customHeight="false" outlineLevel="0" collapsed="false">
      <c r="A322" s="62"/>
      <c r="B322" s="63" t="str">
        <f aca="false">HYPERLINK("https://attack.mitre.org/techniques/T1526/","MITRE")</f>
        <v>MITRE</v>
      </c>
      <c r="C322" s="63" t="s">
        <v>18</v>
      </c>
      <c r="D322" s="37" t="s">
        <v>408</v>
      </c>
      <c r="E322" s="38" t="s">
        <v>65</v>
      </c>
      <c r="F322" s="39" t="s">
        <v>54</v>
      </c>
      <c r="G322" s="39" t="s">
        <v>54</v>
      </c>
      <c r="H322" s="39" t="n">
        <v>2</v>
      </c>
      <c r="I322" s="53" t="s">
        <v>55</v>
      </c>
      <c r="J322" s="53"/>
      <c r="K322" s="53"/>
      <c r="L322" s="36" t="str">
        <f aca="false">IF(OR(F322="n.a.",F322=""),"n.a.",COUNTIF($I322:$K322,"x")+F322)</f>
        <v>n.a.</v>
      </c>
      <c r="M322" s="54" t="s">
        <v>54</v>
      </c>
      <c r="N322" s="36" t="str">
        <f aca="false">IF(L322="n.a.","n.a.",IF(M322="completed",L322,IF(M322="partial",L322/2,IF(M322="incomplete",0,"n.a."))))</f>
        <v>n.a.</v>
      </c>
      <c r="Q322" s="36" t="str">
        <f aca="false">IF(OR(G322="n.a.",G322=""),"n.a.",COUNTIF($I322:$K322,"x")+G322)</f>
        <v>n.a.</v>
      </c>
      <c r="R322" s="54" t="s">
        <v>54</v>
      </c>
      <c r="S322" s="36" t="str">
        <f aca="false">IF(Q322="n.a.","n.a.",IF(R322="completed",Q322,IF(R322="partial",Q322/2,IF(R322="incomplete",0,"n.a."))))</f>
        <v>n.a.</v>
      </c>
      <c r="V322" s="36" t="n">
        <f aca="false">IF(OR(H322="n.a.",H322=""),"n.a.",COUNTIF($I322:$K322,"x")+H322)</f>
        <v>3</v>
      </c>
      <c r="W322" s="54" t="s">
        <v>56</v>
      </c>
      <c r="X322" s="36" t="str">
        <f aca="false">IF(V322="n.a.","n.a.",IF(W322="completed",V322,IF(W322="partial",V322/2,IF(W322="incomplete",0,"n.a."))))</f>
        <v>n.a.</v>
      </c>
    </row>
    <row r="323" customFormat="false" ht="16.4" hidden="true" customHeight="false" outlineLevel="0" collapsed="false">
      <c r="A323" s="62"/>
      <c r="B323" s="63" t="str">
        <f aca="false">HYPERLINK("https://attack.mitre.org/techniques/T1619/","MITRE")</f>
        <v>MITRE</v>
      </c>
      <c r="C323" s="63" t="s">
        <v>18</v>
      </c>
      <c r="D323" s="37" t="s">
        <v>409</v>
      </c>
      <c r="E323" s="38" t="s">
        <v>65</v>
      </c>
      <c r="F323" s="39" t="s">
        <v>54</v>
      </c>
      <c r="G323" s="39" t="s">
        <v>54</v>
      </c>
      <c r="H323" s="39" t="n">
        <v>2</v>
      </c>
      <c r="I323" s="53" t="s">
        <v>55</v>
      </c>
      <c r="J323" s="53"/>
      <c r="K323" s="53"/>
      <c r="L323" s="36" t="str">
        <f aca="false">IF(OR(F323="n.a.",F323=""),"n.a.",COUNTIF($I323:$K323,"x")+F323)</f>
        <v>n.a.</v>
      </c>
      <c r="M323" s="54" t="s">
        <v>54</v>
      </c>
      <c r="N323" s="36" t="str">
        <f aca="false">IF(L323="n.a.","n.a.",IF(M323="completed",L323,IF(M323="partial",L323/2,IF(M323="incomplete",0,"n.a."))))</f>
        <v>n.a.</v>
      </c>
      <c r="Q323" s="36" t="str">
        <f aca="false">IF(OR(G323="n.a.",G323=""),"n.a.",COUNTIF($I323:$K323,"x")+G323)</f>
        <v>n.a.</v>
      </c>
      <c r="R323" s="54" t="s">
        <v>54</v>
      </c>
      <c r="S323" s="36" t="str">
        <f aca="false">IF(Q323="n.a.","n.a.",IF(R323="completed",Q323,IF(R323="partial",Q323/2,IF(R323="incomplete",0,"n.a."))))</f>
        <v>n.a.</v>
      </c>
      <c r="V323" s="36" t="n">
        <f aca="false">IF(OR(H323="n.a.",H323=""),"n.a.",COUNTIF($I323:$K323,"x")+H323)</f>
        <v>3</v>
      </c>
      <c r="W323" s="54" t="s">
        <v>56</v>
      </c>
      <c r="X323" s="36" t="str">
        <f aca="false">IF(V323="n.a.","n.a.",IF(W323="completed",V323,IF(W323="partial",V323/2,IF(W323="incomplete",0,"n.a."))))</f>
        <v>n.a.</v>
      </c>
    </row>
    <row r="324" customFormat="false" ht="16.4" hidden="true" customHeight="false" outlineLevel="0" collapsed="false">
      <c r="A324" s="62"/>
      <c r="B324" s="63" t="str">
        <f aca="false">HYPERLINK("https://attack.mitre.org/techniques/T1613/","MITRE")</f>
        <v>MITRE</v>
      </c>
      <c r="C324" s="63" t="s">
        <v>18</v>
      </c>
      <c r="D324" s="37" t="s">
        <v>410</v>
      </c>
      <c r="E324" s="38" t="s">
        <v>65</v>
      </c>
      <c r="F324" s="39" t="n">
        <v>1</v>
      </c>
      <c r="G324" s="39" t="n">
        <v>2</v>
      </c>
      <c r="H324" s="39" t="n">
        <v>2</v>
      </c>
      <c r="I324" s="53" t="s">
        <v>55</v>
      </c>
      <c r="J324" s="53"/>
      <c r="K324" s="53"/>
      <c r="L324" s="36" t="n">
        <f aca="false">IF(OR(F324="n.a.",F324=""),"n.a.",COUNTIF($I324:$K324,"x")+F324)</f>
        <v>2</v>
      </c>
      <c r="M324" s="54" t="s">
        <v>56</v>
      </c>
      <c r="N324" s="36" t="str">
        <f aca="false">IF(L324="n.a.","n.a.",IF(M324="completed",L324,IF(M324="partial",L324/2,IF(M324="incomplete",0,"n.a."))))</f>
        <v>n.a.</v>
      </c>
      <c r="Q324" s="36" t="n">
        <f aca="false">IF(OR(G324="n.a.",G324=""),"n.a.",COUNTIF($I324:$K324,"x")+G324)</f>
        <v>3</v>
      </c>
      <c r="R324" s="54" t="s">
        <v>56</v>
      </c>
      <c r="S324" s="36" t="str">
        <f aca="false">IF(Q324="n.a.","n.a.",IF(R324="completed",Q324,IF(R324="partial",Q324/2,IF(R324="incomplete",0,"n.a."))))</f>
        <v>n.a.</v>
      </c>
      <c r="V324" s="36" t="n">
        <f aca="false">IF(OR(H324="n.a.",H324=""),"n.a.",COUNTIF($I324:$K324,"x")+H324)</f>
        <v>3</v>
      </c>
      <c r="W324" s="54" t="s">
        <v>56</v>
      </c>
      <c r="X324" s="36" t="str">
        <f aca="false">IF(V324="n.a.","n.a.",IF(W324="completed",V324,IF(W324="partial",V324/2,IF(W324="incomplete",0,"n.a."))))</f>
        <v>n.a.</v>
      </c>
    </row>
    <row r="325" customFormat="false" ht="16.4" hidden="true" customHeight="false" outlineLevel="0" collapsed="false">
      <c r="A325" s="62"/>
      <c r="B325" s="63" t="str">
        <f aca="false">HYPERLINK("https://attack.mitre.org/techniques/T1622/","MITRE")</f>
        <v>MITRE</v>
      </c>
      <c r="C325" s="63" t="s">
        <v>18</v>
      </c>
      <c r="D325" s="37" t="s">
        <v>214</v>
      </c>
      <c r="E325" s="38" t="s">
        <v>65</v>
      </c>
      <c r="F325" s="39" t="n">
        <v>2</v>
      </c>
      <c r="G325" s="39" t="n">
        <v>2</v>
      </c>
      <c r="H325" s="39" t="s">
        <v>54</v>
      </c>
      <c r="I325" s="53"/>
      <c r="J325" s="53" t="s">
        <v>55</v>
      </c>
      <c r="K325" s="53"/>
      <c r="L325" s="36" t="n">
        <f aca="false">IF(OR(F325="n.a.",F325=""),"n.a.",COUNTIF($I325:$K325,"x")+F325)</f>
        <v>3</v>
      </c>
      <c r="M325" s="54" t="s">
        <v>56</v>
      </c>
      <c r="N325" s="36" t="str">
        <f aca="false">IF(L325="n.a.","n.a.",IF(M325="completed",L325,IF(M325="partial",L325/2,IF(M325="incomplete",0,"n.a."))))</f>
        <v>n.a.</v>
      </c>
      <c r="Q325" s="36" t="n">
        <f aca="false">IF(OR(G325="n.a.",G325=""),"n.a.",COUNTIF($I325:$K325,"x")+G325)</f>
        <v>3</v>
      </c>
      <c r="R325" s="54" t="s">
        <v>56</v>
      </c>
      <c r="S325" s="36" t="str">
        <f aca="false">IF(Q325="n.a.","n.a.",IF(R325="completed",Q325,IF(R325="partial",Q325/2,IF(R325="incomplete",0,"n.a."))))</f>
        <v>n.a.</v>
      </c>
      <c r="V325" s="36" t="str">
        <f aca="false">IF(OR(H325="n.a.",H325=""),"n.a.",COUNTIF($I325:$K325,"x")+H325)</f>
        <v>n.a.</v>
      </c>
      <c r="W325" s="54" t="s">
        <v>54</v>
      </c>
      <c r="X325" s="36" t="str">
        <f aca="false">IF(V325="n.a.","n.a.",IF(W325="completed",V325,IF(W325="partial",V325/2,IF(W325="incomplete",0,"n.a."))))</f>
        <v>n.a.</v>
      </c>
    </row>
    <row r="326" customFormat="false" ht="16.4" hidden="true" customHeight="false" outlineLevel="0" collapsed="false">
      <c r="A326" s="62"/>
      <c r="B326" s="63" t="str">
        <f aca="false">HYPERLINK("https://attack.mitre.org/techniques/T1652/","MITRE")</f>
        <v>MITRE</v>
      </c>
      <c r="C326" s="63" t="s">
        <v>18</v>
      </c>
      <c r="D326" s="37" t="s">
        <v>411</v>
      </c>
      <c r="E326" s="38" t="s">
        <v>65</v>
      </c>
      <c r="F326" s="39" t="n">
        <v>1</v>
      </c>
      <c r="G326" s="39" t="n">
        <v>2</v>
      </c>
      <c r="H326" s="39" t="s">
        <v>54</v>
      </c>
      <c r="I326" s="53" t="s">
        <v>55</v>
      </c>
      <c r="J326" s="53"/>
      <c r="K326" s="53"/>
      <c r="L326" s="36" t="n">
        <f aca="false">IF(OR(F326="n.a.",F326=""),"n.a.",COUNTIF($I326:$K326,"x")+F326)</f>
        <v>2</v>
      </c>
      <c r="M326" s="54" t="s">
        <v>56</v>
      </c>
      <c r="N326" s="36" t="str">
        <f aca="false">IF(L326="n.a.","n.a.",IF(M326="completed",L326,IF(M326="partial",L326/2,IF(M326="incomplete",0,"n.a."))))</f>
        <v>n.a.</v>
      </c>
      <c r="Q326" s="36" t="n">
        <f aca="false">IF(OR(G326="n.a.",G326=""),"n.a.",COUNTIF($I326:$K326,"x")+G326)</f>
        <v>3</v>
      </c>
      <c r="R326" s="54" t="s">
        <v>56</v>
      </c>
      <c r="S326" s="36" t="str">
        <f aca="false">IF(Q326="n.a.","n.a.",IF(R326="completed",Q326,IF(R326="partial",Q326/2,IF(R326="incomplete",0,"n.a."))))</f>
        <v>n.a.</v>
      </c>
      <c r="V326" s="36" t="str">
        <f aca="false">IF(OR(H326="n.a.",H326=""),"n.a.",COUNTIF($I326:$K326,"x")+H326)</f>
        <v>n.a.</v>
      </c>
      <c r="W326" s="54" t="s">
        <v>54</v>
      </c>
      <c r="X326" s="36" t="str">
        <f aca="false">IF(V326="n.a.","n.a.",IF(W326="completed",V326,IF(W326="partial",V326/2,IF(W326="incomplete",0,"n.a."))))</f>
        <v>n.a.</v>
      </c>
    </row>
    <row r="327" customFormat="false" ht="16.4" hidden="true" customHeight="false" outlineLevel="0" collapsed="false">
      <c r="A327" s="62"/>
      <c r="B327" s="63" t="str">
        <f aca="false">HYPERLINK("https://attack.mitre.org/techniques/T1482","MITRE")</f>
        <v>MITRE</v>
      </c>
      <c r="C327" s="63" t="s">
        <v>18</v>
      </c>
      <c r="D327" s="37" t="s">
        <v>412</v>
      </c>
      <c r="E327" s="38" t="s">
        <v>65</v>
      </c>
      <c r="F327" s="39" t="n">
        <v>2</v>
      </c>
      <c r="G327" s="39" t="n">
        <v>2</v>
      </c>
      <c r="H327" s="39" t="s">
        <v>54</v>
      </c>
      <c r="I327" s="55" t="s">
        <v>55</v>
      </c>
      <c r="J327" s="55"/>
      <c r="K327" s="55"/>
      <c r="L327" s="36" t="n">
        <f aca="false">IF(OR(F327="n.a.",F327=""),"n.a.",COUNTIF($I327:$K327,"x")+F327)</f>
        <v>3</v>
      </c>
      <c r="M327" s="54" t="s">
        <v>56</v>
      </c>
      <c r="N327" s="36" t="str">
        <f aca="false">IF(L327="n.a.","n.a.",IF(M327="completed",L327,IF(M327="partial",L327/2,IF(M327="incomplete",0,"n.a."))))</f>
        <v>n.a.</v>
      </c>
      <c r="Q327" s="36" t="n">
        <f aca="false">IF(OR(G327="n.a.",G327=""),"n.a.",COUNTIF($I327:$K327,"x")+G327)</f>
        <v>3</v>
      </c>
      <c r="R327" s="54" t="s">
        <v>56</v>
      </c>
      <c r="S327" s="36" t="str">
        <f aca="false">IF(Q327="n.a.","n.a.",IF(R327="completed",Q327,IF(R327="partial",Q327/2,IF(R327="incomplete",0,"n.a."))))</f>
        <v>n.a.</v>
      </c>
      <c r="V327" s="36" t="str">
        <f aca="false">IF(OR(H327="n.a.",H327=""),"n.a.",COUNTIF($I327:$K327,"x")+H327)</f>
        <v>n.a.</v>
      </c>
      <c r="W327" s="54" t="s">
        <v>54</v>
      </c>
      <c r="X327" s="36" t="str">
        <f aca="false">IF(V327="n.a.","n.a.",IF(W327="completed",V327,IF(W327="partial",V327/2,IF(W327="incomplete",0,"n.a."))))</f>
        <v>n.a.</v>
      </c>
    </row>
    <row r="328" customFormat="false" ht="16.4" hidden="true" customHeight="false" outlineLevel="0" collapsed="false">
      <c r="A328" s="62"/>
      <c r="B328" s="63" t="str">
        <f aca="false">HYPERLINK("https://attack.mitre.org/techniques/T1083","MITRE")</f>
        <v>MITRE</v>
      </c>
      <c r="C328" s="63" t="s">
        <v>18</v>
      </c>
      <c r="D328" s="37" t="s">
        <v>413</v>
      </c>
      <c r="E328" s="38" t="s">
        <v>65</v>
      </c>
      <c r="F328" s="39" t="n">
        <v>2</v>
      </c>
      <c r="G328" s="39" t="n">
        <v>2</v>
      </c>
      <c r="H328" s="39" t="s">
        <v>54</v>
      </c>
      <c r="I328" s="55" t="s">
        <v>55</v>
      </c>
      <c r="J328" s="55"/>
      <c r="K328" s="55"/>
      <c r="L328" s="36" t="n">
        <f aca="false">IF(OR(F328="n.a.",F328=""),"n.a.",COUNTIF($I328:$K328,"x")+F328)</f>
        <v>3</v>
      </c>
      <c r="M328" s="54" t="s">
        <v>56</v>
      </c>
      <c r="N328" s="36" t="str">
        <f aca="false">IF(L328="n.a.","n.a.",IF(M328="completed",L328,IF(M328="partial",L328/2,IF(M328="incomplete",0,"n.a."))))</f>
        <v>n.a.</v>
      </c>
      <c r="Q328" s="36" t="n">
        <f aca="false">IF(OR(G328="n.a.",G328=""),"n.a.",COUNTIF($I328:$K328,"x")+G328)</f>
        <v>3</v>
      </c>
      <c r="R328" s="54" t="s">
        <v>56</v>
      </c>
      <c r="S328" s="36" t="str">
        <f aca="false">IF(Q328="n.a.","n.a.",IF(R328="completed",Q328,IF(R328="partial",Q328/2,IF(R328="incomplete",0,"n.a."))))</f>
        <v>n.a.</v>
      </c>
      <c r="V328" s="36" t="str">
        <f aca="false">IF(OR(H328="n.a.",H328=""),"n.a.",COUNTIF($I328:$K328,"x")+H328)</f>
        <v>n.a.</v>
      </c>
      <c r="W328" s="54" t="s">
        <v>54</v>
      </c>
      <c r="X328" s="36" t="str">
        <f aca="false">IF(V328="n.a.","n.a.",IF(W328="completed",V328,IF(W328="partial",V328/2,IF(W328="incomplete",0,"n.a."))))</f>
        <v>n.a.</v>
      </c>
    </row>
    <row r="329" customFormat="false" ht="16.4" hidden="true" customHeight="false" outlineLevel="0" collapsed="false">
      <c r="A329" s="62"/>
      <c r="B329" s="63" t="str">
        <f aca="false">HYPERLINK("https://attack.mitre.org/techniques/T1615","MITRE")</f>
        <v>MITRE</v>
      </c>
      <c r="C329" s="63" t="s">
        <v>18</v>
      </c>
      <c r="D329" s="37" t="s">
        <v>414</v>
      </c>
      <c r="E329" s="38" t="s">
        <v>65</v>
      </c>
      <c r="F329" s="39" t="n">
        <v>2</v>
      </c>
      <c r="G329" s="39" t="n">
        <v>2</v>
      </c>
      <c r="H329" s="39" t="s">
        <v>54</v>
      </c>
      <c r="I329" s="55" t="s">
        <v>55</v>
      </c>
      <c r="J329" s="55"/>
      <c r="K329" s="55"/>
      <c r="L329" s="36" t="n">
        <f aca="false">IF(OR(F329="n.a.",F329=""),"n.a.",COUNTIF($I329:$K329,"x")+F329)</f>
        <v>3</v>
      </c>
      <c r="M329" s="54" t="s">
        <v>56</v>
      </c>
      <c r="N329" s="36" t="str">
        <f aca="false">IF(L329="n.a.","n.a.",IF(M329="completed",L329,IF(M329="partial",L329/2,IF(M329="incomplete",0,"n.a."))))</f>
        <v>n.a.</v>
      </c>
      <c r="Q329" s="36" t="n">
        <f aca="false">IF(OR(G329="n.a.",G329=""),"n.a.",COUNTIF($I329:$K329,"x")+G329)</f>
        <v>3</v>
      </c>
      <c r="R329" s="54" t="s">
        <v>56</v>
      </c>
      <c r="S329" s="36" t="str">
        <f aca="false">IF(Q329="n.a.","n.a.",IF(R329="completed",Q329,IF(R329="partial",Q329/2,IF(R329="incomplete",0,"n.a."))))</f>
        <v>n.a.</v>
      </c>
      <c r="V329" s="36" t="str">
        <f aca="false">IF(OR(H329="n.a.",H329=""),"n.a.",COUNTIF($I329:$K329,"x")+H329)</f>
        <v>n.a.</v>
      </c>
      <c r="W329" s="54" t="s">
        <v>54</v>
      </c>
      <c r="X329" s="36" t="str">
        <f aca="false">IF(V329="n.a.","n.a.",IF(W329="completed",V329,IF(W329="partial",V329/2,IF(W329="incomplete",0,"n.a."))))</f>
        <v>n.a.</v>
      </c>
    </row>
    <row r="330" customFormat="false" ht="16.4" hidden="true" customHeight="false" outlineLevel="0" collapsed="false">
      <c r="A330" s="62"/>
      <c r="B330" s="63" t="str">
        <f aca="false">HYPERLINK("https://attack.mitre.org/techniques/T1654/","MITRE")</f>
        <v>MITRE</v>
      </c>
      <c r="C330" s="63" t="s">
        <v>18</v>
      </c>
      <c r="D330" s="37" t="s">
        <v>415</v>
      </c>
      <c r="E330" s="38" t="s">
        <v>65</v>
      </c>
      <c r="F330" s="39" t="n">
        <v>2</v>
      </c>
      <c r="G330" s="39" t="n">
        <v>3</v>
      </c>
      <c r="H330" s="39" t="n">
        <v>3</v>
      </c>
      <c r="I330" s="53" t="s">
        <v>55</v>
      </c>
      <c r="J330" s="53"/>
      <c r="K330" s="53"/>
      <c r="L330" s="36" t="n">
        <f aca="false">IF(OR(F330="n.a.",F330=""),"n.a.",COUNTIF($I330:$K330,"x")+F330)</f>
        <v>3</v>
      </c>
      <c r="M330" s="54" t="s">
        <v>56</v>
      </c>
      <c r="N330" s="36" t="str">
        <f aca="false">IF(L330="n.a.","n.a.",IF(M330="completed",L330,IF(M330="partial",L330/2,IF(M330="incomplete",0,"n.a."))))</f>
        <v>n.a.</v>
      </c>
      <c r="Q330" s="36" t="n">
        <f aca="false">IF(OR(G330="n.a.",G330=""),"n.a.",COUNTIF($I330:$K330,"x")+G330)</f>
        <v>4</v>
      </c>
      <c r="R330" s="54" t="s">
        <v>56</v>
      </c>
      <c r="S330" s="36" t="str">
        <f aca="false">IF(Q330="n.a.","n.a.",IF(R330="completed",Q330,IF(R330="partial",Q330/2,IF(R330="incomplete",0,"n.a."))))</f>
        <v>n.a.</v>
      </c>
      <c r="V330" s="36" t="n">
        <f aca="false">IF(OR(H330="n.a.",H330=""),"n.a.",COUNTIF($I330:$K330,"x")+H330)</f>
        <v>4</v>
      </c>
      <c r="W330" s="54" t="s">
        <v>56</v>
      </c>
      <c r="X330" s="36" t="str">
        <f aca="false">IF(V330="n.a.","n.a.",IF(W330="completed",V330,IF(W330="partial",V330/2,IF(W330="incomplete",0,"n.a."))))</f>
        <v>n.a.</v>
      </c>
    </row>
    <row r="331" customFormat="false" ht="16.4" hidden="true" customHeight="false" outlineLevel="0" collapsed="false">
      <c r="A331" s="62"/>
      <c r="B331" s="63" t="str">
        <f aca="false">HYPERLINK("https://attack.mitre.org/techniques/T1046","MITRE")</f>
        <v>MITRE</v>
      </c>
      <c r="C331" s="63" t="s">
        <v>18</v>
      </c>
      <c r="D331" s="37" t="s">
        <v>416</v>
      </c>
      <c r="E331" s="38" t="s">
        <v>65</v>
      </c>
      <c r="F331" s="39" t="n">
        <v>2</v>
      </c>
      <c r="G331" s="39" t="n">
        <v>2</v>
      </c>
      <c r="H331" s="39" t="n">
        <v>2</v>
      </c>
      <c r="I331" s="55"/>
      <c r="J331" s="55"/>
      <c r="K331" s="55"/>
      <c r="L331" s="36" t="n">
        <f aca="false">IF(OR(F331="n.a.",F331=""),"n.a.",COUNTIF($I331:$K331,"x")+F331)</f>
        <v>2</v>
      </c>
      <c r="M331" s="54" t="s">
        <v>56</v>
      </c>
      <c r="N331" s="36" t="str">
        <f aca="false">IF(L331="n.a.","n.a.",IF(M331="completed",L331,IF(M331="partial",L331/2,IF(M331="incomplete",0,"n.a."))))</f>
        <v>n.a.</v>
      </c>
      <c r="Q331" s="36" t="n">
        <f aca="false">IF(OR(G331="n.a.",G331=""),"n.a.",COUNTIF($I331:$K331,"x")+G331)</f>
        <v>2</v>
      </c>
      <c r="R331" s="54" t="s">
        <v>56</v>
      </c>
      <c r="S331" s="36" t="str">
        <f aca="false">IF(Q331="n.a.","n.a.",IF(R331="completed",Q331,IF(R331="partial",Q331/2,IF(R331="incomplete",0,"n.a."))))</f>
        <v>n.a.</v>
      </c>
      <c r="V331" s="36" t="n">
        <f aca="false">IF(OR(H331="n.a.",H331=""),"n.a.",COUNTIF($I331:$K331,"x")+H331)</f>
        <v>2</v>
      </c>
      <c r="W331" s="54" t="s">
        <v>56</v>
      </c>
      <c r="X331" s="36" t="str">
        <f aca="false">IF(V331="n.a.","n.a.",IF(W331="completed",V331,IF(W331="partial",V331/2,IF(W331="incomplete",0,"n.a."))))</f>
        <v>n.a.</v>
      </c>
    </row>
    <row r="332" customFormat="false" ht="16.4" hidden="true" customHeight="false" outlineLevel="0" collapsed="false">
      <c r="A332" s="62"/>
      <c r="B332" s="63" t="str">
        <f aca="false">HYPERLINK("https://attack.mitre.org/techniques/T1135","MITRE")</f>
        <v>MITRE</v>
      </c>
      <c r="C332" s="63" t="s">
        <v>18</v>
      </c>
      <c r="D332" s="37" t="s">
        <v>417</v>
      </c>
      <c r="E332" s="38" t="s">
        <v>65</v>
      </c>
      <c r="F332" s="39" t="n">
        <v>2</v>
      </c>
      <c r="G332" s="39" t="n">
        <v>2</v>
      </c>
      <c r="H332" s="39" t="s">
        <v>54</v>
      </c>
      <c r="I332" s="55" t="s">
        <v>55</v>
      </c>
      <c r="J332" s="55"/>
      <c r="K332" s="55"/>
      <c r="L332" s="36" t="n">
        <f aca="false">IF(OR(F332="n.a.",F332=""),"n.a.",COUNTIF($I332:$K332,"x")+F332)</f>
        <v>3</v>
      </c>
      <c r="M332" s="54" t="s">
        <v>56</v>
      </c>
      <c r="N332" s="36" t="str">
        <f aca="false">IF(L332="n.a.","n.a.",IF(M332="completed",L332,IF(M332="partial",L332/2,IF(M332="incomplete",0,"n.a."))))</f>
        <v>n.a.</v>
      </c>
      <c r="Q332" s="36" t="n">
        <f aca="false">IF(OR(G332="n.a.",G332=""),"n.a.",COUNTIF($I332:$K332,"x")+G332)</f>
        <v>3</v>
      </c>
      <c r="R332" s="54" t="s">
        <v>56</v>
      </c>
      <c r="S332" s="36" t="str">
        <f aca="false">IF(Q332="n.a.","n.a.",IF(R332="completed",Q332,IF(R332="partial",Q332/2,IF(R332="incomplete",0,"n.a."))))</f>
        <v>n.a.</v>
      </c>
      <c r="V332" s="36" t="str">
        <f aca="false">IF(OR(H332="n.a.",H332=""),"n.a.",COUNTIF($I332:$K332,"x")+H332)</f>
        <v>n.a.</v>
      </c>
      <c r="W332" s="54" t="s">
        <v>54</v>
      </c>
      <c r="X332" s="36" t="str">
        <f aca="false">IF(V332="n.a.","n.a.",IF(W332="completed",V332,IF(W332="partial",V332/2,IF(W332="incomplete",0,"n.a."))))</f>
        <v>n.a.</v>
      </c>
    </row>
    <row r="333" customFormat="false" ht="16.4" hidden="true" customHeight="false" outlineLevel="0" collapsed="false">
      <c r="A333" s="62"/>
      <c r="B333" s="63" t="str">
        <f aca="false">HYPERLINK("https://attack.mitre.org/techniques/T1040/","MITRE")</f>
        <v>MITRE</v>
      </c>
      <c r="C333" s="63" t="s">
        <v>18</v>
      </c>
      <c r="D333" s="37" t="s">
        <v>171</v>
      </c>
      <c r="E333" s="38" t="s">
        <v>65</v>
      </c>
      <c r="F333" s="39" t="n">
        <v>2</v>
      </c>
      <c r="G333" s="39" t="n">
        <v>2</v>
      </c>
      <c r="H333" s="39" t="n">
        <v>2</v>
      </c>
      <c r="I333" s="53" t="s">
        <v>55</v>
      </c>
      <c r="J333" s="53"/>
      <c r="K333" s="53"/>
      <c r="L333" s="36" t="n">
        <f aca="false">IF(OR(F333="n.a.",F333=""),"n.a.",COUNTIF($I333:$K333,"x")+F333)</f>
        <v>3</v>
      </c>
      <c r="M333" s="54" t="s">
        <v>56</v>
      </c>
      <c r="N333" s="36" t="str">
        <f aca="false">IF(L333="n.a.","n.a.",IF(M333="completed",L333,IF(M333="partial",L333/2,IF(M333="incomplete",0,"n.a."))))</f>
        <v>n.a.</v>
      </c>
      <c r="Q333" s="36" t="n">
        <f aca="false">IF(OR(G333="n.a.",G333=""),"n.a.",COUNTIF($I333:$K333,"x")+G333)</f>
        <v>3</v>
      </c>
      <c r="R333" s="54" t="s">
        <v>56</v>
      </c>
      <c r="S333" s="36" t="str">
        <f aca="false">IF(Q333="n.a.","n.a.",IF(R333="completed",Q333,IF(R333="partial",Q333/2,IF(R333="incomplete",0,"n.a."))))</f>
        <v>n.a.</v>
      </c>
      <c r="V333" s="36" t="n">
        <f aca="false">IF(OR(H333="n.a.",H333=""),"n.a.",COUNTIF($I333:$K333,"x")+H333)</f>
        <v>3</v>
      </c>
      <c r="W333" s="54" t="s">
        <v>56</v>
      </c>
      <c r="X333" s="36" t="str">
        <f aca="false">IF(V333="n.a.","n.a.",IF(W333="completed",V333,IF(W333="partial",V333/2,IF(W333="incomplete",0,"n.a."))))</f>
        <v>n.a.</v>
      </c>
    </row>
    <row r="334" customFormat="false" ht="16.4" hidden="true" customHeight="false" outlineLevel="0" collapsed="false">
      <c r="A334" s="62"/>
      <c r="B334" s="63" t="str">
        <f aca="false">HYPERLINK("https://attack.mitre.org/techniques/T1201","MITRE")</f>
        <v>MITRE</v>
      </c>
      <c r="C334" s="63" t="s">
        <v>18</v>
      </c>
      <c r="D334" s="37" t="s">
        <v>418</v>
      </c>
      <c r="E334" s="38" t="s">
        <v>65</v>
      </c>
      <c r="F334" s="39" t="n">
        <v>2</v>
      </c>
      <c r="G334" s="39" t="n">
        <v>2</v>
      </c>
      <c r="H334" s="39" t="n">
        <v>2</v>
      </c>
      <c r="I334" s="55" t="s">
        <v>55</v>
      </c>
      <c r="J334" s="55"/>
      <c r="K334" s="55"/>
      <c r="L334" s="36" t="n">
        <f aca="false">IF(OR(F334="n.a.",F334=""),"n.a.",COUNTIF($I334:$K334,"x")+F334)</f>
        <v>3</v>
      </c>
      <c r="M334" s="54" t="s">
        <v>56</v>
      </c>
      <c r="N334" s="36" t="str">
        <f aca="false">IF(L334="n.a.","n.a.",IF(M334="completed",L334,IF(M334="partial",L334/2,IF(M334="incomplete",0,"n.a."))))</f>
        <v>n.a.</v>
      </c>
      <c r="Q334" s="36" t="n">
        <f aca="false">IF(OR(G334="n.a.",G334=""),"n.a.",COUNTIF($I334:$K334,"x")+G334)</f>
        <v>3</v>
      </c>
      <c r="R334" s="54" t="s">
        <v>56</v>
      </c>
      <c r="S334" s="36" t="str">
        <f aca="false">IF(Q334="n.a.","n.a.",IF(R334="completed",Q334,IF(R334="partial",Q334/2,IF(R334="incomplete",0,"n.a."))))</f>
        <v>n.a.</v>
      </c>
      <c r="V334" s="36" t="n">
        <f aca="false">IF(OR(H334="n.a.",H334=""),"n.a.",COUNTIF($I334:$K334,"x")+H334)</f>
        <v>3</v>
      </c>
      <c r="W334" s="54" t="s">
        <v>56</v>
      </c>
      <c r="X334" s="36" t="str">
        <f aca="false">IF(V334="n.a.","n.a.",IF(W334="completed",V334,IF(W334="partial",V334/2,IF(W334="incomplete",0,"n.a."))))</f>
        <v>n.a.</v>
      </c>
    </row>
    <row r="335" customFormat="false" ht="16.4" hidden="true" customHeight="false" outlineLevel="0" collapsed="false">
      <c r="A335" s="62"/>
      <c r="B335" s="63" t="str">
        <f aca="false">HYPERLINK("https://attack.mitre.org/techniques/T1120","MITRE")</f>
        <v>MITRE</v>
      </c>
      <c r="C335" s="63" t="s">
        <v>18</v>
      </c>
      <c r="D335" s="37" t="s">
        <v>419</v>
      </c>
      <c r="E335" s="38" t="s">
        <v>65</v>
      </c>
      <c r="F335" s="39" t="n">
        <v>1</v>
      </c>
      <c r="G335" s="39" t="n">
        <v>2</v>
      </c>
      <c r="H335" s="39" t="s">
        <v>54</v>
      </c>
      <c r="I335" s="55" t="s">
        <v>55</v>
      </c>
      <c r="J335" s="55"/>
      <c r="K335" s="55"/>
      <c r="L335" s="36" t="n">
        <f aca="false">IF(OR(F335="n.a.",F335=""),"n.a.",COUNTIF($I335:$K335,"x")+F335)</f>
        <v>2</v>
      </c>
      <c r="M335" s="54" t="s">
        <v>56</v>
      </c>
      <c r="N335" s="36" t="str">
        <f aca="false">IF(L335="n.a.","n.a.",IF(M335="completed",L335,IF(M335="partial",L335/2,IF(M335="incomplete",0,"n.a."))))</f>
        <v>n.a.</v>
      </c>
      <c r="Q335" s="36" t="n">
        <f aca="false">IF(OR(G335="n.a.",G335=""),"n.a.",COUNTIF($I335:$K335,"x")+G335)</f>
        <v>3</v>
      </c>
      <c r="R335" s="54" t="s">
        <v>56</v>
      </c>
      <c r="S335" s="36" t="str">
        <f aca="false">IF(Q335="n.a.","n.a.",IF(R335="completed",Q335,IF(R335="partial",Q335/2,IF(R335="incomplete",0,"n.a."))))</f>
        <v>n.a.</v>
      </c>
      <c r="V335" s="36" t="str">
        <f aca="false">IF(OR(H335="n.a.",H335=""),"n.a.",COUNTIF($I335:$K335,"x")+H335)</f>
        <v>n.a.</v>
      </c>
      <c r="W335" s="54" t="s">
        <v>54</v>
      </c>
      <c r="X335" s="36" t="str">
        <f aca="false">IF(V335="n.a.","n.a.",IF(W335="completed",V335,IF(W335="partial",V335/2,IF(W335="incomplete",0,"n.a."))))</f>
        <v>n.a.</v>
      </c>
    </row>
    <row r="336" customFormat="false" ht="16.4" hidden="true" customHeight="false" outlineLevel="0" collapsed="false">
      <c r="A336" s="62"/>
      <c r="B336" s="63" t="str">
        <f aca="false">HYPERLINK("https://attack.mitre.org/techniques/T1069/003","MITRE")</f>
        <v>MITRE</v>
      </c>
      <c r="C336" s="63" t="s">
        <v>18</v>
      </c>
      <c r="D336" s="37" t="s">
        <v>420</v>
      </c>
      <c r="E336" s="38" t="s">
        <v>421</v>
      </c>
      <c r="F336" s="39" t="s">
        <v>54</v>
      </c>
      <c r="G336" s="39" t="s">
        <v>54</v>
      </c>
      <c r="H336" s="39" t="n">
        <v>2</v>
      </c>
      <c r="I336" s="53" t="s">
        <v>55</v>
      </c>
      <c r="J336" s="53"/>
      <c r="K336" s="53"/>
      <c r="L336" s="36" t="str">
        <f aca="false">IF(OR(F336="n.a.",F336=""),"n.a.",COUNTIF($I336:$K336,"x")+F336)</f>
        <v>n.a.</v>
      </c>
      <c r="M336" s="54" t="s">
        <v>54</v>
      </c>
      <c r="N336" s="36" t="str">
        <f aca="false">IF(L336="n.a.","n.a.",IF(M336="completed",L336,IF(M336="partial",L336/2,IF(M336="incomplete",0,"n.a."))))</f>
        <v>n.a.</v>
      </c>
      <c r="Q336" s="36" t="str">
        <f aca="false">IF(OR(G336="n.a.",G336=""),"n.a.",COUNTIF($I336:$K336,"x")+G336)</f>
        <v>n.a.</v>
      </c>
      <c r="R336" s="54" t="s">
        <v>54</v>
      </c>
      <c r="S336" s="36" t="str">
        <f aca="false">IF(Q336="n.a.","n.a.",IF(R336="completed",Q336,IF(R336="partial",Q336/2,IF(R336="incomplete",0,"n.a."))))</f>
        <v>n.a.</v>
      </c>
      <c r="V336" s="36" t="n">
        <f aca="false">IF(OR(H336="n.a.",H336=""),"n.a.",COUNTIF($I336:$K336,"x")+H336)</f>
        <v>3</v>
      </c>
      <c r="W336" s="54" t="s">
        <v>56</v>
      </c>
      <c r="X336" s="36" t="str">
        <f aca="false">IF(V336="n.a.","n.a.",IF(W336="completed",V336,IF(W336="partial",V336/2,IF(W336="incomplete",0,"n.a."))))</f>
        <v>n.a.</v>
      </c>
    </row>
    <row r="337" customFormat="false" ht="16.4" hidden="true" customHeight="false" outlineLevel="0" collapsed="false">
      <c r="A337" s="62"/>
      <c r="B337" s="63" t="str">
        <f aca="false">HYPERLINK("https://attack.mitre.org/techniques/T1069/002","MITRE")</f>
        <v>MITRE</v>
      </c>
      <c r="C337" s="63" t="s">
        <v>18</v>
      </c>
      <c r="D337" s="37" t="s">
        <v>420</v>
      </c>
      <c r="E337" s="38" t="s">
        <v>422</v>
      </c>
      <c r="F337" s="39" t="n">
        <v>1</v>
      </c>
      <c r="G337" s="39" t="n">
        <v>2</v>
      </c>
      <c r="H337" s="39" t="s">
        <v>54</v>
      </c>
      <c r="I337" s="55" t="s">
        <v>55</v>
      </c>
      <c r="J337" s="55"/>
      <c r="K337" s="55"/>
      <c r="L337" s="36" t="n">
        <f aca="false">IF(OR(F337="n.a.",F337=""),"n.a.",COUNTIF($I337:$K337,"x")+F337)</f>
        <v>2</v>
      </c>
      <c r="M337" s="54" t="s">
        <v>56</v>
      </c>
      <c r="N337" s="36" t="str">
        <f aca="false">IF(L337="n.a.","n.a.",IF(M337="completed",L337,IF(M337="partial",L337/2,IF(M337="incomplete",0,"n.a."))))</f>
        <v>n.a.</v>
      </c>
      <c r="Q337" s="36" t="n">
        <f aca="false">IF(OR(G337="n.a.",G337=""),"n.a.",COUNTIF($I337:$K337,"x")+G337)</f>
        <v>3</v>
      </c>
      <c r="R337" s="54" t="s">
        <v>56</v>
      </c>
      <c r="S337" s="36" t="str">
        <f aca="false">IF(Q337="n.a.","n.a.",IF(R337="completed",Q337,IF(R337="partial",Q337/2,IF(R337="incomplete",0,"n.a."))))</f>
        <v>n.a.</v>
      </c>
      <c r="V337" s="36" t="str">
        <f aca="false">IF(OR(H337="n.a.",H337=""),"n.a.",COUNTIF($I337:$K337,"x")+H337)</f>
        <v>n.a.</v>
      </c>
      <c r="W337" s="54" t="s">
        <v>54</v>
      </c>
      <c r="X337" s="36" t="str">
        <f aca="false">IF(V337="n.a.","n.a.",IF(W337="completed",V337,IF(W337="partial",V337/2,IF(W337="incomplete",0,"n.a."))))</f>
        <v>n.a.</v>
      </c>
    </row>
    <row r="338" customFormat="false" ht="16.4" hidden="true" customHeight="false" outlineLevel="0" collapsed="false">
      <c r="A338" s="62"/>
      <c r="B338" s="63" t="str">
        <f aca="false">HYPERLINK("https://attack.mitre.org/techniques/T1069/001","MITRE")</f>
        <v>MITRE</v>
      </c>
      <c r="C338" s="63" t="s">
        <v>18</v>
      </c>
      <c r="D338" s="37" t="s">
        <v>420</v>
      </c>
      <c r="E338" s="38" t="s">
        <v>423</v>
      </c>
      <c r="F338" s="39" t="n">
        <v>2</v>
      </c>
      <c r="G338" s="39" t="n">
        <v>2</v>
      </c>
      <c r="H338" s="39" t="s">
        <v>54</v>
      </c>
      <c r="I338" s="55" t="s">
        <v>55</v>
      </c>
      <c r="J338" s="55"/>
      <c r="K338" s="55"/>
      <c r="L338" s="36" t="n">
        <f aca="false">IF(OR(F338="n.a.",F338=""),"n.a.",COUNTIF($I338:$K338,"x")+F338)</f>
        <v>3</v>
      </c>
      <c r="M338" s="54" t="s">
        <v>56</v>
      </c>
      <c r="N338" s="36" t="str">
        <f aca="false">IF(L338="n.a.","n.a.",IF(M338="completed",L338,IF(M338="partial",L338/2,IF(M338="incomplete",0,"n.a."))))</f>
        <v>n.a.</v>
      </c>
      <c r="Q338" s="36" t="n">
        <f aca="false">IF(OR(G338="n.a.",G338=""),"n.a.",COUNTIF($I338:$K338,"x")+G338)</f>
        <v>3</v>
      </c>
      <c r="R338" s="54" t="s">
        <v>56</v>
      </c>
      <c r="S338" s="36" t="str">
        <f aca="false">IF(Q338="n.a.","n.a.",IF(R338="completed",Q338,IF(R338="partial",Q338/2,IF(R338="incomplete",0,"n.a."))))</f>
        <v>n.a.</v>
      </c>
      <c r="V338" s="36" t="str">
        <f aca="false">IF(OR(H338="n.a.",H338=""),"n.a.",COUNTIF($I338:$K338,"x")+H338)</f>
        <v>n.a.</v>
      </c>
      <c r="W338" s="54" t="s">
        <v>54</v>
      </c>
      <c r="X338" s="36" t="str">
        <f aca="false">IF(V338="n.a.","n.a.",IF(W338="completed",V338,IF(W338="partial",V338/2,IF(W338="incomplete",0,"n.a."))))</f>
        <v>n.a.</v>
      </c>
    </row>
    <row r="339" customFormat="false" ht="16.4" hidden="true" customHeight="false" outlineLevel="0" collapsed="false">
      <c r="A339" s="62"/>
      <c r="B339" s="63" t="str">
        <f aca="false">HYPERLINK("https://attack.mitre.org/techniques/T1057","MITRE")</f>
        <v>MITRE</v>
      </c>
      <c r="C339" s="63" t="s">
        <v>18</v>
      </c>
      <c r="D339" s="37" t="s">
        <v>424</v>
      </c>
      <c r="E339" s="38" t="s">
        <v>65</v>
      </c>
      <c r="F339" s="39" t="n">
        <v>1</v>
      </c>
      <c r="G339" s="39" t="n">
        <v>2</v>
      </c>
      <c r="H339" s="39" t="s">
        <v>54</v>
      </c>
      <c r="I339" s="55" t="s">
        <v>55</v>
      </c>
      <c r="J339" s="55"/>
      <c r="K339" s="55"/>
      <c r="L339" s="36" t="n">
        <f aca="false">IF(OR(F339="n.a.",F339=""),"n.a.",COUNTIF($I339:$K339,"x")+F339)</f>
        <v>2</v>
      </c>
      <c r="M339" s="54" t="s">
        <v>56</v>
      </c>
      <c r="N339" s="36" t="str">
        <f aca="false">IF(L339="n.a.","n.a.",IF(M339="completed",L339,IF(M339="partial",L339/2,IF(M339="incomplete",0,"n.a."))))</f>
        <v>n.a.</v>
      </c>
      <c r="Q339" s="36" t="n">
        <f aca="false">IF(OR(G339="n.a.",G339=""),"n.a.",COUNTIF($I339:$K339,"x")+G339)</f>
        <v>3</v>
      </c>
      <c r="R339" s="54" t="s">
        <v>56</v>
      </c>
      <c r="S339" s="36" t="str">
        <f aca="false">IF(Q339="n.a.","n.a.",IF(R339="completed",Q339,IF(R339="partial",Q339/2,IF(R339="incomplete",0,"n.a."))))</f>
        <v>n.a.</v>
      </c>
      <c r="V339" s="36" t="str">
        <f aca="false">IF(OR(H339="n.a.",H339=""),"n.a.",COUNTIF($I339:$K339,"x")+H339)</f>
        <v>n.a.</v>
      </c>
      <c r="W339" s="54" t="s">
        <v>54</v>
      </c>
      <c r="X339" s="36" t="str">
        <f aca="false">IF(V339="n.a.","n.a.",IF(W339="completed",V339,IF(W339="partial",V339/2,IF(W339="incomplete",0,"n.a."))))</f>
        <v>n.a.</v>
      </c>
    </row>
    <row r="340" customFormat="false" ht="16.4" hidden="true" customHeight="false" outlineLevel="0" collapsed="false">
      <c r="A340" s="62"/>
      <c r="B340" s="63" t="str">
        <f aca="false">HYPERLINK("https://attack.mitre.org/techniques/T1012","MITRE")</f>
        <v>MITRE</v>
      </c>
      <c r="C340" s="63" t="s">
        <v>18</v>
      </c>
      <c r="D340" s="37" t="s">
        <v>425</v>
      </c>
      <c r="E340" s="38" t="s">
        <v>65</v>
      </c>
      <c r="F340" s="39" t="n">
        <v>1</v>
      </c>
      <c r="G340" s="39" t="n">
        <v>2</v>
      </c>
      <c r="H340" s="39" t="s">
        <v>54</v>
      </c>
      <c r="I340" s="55" t="s">
        <v>55</v>
      </c>
      <c r="J340" s="55"/>
      <c r="K340" s="55"/>
      <c r="L340" s="36" t="n">
        <f aca="false">IF(OR(F340="n.a.",F340=""),"n.a.",COUNTIF($I340:$K340,"x")+F340)</f>
        <v>2</v>
      </c>
      <c r="M340" s="54" t="s">
        <v>56</v>
      </c>
      <c r="N340" s="36" t="str">
        <f aca="false">IF(L340="n.a.","n.a.",IF(M340="completed",L340,IF(M340="partial",L340/2,IF(M340="incomplete",0,"n.a."))))</f>
        <v>n.a.</v>
      </c>
      <c r="Q340" s="36" t="n">
        <f aca="false">IF(OR(G340="n.a.",G340=""),"n.a.",COUNTIF($I340:$K340,"x")+G340)</f>
        <v>3</v>
      </c>
      <c r="R340" s="54" t="s">
        <v>56</v>
      </c>
      <c r="S340" s="36" t="str">
        <f aca="false">IF(Q340="n.a.","n.a.",IF(R340="completed",Q340,IF(R340="partial",Q340/2,IF(R340="incomplete",0,"n.a."))))</f>
        <v>n.a.</v>
      </c>
      <c r="V340" s="36" t="str">
        <f aca="false">IF(OR(H340="n.a.",H340=""),"n.a.",COUNTIF($I340:$K340,"x")+H340)</f>
        <v>n.a.</v>
      </c>
      <c r="W340" s="54" t="s">
        <v>54</v>
      </c>
      <c r="X340" s="36" t="str">
        <f aca="false">IF(V340="n.a.","n.a.",IF(W340="completed",V340,IF(W340="partial",V340/2,IF(W340="incomplete",0,"n.a."))))</f>
        <v>n.a.</v>
      </c>
    </row>
    <row r="341" customFormat="false" ht="16.4" hidden="true" customHeight="false" outlineLevel="0" collapsed="false">
      <c r="A341" s="62"/>
      <c r="B341" s="63" t="str">
        <f aca="false">HYPERLINK("https://attack.mitre.org/techniques/T1018","MITRE")</f>
        <v>MITRE</v>
      </c>
      <c r="C341" s="63" t="s">
        <v>18</v>
      </c>
      <c r="D341" s="37" t="s">
        <v>426</v>
      </c>
      <c r="E341" s="38" t="s">
        <v>65</v>
      </c>
      <c r="F341" s="39" t="n">
        <v>1</v>
      </c>
      <c r="G341" s="39" t="n">
        <v>2</v>
      </c>
      <c r="H341" s="39" t="s">
        <v>54</v>
      </c>
      <c r="I341" s="55"/>
      <c r="J341" s="55"/>
      <c r="K341" s="55"/>
      <c r="L341" s="36" t="n">
        <f aca="false">IF(OR(F341="n.a.",F341=""),"n.a.",COUNTIF($I341:$K341,"x")+F341)</f>
        <v>1</v>
      </c>
      <c r="M341" s="54" t="s">
        <v>56</v>
      </c>
      <c r="N341" s="36" t="str">
        <f aca="false">IF(L341="n.a.","n.a.",IF(M341="completed",L341,IF(M341="partial",L341/2,IF(M341="incomplete",0,"n.a."))))</f>
        <v>n.a.</v>
      </c>
      <c r="Q341" s="36" t="n">
        <f aca="false">IF(OR(G341="n.a.",G341=""),"n.a.",COUNTIF($I341:$K341,"x")+G341)</f>
        <v>2</v>
      </c>
      <c r="R341" s="54" t="s">
        <v>56</v>
      </c>
      <c r="S341" s="36" t="str">
        <f aca="false">IF(Q341="n.a.","n.a.",IF(R341="completed",Q341,IF(R341="partial",Q341/2,IF(R341="incomplete",0,"n.a."))))</f>
        <v>n.a.</v>
      </c>
      <c r="V341" s="36" t="str">
        <f aca="false">IF(OR(H341="n.a.",H341=""),"n.a.",COUNTIF($I341:$K341,"x")+H341)</f>
        <v>n.a.</v>
      </c>
      <c r="W341" s="54" t="s">
        <v>54</v>
      </c>
      <c r="X341" s="36" t="str">
        <f aca="false">IF(V341="n.a.","n.a.",IF(W341="completed",V341,IF(W341="partial",V341/2,IF(W341="incomplete",0,"n.a."))))</f>
        <v>n.a.</v>
      </c>
    </row>
    <row r="342" customFormat="false" ht="16.4" hidden="true" customHeight="false" outlineLevel="0" collapsed="false">
      <c r="A342" s="62"/>
      <c r="B342" s="63" t="str">
        <f aca="false">HYPERLINK("https://attack.mitre.org/techniques/T1518/001","MITRE")</f>
        <v>MITRE</v>
      </c>
      <c r="C342" s="63" t="s">
        <v>18</v>
      </c>
      <c r="D342" s="37" t="s">
        <v>427</v>
      </c>
      <c r="E342" s="38" t="s">
        <v>428</v>
      </c>
      <c r="F342" s="39" t="n">
        <v>2</v>
      </c>
      <c r="G342" s="39" t="n">
        <v>2</v>
      </c>
      <c r="H342" s="39" t="n">
        <v>2</v>
      </c>
      <c r="I342" s="55"/>
      <c r="J342" s="55"/>
      <c r="K342" s="55"/>
      <c r="L342" s="36" t="n">
        <f aca="false">IF(OR(F342="n.a.",F342=""),"n.a.",COUNTIF($I342:$K342,"x")+F342)</f>
        <v>2</v>
      </c>
      <c r="M342" s="54" t="s">
        <v>56</v>
      </c>
      <c r="N342" s="36" t="str">
        <f aca="false">IF(L342="n.a.","n.a.",IF(M342="completed",L342,IF(M342="partial",L342/2,IF(M342="incomplete",0,"n.a."))))</f>
        <v>n.a.</v>
      </c>
      <c r="Q342" s="36" t="n">
        <f aca="false">IF(OR(G342="n.a.",G342=""),"n.a.",COUNTIF($I342:$K342,"x")+G342)</f>
        <v>2</v>
      </c>
      <c r="R342" s="54" t="s">
        <v>56</v>
      </c>
      <c r="S342" s="36" t="str">
        <f aca="false">IF(Q342="n.a.","n.a.",IF(R342="completed",Q342,IF(R342="partial",Q342/2,IF(R342="incomplete",0,"n.a."))))</f>
        <v>n.a.</v>
      </c>
      <c r="V342" s="36" t="n">
        <f aca="false">IF(OR(H342="n.a.",H342=""),"n.a.",COUNTIF($I342:$K342,"x")+H342)</f>
        <v>2</v>
      </c>
      <c r="W342" s="54" t="s">
        <v>56</v>
      </c>
      <c r="X342" s="36" t="str">
        <f aca="false">IF(V342="n.a.","n.a.",IF(W342="completed",V342,IF(W342="partial",V342/2,IF(W342="incomplete",0,"n.a."))))</f>
        <v>n.a.</v>
      </c>
    </row>
    <row r="343" customFormat="false" ht="16.4" hidden="true" customHeight="false" outlineLevel="0" collapsed="false">
      <c r="A343" s="62"/>
      <c r="B343" s="63" t="str">
        <f aca="false">HYPERLINK("https://attack.mitre.org/techniques/T1082","MITRE")</f>
        <v>MITRE</v>
      </c>
      <c r="C343" s="63" t="s">
        <v>18</v>
      </c>
      <c r="D343" s="37" t="s">
        <v>429</v>
      </c>
      <c r="E343" s="38" t="s">
        <v>65</v>
      </c>
      <c r="F343" s="39" t="n">
        <v>2</v>
      </c>
      <c r="G343" s="39" t="n">
        <v>2</v>
      </c>
      <c r="H343" s="39" t="n">
        <v>2</v>
      </c>
      <c r="I343" s="55"/>
      <c r="J343" s="55"/>
      <c r="K343" s="55"/>
      <c r="L343" s="36" t="n">
        <f aca="false">IF(OR(F343="n.a.",F343=""),"n.a.",COUNTIF($I343:$K343,"x")+F343)</f>
        <v>2</v>
      </c>
      <c r="M343" s="54" t="s">
        <v>56</v>
      </c>
      <c r="N343" s="36" t="str">
        <f aca="false">IF(L343="n.a.","n.a.",IF(M343="completed",L343,IF(M343="partial",L343/2,IF(M343="incomplete",0,"n.a."))))</f>
        <v>n.a.</v>
      </c>
      <c r="Q343" s="36" t="n">
        <f aca="false">IF(OR(G343="n.a.",G343=""),"n.a.",COUNTIF($I343:$K343,"x")+G343)</f>
        <v>2</v>
      </c>
      <c r="R343" s="54" t="s">
        <v>56</v>
      </c>
      <c r="S343" s="36" t="str">
        <f aca="false">IF(Q343="n.a.","n.a.",IF(R343="completed",Q343,IF(R343="partial",Q343/2,IF(R343="incomplete",0,"n.a."))))</f>
        <v>n.a.</v>
      </c>
      <c r="V343" s="36" t="n">
        <f aca="false">IF(OR(H343="n.a.",H343=""),"n.a.",COUNTIF($I343:$K343,"x")+H343)</f>
        <v>2</v>
      </c>
      <c r="W343" s="54" t="s">
        <v>56</v>
      </c>
      <c r="X343" s="36" t="str">
        <f aca="false">IF(V343="n.a.","n.a.",IF(W343="completed",V343,IF(W343="partial",V343/2,IF(W343="incomplete",0,"n.a."))))</f>
        <v>n.a.</v>
      </c>
    </row>
    <row r="344" customFormat="false" ht="16.4" hidden="true" customHeight="false" outlineLevel="0" collapsed="false">
      <c r="A344" s="62"/>
      <c r="B344" s="63" t="str">
        <f aca="false">HYPERLINK("https://attack.mitre.org/techniques/T1614/001","MITRE")</f>
        <v>MITRE</v>
      </c>
      <c r="C344" s="63" t="s">
        <v>18</v>
      </c>
      <c r="D344" s="37" t="s">
        <v>430</v>
      </c>
      <c r="E344" s="38" t="s">
        <v>431</v>
      </c>
      <c r="F344" s="39" t="n">
        <v>1</v>
      </c>
      <c r="G344" s="39" t="n">
        <v>1</v>
      </c>
      <c r="H344" s="39" t="s">
        <v>54</v>
      </c>
      <c r="I344" s="55"/>
      <c r="J344" s="55"/>
      <c r="K344" s="55"/>
      <c r="L344" s="36" t="n">
        <f aca="false">IF(OR(F344="n.a.",F344=""),"n.a.",COUNTIF($I344:$K344,"x")+F344)</f>
        <v>1</v>
      </c>
      <c r="M344" s="54" t="s">
        <v>56</v>
      </c>
      <c r="N344" s="36" t="str">
        <f aca="false">IF(L344="n.a.","n.a.",IF(M344="completed",L344,IF(M344="partial",L344/2,IF(M344="incomplete",0,"n.a."))))</f>
        <v>n.a.</v>
      </c>
      <c r="Q344" s="36" t="n">
        <f aca="false">IF(OR(G344="n.a.",G344=""),"n.a.",COUNTIF($I344:$K344,"x")+G344)</f>
        <v>1</v>
      </c>
      <c r="R344" s="54" t="s">
        <v>56</v>
      </c>
      <c r="S344" s="36" t="str">
        <f aca="false">IF(Q344="n.a.","n.a.",IF(R344="completed",Q344,IF(R344="partial",Q344/2,IF(R344="incomplete",0,"n.a."))))</f>
        <v>n.a.</v>
      </c>
      <c r="V344" s="36" t="str">
        <f aca="false">IF(OR(H344="n.a.",H344=""),"n.a.",COUNTIF($I344:$K344,"x")+H344)</f>
        <v>n.a.</v>
      </c>
      <c r="W344" s="54" t="s">
        <v>54</v>
      </c>
      <c r="X344" s="36" t="str">
        <f aca="false">IF(V344="n.a.","n.a.",IF(W344="completed",V344,IF(W344="partial",V344/2,IF(W344="incomplete",0,"n.a."))))</f>
        <v>n.a.</v>
      </c>
    </row>
    <row r="345" customFormat="false" ht="16.4" hidden="true" customHeight="false" outlineLevel="0" collapsed="false">
      <c r="A345" s="62"/>
      <c r="B345" s="63" t="str">
        <f aca="false">HYPERLINK("https://attack.mitre.org/techniques/T1016/001","MITRE")</f>
        <v>MITRE</v>
      </c>
      <c r="C345" s="63" t="s">
        <v>18</v>
      </c>
      <c r="D345" s="37" t="s">
        <v>432</v>
      </c>
      <c r="E345" s="38" t="s">
        <v>433</v>
      </c>
      <c r="F345" s="39" t="n">
        <v>1</v>
      </c>
      <c r="G345" s="39" t="n">
        <v>1</v>
      </c>
      <c r="H345" s="39" t="s">
        <v>54</v>
      </c>
      <c r="I345" s="55"/>
      <c r="J345" s="55"/>
      <c r="K345" s="55"/>
      <c r="L345" s="36" t="n">
        <f aca="false">IF(OR(F345="n.a.",F345=""),"n.a.",COUNTIF($I345:$K345,"x")+F345)</f>
        <v>1</v>
      </c>
      <c r="M345" s="54" t="s">
        <v>56</v>
      </c>
      <c r="N345" s="36" t="str">
        <f aca="false">IF(L345="n.a.","n.a.",IF(M345="completed",L345,IF(M345="partial",L345/2,IF(M345="incomplete",0,"n.a."))))</f>
        <v>n.a.</v>
      </c>
      <c r="Q345" s="36" t="n">
        <f aca="false">IF(OR(G345="n.a.",G345=""),"n.a.",COUNTIF($I345:$K345,"x")+G345)</f>
        <v>1</v>
      </c>
      <c r="R345" s="54" t="s">
        <v>56</v>
      </c>
      <c r="S345" s="36" t="str">
        <f aca="false">IF(Q345="n.a.","n.a.",IF(R345="completed",Q345,IF(R345="partial",Q345/2,IF(R345="incomplete",0,"n.a."))))</f>
        <v>n.a.</v>
      </c>
      <c r="V345" s="36" t="str">
        <f aca="false">IF(OR(H345="n.a.",H345=""),"n.a.",COUNTIF($I345:$K345,"x")+H345)</f>
        <v>n.a.</v>
      </c>
      <c r="W345" s="54" t="s">
        <v>54</v>
      </c>
      <c r="X345" s="36" t="str">
        <f aca="false">IF(V345="n.a.","n.a.",IF(W345="completed",V345,IF(W345="partial",V345/2,IF(W345="incomplete",0,"n.a."))))</f>
        <v>n.a.</v>
      </c>
    </row>
    <row r="346" customFormat="false" ht="16.4" hidden="true" customHeight="false" outlineLevel="0" collapsed="false">
      <c r="A346" s="62"/>
      <c r="B346" s="63" t="str">
        <f aca="false">HYPERLINK("https://attack.mitre.org/techniques/T1016/002","MITRE")</f>
        <v>MITRE</v>
      </c>
      <c r="C346" s="63" t="s">
        <v>18</v>
      </c>
      <c r="D346" s="37" t="s">
        <v>432</v>
      </c>
      <c r="E346" s="38" t="s">
        <v>434</v>
      </c>
      <c r="F346" s="39" t="n">
        <v>1</v>
      </c>
      <c r="G346" s="39" t="n">
        <v>1</v>
      </c>
      <c r="H346" s="39" t="s">
        <v>54</v>
      </c>
      <c r="I346" s="55"/>
      <c r="J346" s="55"/>
      <c r="K346" s="55"/>
      <c r="L346" s="36" t="n">
        <f aca="false">IF(OR(F346="n.a.",F346=""),"n.a.",COUNTIF($I346:$K346,"x")+F346)</f>
        <v>1</v>
      </c>
      <c r="M346" s="54" t="s">
        <v>56</v>
      </c>
      <c r="N346" s="36" t="str">
        <f aca="false">IF(L346="n.a.","n.a.",IF(M346="completed",L346,IF(M346="partial",L346/2,IF(M346="incomplete",0,"n.a."))))</f>
        <v>n.a.</v>
      </c>
      <c r="Q346" s="36" t="n">
        <f aca="false">IF(OR(G346="n.a.",G346=""),"n.a.",COUNTIF($I346:$K346,"x")+G346)</f>
        <v>1</v>
      </c>
      <c r="R346" s="54" t="s">
        <v>56</v>
      </c>
      <c r="S346" s="36" t="str">
        <f aca="false">IF(Q346="n.a.","n.a.",IF(R346="completed",Q346,IF(R346="partial",Q346/2,IF(R346="incomplete",0,"n.a."))))</f>
        <v>n.a.</v>
      </c>
      <c r="V346" s="36" t="str">
        <f aca="false">IF(OR(H346="n.a.",H346=""),"n.a.",COUNTIF($I346:$K346,"x")+H346)</f>
        <v>n.a.</v>
      </c>
      <c r="W346" s="54" t="s">
        <v>54</v>
      </c>
      <c r="X346" s="36" t="str">
        <f aca="false">IF(V346="n.a.","n.a.",IF(W346="completed",V346,IF(W346="partial",V346/2,IF(W346="incomplete",0,"n.a."))))</f>
        <v>n.a.</v>
      </c>
    </row>
    <row r="347" customFormat="false" ht="16.4" hidden="true" customHeight="false" outlineLevel="0" collapsed="false">
      <c r="A347" s="62"/>
      <c r="B347" s="63" t="str">
        <f aca="false">HYPERLINK("https://attack.mitre.org/techniques/T1049","MITRE")</f>
        <v>MITRE</v>
      </c>
      <c r="C347" s="63" t="s">
        <v>18</v>
      </c>
      <c r="D347" s="37" t="s">
        <v>435</v>
      </c>
      <c r="E347" s="38" t="s">
        <v>65</v>
      </c>
      <c r="F347" s="39" t="n">
        <v>2</v>
      </c>
      <c r="G347" s="39" t="n">
        <v>2</v>
      </c>
      <c r="H347" s="39" t="n">
        <v>2</v>
      </c>
      <c r="I347" s="55"/>
      <c r="J347" s="55"/>
      <c r="K347" s="55"/>
      <c r="L347" s="36" t="n">
        <f aca="false">IF(OR(F347="n.a.",F347=""),"n.a.",COUNTIF($I347:$K347,"x")+F347)</f>
        <v>2</v>
      </c>
      <c r="M347" s="54" t="s">
        <v>56</v>
      </c>
      <c r="N347" s="36" t="str">
        <f aca="false">IF(L347="n.a.","n.a.",IF(M347="completed",L347,IF(M347="partial",L347/2,IF(M347="incomplete",0,"n.a."))))</f>
        <v>n.a.</v>
      </c>
      <c r="Q347" s="36" t="n">
        <f aca="false">IF(OR(G347="n.a.",G347=""),"n.a.",COUNTIF($I347:$K347,"x")+G347)</f>
        <v>2</v>
      </c>
      <c r="R347" s="54" t="s">
        <v>56</v>
      </c>
      <c r="S347" s="36" t="str">
        <f aca="false">IF(Q347="n.a.","n.a.",IF(R347="completed",Q347,IF(R347="partial",Q347/2,IF(R347="incomplete",0,"n.a."))))</f>
        <v>n.a.</v>
      </c>
      <c r="V347" s="36" t="n">
        <f aca="false">IF(OR(H347="n.a.",H347=""),"n.a.",COUNTIF($I347:$K347,"x")+H347)</f>
        <v>2</v>
      </c>
      <c r="W347" s="54" t="s">
        <v>56</v>
      </c>
      <c r="X347" s="36" t="str">
        <f aca="false">IF(V347="n.a.","n.a.",IF(W347="completed",V347,IF(W347="partial",V347/2,IF(W347="incomplete",0,"n.a."))))</f>
        <v>n.a.</v>
      </c>
    </row>
    <row r="348" customFormat="false" ht="16.4" hidden="true" customHeight="false" outlineLevel="0" collapsed="false">
      <c r="A348" s="62"/>
      <c r="B348" s="63" t="str">
        <f aca="false">HYPERLINK("https://attack.mitre.org/techniques/T1033","MITRE")</f>
        <v>MITRE</v>
      </c>
      <c r="C348" s="63" t="s">
        <v>18</v>
      </c>
      <c r="D348" s="37" t="s">
        <v>436</v>
      </c>
      <c r="E348" s="38" t="s">
        <v>65</v>
      </c>
      <c r="F348" s="39" t="n">
        <v>1</v>
      </c>
      <c r="G348" s="39" t="n">
        <v>1</v>
      </c>
      <c r="H348" s="39" t="s">
        <v>54</v>
      </c>
      <c r="I348" s="55"/>
      <c r="J348" s="55"/>
      <c r="K348" s="55"/>
      <c r="L348" s="36" t="n">
        <f aca="false">IF(OR(F348="n.a.",F348=""),"n.a.",COUNTIF($I348:$K348,"x")+F348)</f>
        <v>1</v>
      </c>
      <c r="M348" s="54" t="s">
        <v>56</v>
      </c>
      <c r="N348" s="36" t="str">
        <f aca="false">IF(L348="n.a.","n.a.",IF(M348="completed",L348,IF(M348="partial",L348/2,IF(M348="incomplete",0,"n.a."))))</f>
        <v>n.a.</v>
      </c>
      <c r="Q348" s="36" t="n">
        <f aca="false">IF(OR(G348="n.a.",G348=""),"n.a.",COUNTIF($I348:$K348,"x")+G348)</f>
        <v>1</v>
      </c>
      <c r="R348" s="54" t="s">
        <v>56</v>
      </c>
      <c r="S348" s="36" t="str">
        <f aca="false">IF(Q348="n.a.","n.a.",IF(R348="completed",Q348,IF(R348="partial",Q348/2,IF(R348="incomplete",0,"n.a."))))</f>
        <v>n.a.</v>
      </c>
      <c r="V348" s="36" t="str">
        <f aca="false">IF(OR(H348="n.a.",H348=""),"n.a.",COUNTIF($I348:$K348,"x")+H348)</f>
        <v>n.a.</v>
      </c>
      <c r="W348" s="54" t="s">
        <v>54</v>
      </c>
      <c r="X348" s="36" t="str">
        <f aca="false">IF(V348="n.a.","n.a.",IF(W348="completed",V348,IF(W348="partial",V348/2,IF(W348="incomplete",0,"n.a."))))</f>
        <v>n.a.</v>
      </c>
    </row>
    <row r="349" customFormat="false" ht="16.4" hidden="true" customHeight="false" outlineLevel="0" collapsed="false">
      <c r="A349" s="62"/>
      <c r="B349" s="63" t="str">
        <f aca="false">HYPERLINK("https://attack.mitre.org/techniques/T1007","MITRE")</f>
        <v>MITRE</v>
      </c>
      <c r="C349" s="63" t="s">
        <v>18</v>
      </c>
      <c r="D349" s="37" t="s">
        <v>437</v>
      </c>
      <c r="E349" s="38" t="s">
        <v>65</v>
      </c>
      <c r="F349" s="39" t="n">
        <v>1</v>
      </c>
      <c r="G349" s="39" t="n">
        <v>2</v>
      </c>
      <c r="H349" s="39" t="s">
        <v>54</v>
      </c>
      <c r="I349" s="55"/>
      <c r="J349" s="55"/>
      <c r="K349" s="55"/>
      <c r="L349" s="36" t="n">
        <f aca="false">IF(OR(F349="n.a.",F349=""),"n.a.",COUNTIF($I349:$K349,"x")+F349)</f>
        <v>1</v>
      </c>
      <c r="M349" s="54" t="s">
        <v>56</v>
      </c>
      <c r="N349" s="36" t="str">
        <f aca="false">IF(L349="n.a.","n.a.",IF(M349="completed",L349,IF(M349="partial",L349/2,IF(M349="incomplete",0,"n.a."))))</f>
        <v>n.a.</v>
      </c>
      <c r="Q349" s="36" t="n">
        <f aca="false">IF(OR(G349="n.a.",G349=""),"n.a.",COUNTIF($I349:$K349,"x")+G349)</f>
        <v>2</v>
      </c>
      <c r="R349" s="54" t="s">
        <v>56</v>
      </c>
      <c r="S349" s="36" t="str">
        <f aca="false">IF(Q349="n.a.","n.a.",IF(R349="completed",Q349,IF(R349="partial",Q349/2,IF(R349="incomplete",0,"n.a."))))</f>
        <v>n.a.</v>
      </c>
      <c r="V349" s="36" t="str">
        <f aca="false">IF(OR(H349="n.a.",H349=""),"n.a.",COUNTIF($I349:$K349,"x")+H349)</f>
        <v>n.a.</v>
      </c>
      <c r="W349" s="54" t="s">
        <v>54</v>
      </c>
      <c r="X349" s="36" t="str">
        <f aca="false">IF(V349="n.a.","n.a.",IF(W349="completed",V349,IF(W349="partial",V349/2,IF(W349="incomplete",0,"n.a."))))</f>
        <v>n.a.</v>
      </c>
    </row>
    <row r="350" customFormat="false" ht="16.4" hidden="true" customHeight="false" outlineLevel="0" collapsed="false">
      <c r="A350" s="62"/>
      <c r="B350" s="63" t="str">
        <f aca="false">HYPERLINK("https://attack.mitre.org/techniques/T1124","MITRE")</f>
        <v>MITRE</v>
      </c>
      <c r="C350" s="63" t="s">
        <v>18</v>
      </c>
      <c r="D350" s="37" t="s">
        <v>438</v>
      </c>
      <c r="E350" s="38" t="s">
        <v>65</v>
      </c>
      <c r="F350" s="39" t="n">
        <v>1</v>
      </c>
      <c r="G350" s="39" t="n">
        <v>1</v>
      </c>
      <c r="H350" s="39" t="s">
        <v>54</v>
      </c>
      <c r="I350" s="55"/>
      <c r="J350" s="55"/>
      <c r="K350" s="55"/>
      <c r="L350" s="36" t="n">
        <f aca="false">IF(OR(F350="n.a.",F350=""),"n.a.",COUNTIF($I350:$K350,"x")+F350)</f>
        <v>1</v>
      </c>
      <c r="M350" s="54" t="s">
        <v>56</v>
      </c>
      <c r="N350" s="36" t="str">
        <f aca="false">IF(L350="n.a.","n.a.",IF(M350="completed",L350,IF(M350="partial",L350/2,IF(M350="incomplete",0,"n.a."))))</f>
        <v>n.a.</v>
      </c>
      <c r="Q350" s="36" t="n">
        <f aca="false">IF(OR(G350="n.a.",G350=""),"n.a.",COUNTIF($I350:$K350,"x")+G350)</f>
        <v>1</v>
      </c>
      <c r="R350" s="54" t="s">
        <v>56</v>
      </c>
      <c r="S350" s="36" t="str">
        <f aca="false">IF(Q350="n.a.","n.a.",IF(R350="completed",Q350,IF(R350="partial",Q350/2,IF(R350="incomplete",0,"n.a."))))</f>
        <v>n.a.</v>
      </c>
      <c r="V350" s="36" t="str">
        <f aca="false">IF(OR(H350="n.a.",H350=""),"n.a.",COUNTIF($I350:$K350,"x")+H350)</f>
        <v>n.a.</v>
      </c>
      <c r="W350" s="54" t="s">
        <v>54</v>
      </c>
      <c r="X350" s="36" t="str">
        <f aca="false">IF(V350="n.a.","n.a.",IF(W350="completed",V350,IF(W350="partial",V350/2,IF(W350="incomplete",0,"n.a."))))</f>
        <v>n.a.</v>
      </c>
    </row>
    <row r="351" customFormat="false" ht="16.4" hidden="true" customHeight="false" outlineLevel="0" collapsed="false">
      <c r="A351" s="62"/>
      <c r="B351" s="63" t="str">
        <f aca="false">HYPERLINK("https://attack.mitre.org/techniques/T1673/","MITRE")</f>
        <v>MITRE</v>
      </c>
      <c r="C351" s="63" t="s">
        <v>18</v>
      </c>
      <c r="D351" s="37" t="s">
        <v>439</v>
      </c>
      <c r="E351" s="38" t="s">
        <v>65</v>
      </c>
      <c r="F351" s="39" t="n">
        <v>1</v>
      </c>
      <c r="G351" s="39" t="n">
        <v>2</v>
      </c>
      <c r="H351" s="39" t="n">
        <v>2</v>
      </c>
      <c r="I351" s="55" t="s">
        <v>55</v>
      </c>
      <c r="J351" s="55"/>
      <c r="K351" s="55"/>
      <c r="L351" s="36" t="n">
        <f aca="false">IF(OR(F351="n.a.",F351=""),"n.a.",COUNTIF($I351:$K351,"x")+F351)</f>
        <v>2</v>
      </c>
      <c r="M351" s="54" t="s">
        <v>56</v>
      </c>
      <c r="N351" s="36" t="str">
        <f aca="false">IF(L351="n.a.","n.a.",IF(M351="completed",L351,IF(M351="partial",L351/2,IF(M351="incomplete",0,"n.a."))))</f>
        <v>n.a.</v>
      </c>
      <c r="Q351" s="36" t="n">
        <f aca="false">IF(OR(G351="n.a.",G351=""),"n.a.",COUNTIF($I351:$K351,"x")+G351)</f>
        <v>3</v>
      </c>
      <c r="R351" s="54" t="s">
        <v>56</v>
      </c>
      <c r="S351" s="36" t="str">
        <f aca="false">IF(Q351="n.a.","n.a.",IF(R351="completed",Q351,IF(R351="partial",Q351/2,IF(R351="incomplete",0,"n.a."))))</f>
        <v>n.a.</v>
      </c>
      <c r="V351" s="36" t="n">
        <f aca="false">IF(OR(H351="n.a.",H351=""),"n.a.",COUNTIF($I351:$K351,"x")+H351)</f>
        <v>3</v>
      </c>
      <c r="W351" s="54" t="s">
        <v>56</v>
      </c>
      <c r="X351" s="36" t="str">
        <f aca="false">IF(V351="n.a.","n.a.",IF(W351="completed",V351,IF(W351="partial",V351/2,IF(W351="incomplete",0,"n.a."))))</f>
        <v>n.a.</v>
      </c>
    </row>
    <row r="352" customFormat="false" ht="16.4" hidden="true" customHeight="false" outlineLevel="0" collapsed="false">
      <c r="A352" s="62"/>
      <c r="B352" s="63" t="str">
        <f aca="false">HYPERLINK("https://attack.mitre.org/techniques/T1497/001/","MITRE")</f>
        <v>MITRE</v>
      </c>
      <c r="C352" s="63" t="s">
        <v>18</v>
      </c>
      <c r="D352" s="37" t="s">
        <v>391</v>
      </c>
      <c r="E352" s="38" t="s">
        <v>392</v>
      </c>
      <c r="F352" s="39" t="n">
        <v>2</v>
      </c>
      <c r="G352" s="39" t="n">
        <v>2</v>
      </c>
      <c r="H352" s="39" t="s">
        <v>54</v>
      </c>
      <c r="I352" s="53"/>
      <c r="J352" s="53" t="s">
        <v>55</v>
      </c>
      <c r="K352" s="53"/>
      <c r="L352" s="36" t="n">
        <f aca="false">IF(OR(F352="n.a.",F352=""),"n.a.",COUNTIF($I352:$K352,"x")+F352)</f>
        <v>3</v>
      </c>
      <c r="M352" s="54" t="s">
        <v>56</v>
      </c>
      <c r="N352" s="36" t="str">
        <f aca="false">IF(L352="n.a.","n.a.",IF(M352="completed",L352,IF(M352="partial",L352/2,IF(M352="incomplete",0,"n.a."))))</f>
        <v>n.a.</v>
      </c>
      <c r="Q352" s="36" t="n">
        <f aca="false">IF(OR(G352="n.a.",G352=""),"n.a.",COUNTIF($I352:$K352,"x")+G352)</f>
        <v>3</v>
      </c>
      <c r="R352" s="54" t="s">
        <v>56</v>
      </c>
      <c r="S352" s="36" t="str">
        <f aca="false">IF(Q352="n.a.","n.a.",IF(R352="completed",Q352,IF(R352="partial",Q352/2,IF(R352="incomplete",0,"n.a."))))</f>
        <v>n.a.</v>
      </c>
      <c r="V352" s="36" t="str">
        <f aca="false">IF(OR(H352="n.a.",H352=""),"n.a.",COUNTIF($I352:$K352,"x")+H352)</f>
        <v>n.a.</v>
      </c>
      <c r="W352" s="54" t="s">
        <v>54</v>
      </c>
      <c r="X352" s="36" t="str">
        <f aca="false">IF(V352="n.a.","n.a.",IF(W352="completed",V352,IF(W352="partial",V352/2,IF(W352="incomplete",0,"n.a."))))</f>
        <v>n.a.</v>
      </c>
    </row>
    <row r="353" customFormat="false" ht="16.4" hidden="true" customHeight="false" outlineLevel="0" collapsed="false">
      <c r="A353" s="62"/>
      <c r="B353" s="63" t="str">
        <f aca="false">HYPERLINK("https://attack.mitre.org/techniques/T1497/003/","MITRE")</f>
        <v>MITRE</v>
      </c>
      <c r="C353" s="63" t="s">
        <v>18</v>
      </c>
      <c r="D353" s="37" t="s">
        <v>391</v>
      </c>
      <c r="E353" s="38" t="s">
        <v>393</v>
      </c>
      <c r="F353" s="39" t="n">
        <v>2</v>
      </c>
      <c r="G353" s="39" t="n">
        <v>2</v>
      </c>
      <c r="H353" s="39" t="s">
        <v>54</v>
      </c>
      <c r="I353" s="53"/>
      <c r="J353" s="53" t="s">
        <v>55</v>
      </c>
      <c r="K353" s="53"/>
      <c r="L353" s="36" t="n">
        <f aca="false">IF(OR(F353="n.a.",F353=""),"n.a.",COUNTIF($I353:$K353,"x")+F353)</f>
        <v>3</v>
      </c>
      <c r="M353" s="54" t="s">
        <v>56</v>
      </c>
      <c r="N353" s="36" t="str">
        <f aca="false">IF(L353="n.a.","n.a.",IF(M353="completed",L353,IF(M353="partial",L353/2,IF(M353="incomplete",0,"n.a."))))</f>
        <v>n.a.</v>
      </c>
      <c r="Q353" s="36" t="n">
        <f aca="false">IF(OR(G353="n.a.",G353=""),"n.a.",COUNTIF($I353:$K353,"x")+G353)</f>
        <v>3</v>
      </c>
      <c r="R353" s="54" t="s">
        <v>56</v>
      </c>
      <c r="S353" s="36" t="str">
        <f aca="false">IF(Q353="n.a.","n.a.",IF(R353="completed",Q353,IF(R353="partial",Q353/2,IF(R353="incomplete",0,"n.a."))))</f>
        <v>n.a.</v>
      </c>
      <c r="V353" s="36" t="str">
        <f aca="false">IF(OR(H353="n.a.",H353=""),"n.a.",COUNTIF($I353:$K353,"x")+H353)</f>
        <v>n.a.</v>
      </c>
      <c r="W353" s="54" t="s">
        <v>54</v>
      </c>
      <c r="X353" s="36" t="str">
        <f aca="false">IF(V353="n.a.","n.a.",IF(W353="completed",V353,IF(W353="partial",V353/2,IF(W353="incomplete",0,"n.a."))))</f>
        <v>n.a.</v>
      </c>
    </row>
    <row r="354" customFormat="false" ht="16.4" hidden="true" customHeight="false" outlineLevel="0" collapsed="false">
      <c r="A354" s="62"/>
      <c r="B354" s="63" t="str">
        <f aca="false">HYPERLINK("https://attack.mitre.org/techniques/T1497/002/","MITRE")</f>
        <v>MITRE</v>
      </c>
      <c r="C354" s="63" t="s">
        <v>18</v>
      </c>
      <c r="D354" s="37" t="s">
        <v>391</v>
      </c>
      <c r="E354" s="38" t="s">
        <v>394</v>
      </c>
      <c r="F354" s="39" t="n">
        <v>2</v>
      </c>
      <c r="G354" s="39" t="n">
        <v>2</v>
      </c>
      <c r="H354" s="39" t="s">
        <v>54</v>
      </c>
      <c r="I354" s="53"/>
      <c r="J354" s="53" t="s">
        <v>55</v>
      </c>
      <c r="K354" s="53"/>
      <c r="L354" s="36" t="n">
        <f aca="false">IF(OR(F354="n.a.",F354=""),"n.a.",COUNTIF($I354:$K354,"x")+F354)</f>
        <v>3</v>
      </c>
      <c r="M354" s="54" t="s">
        <v>56</v>
      </c>
      <c r="N354" s="36" t="str">
        <f aca="false">IF(L354="n.a.","n.a.",IF(M354="completed",L354,IF(M354="partial",L354/2,IF(M354="incomplete",0,"n.a."))))</f>
        <v>n.a.</v>
      </c>
      <c r="Q354" s="36" t="n">
        <f aca="false">IF(OR(G354="n.a.",G354=""),"n.a.",COUNTIF($I354:$K354,"x")+G354)</f>
        <v>3</v>
      </c>
      <c r="R354" s="54" t="s">
        <v>56</v>
      </c>
      <c r="S354" s="36" t="str">
        <f aca="false">IF(Q354="n.a.","n.a.",IF(R354="completed",Q354,IF(R354="partial",Q354/2,IF(R354="incomplete",0,"n.a."))))</f>
        <v>n.a.</v>
      </c>
      <c r="V354" s="36" t="str">
        <f aca="false">IF(OR(H354="n.a.",H354=""),"n.a.",COUNTIF($I354:$K354,"x")+H354)</f>
        <v>n.a.</v>
      </c>
      <c r="W354" s="54" t="s">
        <v>54</v>
      </c>
      <c r="X354" s="36" t="str">
        <f aca="false">IF(V354="n.a.","n.a.",IF(W354="completed",V354,IF(W354="partial",V354/2,IF(W354="incomplete",0,"n.a."))))</f>
        <v>n.a.</v>
      </c>
    </row>
    <row r="355" customFormat="false" ht="16.4" hidden="true" customHeight="false" outlineLevel="0" collapsed="false">
      <c r="A355" s="64"/>
      <c r="B355" s="65" t="str">
        <f aca="false">HYPERLINK("https://attack.mitre.org/techniques/T1651/","MITRE")</f>
        <v>MITRE</v>
      </c>
      <c r="C355" s="65" t="s">
        <v>19</v>
      </c>
      <c r="D355" s="37" t="s">
        <v>440</v>
      </c>
      <c r="E355" s="38" t="s">
        <v>65</v>
      </c>
      <c r="F355" s="39" t="s">
        <v>54</v>
      </c>
      <c r="G355" s="39" t="s">
        <v>54</v>
      </c>
      <c r="H355" s="39" t="n">
        <v>2</v>
      </c>
      <c r="I355" s="53" t="s">
        <v>55</v>
      </c>
      <c r="J355" s="53" t="s">
        <v>55</v>
      </c>
      <c r="K355" s="53" t="s">
        <v>55</v>
      </c>
      <c r="L355" s="36" t="str">
        <f aca="false">IF(OR(F355="n.a.",F355=""),"n.a.",COUNTIF($I355:$K355,"x")+F355)</f>
        <v>n.a.</v>
      </c>
      <c r="M355" s="54" t="s">
        <v>54</v>
      </c>
      <c r="N355" s="36" t="str">
        <f aca="false">IF(L355="n.a.","n.a.",IF(M355="completed",L355,IF(M355="partial",L355/2,IF(M355="incomplete",0,"n.a."))))</f>
        <v>n.a.</v>
      </c>
      <c r="Q355" s="36" t="str">
        <f aca="false">IF(OR(G355="n.a.",G355=""),"n.a.",COUNTIF($I355:$K355,"x")+G355)</f>
        <v>n.a.</v>
      </c>
      <c r="R355" s="54" t="s">
        <v>54</v>
      </c>
      <c r="S355" s="36" t="str">
        <f aca="false">IF(Q355="n.a.","n.a.",IF(R355="completed",Q355,IF(R355="partial",Q355/2,IF(R355="incomplete",0,"n.a."))))</f>
        <v>n.a.</v>
      </c>
      <c r="V355" s="36" t="n">
        <f aca="false">IF(OR(H355="n.a.",H355=""),"n.a.",COUNTIF($I355:$K355,"x")+H355)</f>
        <v>5</v>
      </c>
      <c r="W355" s="54" t="s">
        <v>56</v>
      </c>
      <c r="X355" s="36" t="str">
        <f aca="false">IF(V355="n.a.","n.a.",IF(W355="completed",V355,IF(W355="partial",V355/2,IF(W355="incomplete",0,"n.a."))))</f>
        <v>n.a.</v>
      </c>
    </row>
    <row r="356" customFormat="false" ht="16.4" hidden="true" customHeight="false" outlineLevel="0" collapsed="false">
      <c r="A356" s="64"/>
      <c r="B356" s="65" t="str">
        <f aca="false">HYPERLINK("https://attack.mitre.org/techniques/T1059/002/","MITRE")</f>
        <v>MITRE</v>
      </c>
      <c r="C356" s="65" t="s">
        <v>19</v>
      </c>
      <c r="D356" s="37" t="s">
        <v>441</v>
      </c>
      <c r="E356" s="38" t="s">
        <v>442</v>
      </c>
      <c r="F356" s="39" t="n">
        <v>2</v>
      </c>
      <c r="G356" s="39" t="s">
        <v>54</v>
      </c>
      <c r="H356" s="39" t="s">
        <v>54</v>
      </c>
      <c r="I356" s="53"/>
      <c r="J356" s="53" t="s">
        <v>55</v>
      </c>
      <c r="K356" s="53" t="s">
        <v>55</v>
      </c>
      <c r="L356" s="36" t="n">
        <f aca="false">IF(OR(F356="n.a.",F356=""),"n.a.",COUNTIF($I356:$K356,"x")+F356)</f>
        <v>4</v>
      </c>
      <c r="M356" s="54" t="s">
        <v>56</v>
      </c>
      <c r="N356" s="36" t="str">
        <f aca="false">IF(L356="n.a.","n.a.",IF(M356="completed",L356,IF(M356="partial",L356/2,IF(M356="incomplete",0,"n.a."))))</f>
        <v>n.a.</v>
      </c>
      <c r="Q356" s="36" t="str">
        <f aca="false">IF(OR(G356="n.a.",G356=""),"n.a.",COUNTIF($I356:$K356,"x")+G356)</f>
        <v>n.a.</v>
      </c>
      <c r="R356" s="54" t="s">
        <v>54</v>
      </c>
      <c r="S356" s="36" t="str">
        <f aca="false">IF(Q356="n.a.","n.a.",IF(R356="completed",Q356,IF(R356="partial",Q356/2,IF(R356="incomplete",0,"n.a."))))</f>
        <v>n.a.</v>
      </c>
      <c r="V356" s="36" t="str">
        <f aca="false">IF(OR(H356="n.a.",H356=""),"n.a.",COUNTIF($I356:$K356,"x")+H356)</f>
        <v>n.a.</v>
      </c>
      <c r="W356" s="54" t="s">
        <v>54</v>
      </c>
      <c r="X356" s="36" t="str">
        <f aca="false">IF(V356="n.a.","n.a.",IF(W356="completed",V356,IF(W356="partial",V356/2,IF(W356="incomplete",0,"n.a."))))</f>
        <v>n.a.</v>
      </c>
    </row>
    <row r="357" customFormat="false" ht="16.4" hidden="true" customHeight="false" outlineLevel="0" collapsed="false">
      <c r="A357" s="64"/>
      <c r="B357" s="65" t="str">
        <f aca="false">HYPERLINK("https://attack.mitre.org/techniques/T1059/010","MITRE")</f>
        <v>MITRE</v>
      </c>
      <c r="C357" s="65" t="s">
        <v>19</v>
      </c>
      <c r="D357" s="37" t="s">
        <v>441</v>
      </c>
      <c r="E357" s="38" t="s">
        <v>443</v>
      </c>
      <c r="F357" s="39" t="n">
        <v>3</v>
      </c>
      <c r="G357" s="39" t="n">
        <v>3</v>
      </c>
      <c r="H357" s="39" t="s">
        <v>54</v>
      </c>
      <c r="I357" s="55"/>
      <c r="J357" s="55" t="s">
        <v>55</v>
      </c>
      <c r="K357" s="55" t="s">
        <v>55</v>
      </c>
      <c r="L357" s="36" t="n">
        <f aca="false">IF(OR(F357="n.a.",F357=""),"n.a.",COUNTIF($I357:$K357,"x")+F357)</f>
        <v>5</v>
      </c>
      <c r="M357" s="54" t="s">
        <v>56</v>
      </c>
      <c r="N357" s="36" t="str">
        <f aca="false">IF(L357="n.a.","n.a.",IF(M357="completed",L357,IF(M357="partial",L357/2,IF(M357="incomplete",0,"n.a."))))</f>
        <v>n.a.</v>
      </c>
      <c r="Q357" s="36" t="n">
        <f aca="false">IF(OR(G357="n.a.",G357=""),"n.a.",COUNTIF($I357:$K357,"x")+G357)</f>
        <v>5</v>
      </c>
      <c r="R357" s="54" t="s">
        <v>56</v>
      </c>
      <c r="S357" s="36" t="str">
        <f aca="false">IF(Q357="n.a.","n.a.",IF(R357="completed",Q357,IF(R357="partial",Q357/2,IF(R357="incomplete",0,"n.a."))))</f>
        <v>n.a.</v>
      </c>
      <c r="V357" s="36" t="str">
        <f aca="false">IF(OR(H357="n.a.",H357=""),"n.a.",COUNTIF($I357:$K357,"x")+H357)</f>
        <v>n.a.</v>
      </c>
      <c r="W357" s="54" t="s">
        <v>54</v>
      </c>
      <c r="X357" s="36" t="str">
        <f aca="false">IF(V357="n.a.","n.a.",IF(W357="completed",V357,IF(W357="partial",V357/2,IF(W357="incomplete",0,"n.a."))))</f>
        <v>n.a.</v>
      </c>
    </row>
    <row r="358" customFormat="false" ht="16.4" hidden="true" customHeight="false" outlineLevel="0" collapsed="false">
      <c r="A358" s="64"/>
      <c r="B358" s="65" t="str">
        <f aca="false">HYPERLINK("https://attack.mitre.org/techniques/T1059/009","MITRE")</f>
        <v>MITRE</v>
      </c>
      <c r="C358" s="65" t="s">
        <v>19</v>
      </c>
      <c r="D358" s="37" t="s">
        <v>441</v>
      </c>
      <c r="E358" s="38" t="s">
        <v>444</v>
      </c>
      <c r="F358" s="39" t="s">
        <v>54</v>
      </c>
      <c r="G358" s="39" t="s">
        <v>54</v>
      </c>
      <c r="H358" s="39" t="n">
        <v>3</v>
      </c>
      <c r="I358" s="53"/>
      <c r="J358" s="53" t="s">
        <v>55</v>
      </c>
      <c r="K358" s="53" t="s">
        <v>55</v>
      </c>
      <c r="L358" s="36" t="str">
        <f aca="false">IF(OR(F358="n.a.",F358=""),"n.a.",COUNTIF($I358:$K358,"x")+F358)</f>
        <v>n.a.</v>
      </c>
      <c r="M358" s="54" t="s">
        <v>54</v>
      </c>
      <c r="N358" s="36" t="str">
        <f aca="false">IF(L358="n.a.","n.a.",IF(M358="completed",L358,IF(M358="partial",L358/2,IF(M358="incomplete",0,"n.a."))))</f>
        <v>n.a.</v>
      </c>
      <c r="Q358" s="36" t="str">
        <f aca="false">IF(OR(G358="n.a.",G358=""),"n.a.",COUNTIF($I358:$K358,"x")+G358)</f>
        <v>n.a.</v>
      </c>
      <c r="R358" s="54" t="s">
        <v>54</v>
      </c>
      <c r="S358" s="36" t="str">
        <f aca="false">IF(Q358="n.a.","n.a.",IF(R358="completed",Q358,IF(R358="partial",Q358/2,IF(R358="incomplete",0,"n.a."))))</f>
        <v>n.a.</v>
      </c>
      <c r="V358" s="36" t="n">
        <f aca="false">IF(OR(H358="n.a.",H358=""),"n.a.",COUNTIF($I358:$K358,"x")+H358)</f>
        <v>5</v>
      </c>
      <c r="W358" s="54" t="s">
        <v>56</v>
      </c>
      <c r="X358" s="36" t="str">
        <f aca="false">IF(V358="n.a.","n.a.",IF(W358="completed",V358,IF(W358="partial",V358/2,IF(W358="incomplete",0,"n.a."))))</f>
        <v>n.a.</v>
      </c>
    </row>
    <row r="359" customFormat="false" ht="16.4" hidden="true" customHeight="false" outlineLevel="0" collapsed="false">
      <c r="A359" s="64"/>
      <c r="B359" s="65" t="str">
        <f aca="false">HYPERLINK("https://attack.mitre.org/techniques/T1059/003","MITRE")</f>
        <v>MITRE</v>
      </c>
      <c r="C359" s="65" t="s">
        <v>19</v>
      </c>
      <c r="D359" s="37" t="s">
        <v>441</v>
      </c>
      <c r="E359" s="38" t="s">
        <v>445</v>
      </c>
      <c r="F359" s="39" t="s">
        <v>54</v>
      </c>
      <c r="G359" s="39" t="n">
        <v>3</v>
      </c>
      <c r="H359" s="39" t="s">
        <v>54</v>
      </c>
      <c r="I359" s="55"/>
      <c r="J359" s="55" t="s">
        <v>55</v>
      </c>
      <c r="K359" s="55" t="s">
        <v>55</v>
      </c>
      <c r="L359" s="36" t="str">
        <f aca="false">IF(OR(F359="n.a.",F359=""),"n.a.",COUNTIF($I359:$K359,"x")+F359)</f>
        <v>n.a.</v>
      </c>
      <c r="M359" s="54" t="s">
        <v>54</v>
      </c>
      <c r="N359" s="36" t="str">
        <f aca="false">IF(L359="n.a.","n.a.",IF(M359="completed",L359,IF(M359="partial",L359/2,IF(M359="incomplete",0,"n.a."))))</f>
        <v>n.a.</v>
      </c>
      <c r="Q359" s="36" t="n">
        <f aca="false">IF(OR(G359="n.a.",G359=""),"n.a.",COUNTIF($I359:$K359,"x")+G359)</f>
        <v>5</v>
      </c>
      <c r="R359" s="54" t="s">
        <v>56</v>
      </c>
      <c r="S359" s="36" t="str">
        <f aca="false">IF(Q359="n.a.","n.a.",IF(R359="completed",Q359,IF(R359="partial",Q359/2,IF(R359="incomplete",0,"n.a."))))</f>
        <v>n.a.</v>
      </c>
      <c r="V359" s="36" t="str">
        <f aca="false">IF(OR(H359="n.a.",H359=""),"n.a.",COUNTIF($I359:$K359,"x")+H359)</f>
        <v>n.a.</v>
      </c>
      <c r="W359" s="54" t="s">
        <v>54</v>
      </c>
      <c r="X359" s="36" t="str">
        <f aca="false">IF(V359="n.a.","n.a.",IF(W359="completed",V359,IF(W359="partial",V359/2,IF(W359="incomplete",0,"n.a."))))</f>
        <v>n.a.</v>
      </c>
    </row>
    <row r="360" customFormat="false" ht="16.4" hidden="true" customHeight="false" outlineLevel="0" collapsed="false">
      <c r="A360" s="64"/>
      <c r="B360" s="65" t="str">
        <f aca="false">HYPERLINK("https://attack.mitre.org/techniques/T1059/007","MITRE")</f>
        <v>MITRE</v>
      </c>
      <c r="C360" s="65" t="s">
        <v>19</v>
      </c>
      <c r="D360" s="37" t="s">
        <v>441</v>
      </c>
      <c r="E360" s="38" t="s">
        <v>446</v>
      </c>
      <c r="F360" s="39" t="n">
        <v>3</v>
      </c>
      <c r="G360" s="39" t="n">
        <v>3</v>
      </c>
      <c r="H360" s="39" t="s">
        <v>54</v>
      </c>
      <c r="I360" s="55"/>
      <c r="J360" s="55" t="s">
        <v>55</v>
      </c>
      <c r="K360" s="55" t="s">
        <v>55</v>
      </c>
      <c r="L360" s="36" t="n">
        <f aca="false">IF(OR(F360="n.a.",F360=""),"n.a.",COUNTIF($I360:$K360,"x")+F360)</f>
        <v>5</v>
      </c>
      <c r="M360" s="54" t="s">
        <v>56</v>
      </c>
      <c r="N360" s="36" t="str">
        <f aca="false">IF(L360="n.a.","n.a.",IF(M360="completed",L360,IF(M360="partial",L360/2,IF(M360="incomplete",0,"n.a."))))</f>
        <v>n.a.</v>
      </c>
      <c r="Q360" s="36" t="n">
        <f aca="false">IF(OR(G360="n.a.",G360=""),"n.a.",COUNTIF($I360:$K360,"x")+G360)</f>
        <v>5</v>
      </c>
      <c r="R360" s="54" t="s">
        <v>56</v>
      </c>
      <c r="S360" s="36" t="str">
        <f aca="false">IF(Q360="n.a.","n.a.",IF(R360="completed",Q360,IF(R360="partial",Q360/2,IF(R360="incomplete",0,"n.a."))))</f>
        <v>n.a.</v>
      </c>
      <c r="V360" s="36" t="str">
        <f aca="false">IF(OR(H360="n.a.",H360=""),"n.a.",COUNTIF($I360:$K360,"x")+H360)</f>
        <v>n.a.</v>
      </c>
      <c r="W360" s="54" t="s">
        <v>54</v>
      </c>
      <c r="X360" s="36" t="str">
        <f aca="false">IF(V360="n.a.","n.a.",IF(W360="completed",V360,IF(W360="partial",V360/2,IF(W360="incomplete",0,"n.a."))))</f>
        <v>n.a.</v>
      </c>
    </row>
    <row r="361" customFormat="false" ht="16.4" hidden="true" customHeight="false" outlineLevel="0" collapsed="false">
      <c r="A361" s="64"/>
      <c r="B361" s="65" t="str">
        <f aca="false">HYPERLINK("https://attack.mitre.org/techniques/T1059/003","MITRE")</f>
        <v>MITRE</v>
      </c>
      <c r="C361" s="65" t="s">
        <v>19</v>
      </c>
      <c r="D361" s="37" t="s">
        <v>441</v>
      </c>
      <c r="E361" s="38" t="s">
        <v>447</v>
      </c>
      <c r="F361" s="39" t="n">
        <v>2</v>
      </c>
      <c r="G361" s="39" t="n">
        <v>3</v>
      </c>
      <c r="H361" s="39" t="s">
        <v>54</v>
      </c>
      <c r="I361" s="55"/>
      <c r="J361" s="55" t="s">
        <v>55</v>
      </c>
      <c r="K361" s="55" t="s">
        <v>55</v>
      </c>
      <c r="L361" s="36" t="n">
        <f aca="false">IF(OR(F361="n.a.",F361=""),"n.a.",COUNTIF($I361:$K361,"x")+F361)</f>
        <v>4</v>
      </c>
      <c r="M361" s="54" t="s">
        <v>56</v>
      </c>
      <c r="N361" s="36" t="str">
        <f aca="false">IF(L361="n.a.","n.a.",IF(M361="completed",L361,IF(M361="partial",L361/2,IF(M361="incomplete",0,"n.a."))))</f>
        <v>n.a.</v>
      </c>
      <c r="Q361" s="36" t="n">
        <f aca="false">IF(OR(G361="n.a.",G361=""),"n.a.",COUNTIF($I361:$K361,"x")+G361)</f>
        <v>5</v>
      </c>
      <c r="R361" s="54" t="s">
        <v>56</v>
      </c>
      <c r="S361" s="36" t="str">
        <f aca="false">IF(Q361="n.a.","n.a.",IF(R361="completed",Q361,IF(R361="partial",Q361/2,IF(R361="incomplete",0,"n.a."))))</f>
        <v>n.a.</v>
      </c>
      <c r="V361" s="36" t="str">
        <f aca="false">IF(OR(H361="n.a.",H361=""),"n.a.",COUNTIF($I361:$K361,"x")+H361)</f>
        <v>n.a.</v>
      </c>
      <c r="W361" s="54" t="s">
        <v>54</v>
      </c>
      <c r="X361" s="36" t="str">
        <f aca="false">IF(V361="n.a.","n.a.",IF(W361="completed",V361,IF(W361="partial",V361/2,IF(W361="incomplete",0,"n.a."))))</f>
        <v>n.a.</v>
      </c>
    </row>
    <row r="362" customFormat="false" ht="16.4" hidden="true" customHeight="false" outlineLevel="0" collapsed="false">
      <c r="A362" s="64"/>
      <c r="B362" s="65" t="str">
        <f aca="false">HYPERLINK("https://attack.mitre.org/techniques/T1059/008","MITRE")</f>
        <v>MITRE</v>
      </c>
      <c r="C362" s="65" t="s">
        <v>19</v>
      </c>
      <c r="D362" s="37" t="s">
        <v>441</v>
      </c>
      <c r="E362" s="38" t="s">
        <v>448</v>
      </c>
      <c r="F362" s="39" t="s">
        <v>54</v>
      </c>
      <c r="G362" s="39" t="n">
        <v>3</v>
      </c>
      <c r="H362" s="39" t="s">
        <v>54</v>
      </c>
      <c r="I362" s="55"/>
      <c r="J362" s="55" t="s">
        <v>55</v>
      </c>
      <c r="K362" s="55" t="s">
        <v>55</v>
      </c>
      <c r="L362" s="36" t="str">
        <f aca="false">IF(OR(F362="n.a.",F362=""),"n.a.",COUNTIF($I362:$K362,"x")+F362)</f>
        <v>n.a.</v>
      </c>
      <c r="M362" s="54" t="s">
        <v>54</v>
      </c>
      <c r="N362" s="36" t="str">
        <f aca="false">IF(L362="n.a.","n.a.",IF(M362="completed",L362,IF(M362="partial",L362/2,IF(M362="incomplete",0,"n.a."))))</f>
        <v>n.a.</v>
      </c>
      <c r="Q362" s="36" t="n">
        <f aca="false">IF(OR(G362="n.a.",G362=""),"n.a.",COUNTIF($I362:$K362,"x")+G362)</f>
        <v>5</v>
      </c>
      <c r="R362" s="54" t="s">
        <v>56</v>
      </c>
      <c r="S362" s="36" t="str">
        <f aca="false">IF(Q362="n.a.","n.a.",IF(R362="completed",Q362,IF(R362="partial",Q362/2,IF(R362="incomplete",0,"n.a."))))</f>
        <v>n.a.</v>
      </c>
      <c r="V362" s="36" t="str">
        <f aca="false">IF(OR(H362="n.a.",H362=""),"n.a.",COUNTIF($I362:$K362,"x")+H362)</f>
        <v>n.a.</v>
      </c>
      <c r="W362" s="54" t="s">
        <v>54</v>
      </c>
      <c r="X362" s="36" t="str">
        <f aca="false">IF(V362="n.a.","n.a.",IF(W362="completed",V362,IF(W362="partial",V362/2,IF(W362="incomplete",0,"n.a."))))</f>
        <v>n.a.</v>
      </c>
    </row>
    <row r="363" customFormat="false" ht="16.4" hidden="true" customHeight="false" outlineLevel="0" collapsed="false">
      <c r="A363" s="64"/>
      <c r="B363" s="65" t="str">
        <f aca="false">HYPERLINK("https://attack.mitre.org/techniques/T1059/001","MITRE")</f>
        <v>MITRE</v>
      </c>
      <c r="C363" s="65" t="s">
        <v>19</v>
      </c>
      <c r="D363" s="37" t="s">
        <v>441</v>
      </c>
      <c r="E363" s="38" t="s">
        <v>449</v>
      </c>
      <c r="F363" s="39" t="n">
        <v>3</v>
      </c>
      <c r="G363" s="39" t="n">
        <v>3</v>
      </c>
      <c r="H363" s="39" t="s">
        <v>54</v>
      </c>
      <c r="I363" s="55"/>
      <c r="J363" s="55" t="s">
        <v>55</v>
      </c>
      <c r="K363" s="55" t="s">
        <v>55</v>
      </c>
      <c r="L363" s="36" t="n">
        <f aca="false">IF(OR(F363="n.a.",F363=""),"n.a.",COUNTIF($I363:$K363,"x")+F363)</f>
        <v>5</v>
      </c>
      <c r="M363" s="54" t="s">
        <v>56</v>
      </c>
      <c r="N363" s="36" t="str">
        <f aca="false">IF(L363="n.a.","n.a.",IF(M363="completed",L363,IF(M363="partial",L363/2,IF(M363="incomplete",0,"n.a."))))</f>
        <v>n.a.</v>
      </c>
      <c r="Q363" s="36" t="n">
        <f aca="false">IF(OR(G363="n.a.",G363=""),"n.a.",COUNTIF($I363:$K363,"x")+G363)</f>
        <v>5</v>
      </c>
      <c r="R363" s="54" t="s">
        <v>56</v>
      </c>
      <c r="S363" s="36" t="str">
        <f aca="false">IF(Q363="n.a.","n.a.",IF(R363="completed",Q363,IF(R363="partial",Q363/2,IF(R363="incomplete",0,"n.a."))))</f>
        <v>n.a.</v>
      </c>
      <c r="V363" s="36" t="str">
        <f aca="false">IF(OR(H363="n.a.",H363=""),"n.a.",COUNTIF($I363:$K363,"x")+H363)</f>
        <v>n.a.</v>
      </c>
      <c r="W363" s="54" t="s">
        <v>54</v>
      </c>
      <c r="X363" s="36" t="str">
        <f aca="false">IF(V363="n.a.","n.a.",IF(W363="completed",V363,IF(W363="partial",V363/2,IF(W363="incomplete",0,"n.a."))))</f>
        <v>n.a.</v>
      </c>
    </row>
    <row r="364" customFormat="false" ht="16.4" hidden="true" customHeight="false" outlineLevel="0" collapsed="false">
      <c r="A364" s="64"/>
      <c r="B364" s="65" t="str">
        <f aca="false">HYPERLINK("https://attack.mitre.org/techniques/T1059/006","MITRE")</f>
        <v>MITRE</v>
      </c>
      <c r="C364" s="65" t="s">
        <v>19</v>
      </c>
      <c r="D364" s="37" t="s">
        <v>441</v>
      </c>
      <c r="E364" s="38" t="s">
        <v>450</v>
      </c>
      <c r="F364" s="39" t="n">
        <v>3</v>
      </c>
      <c r="G364" s="39" t="n">
        <v>3</v>
      </c>
      <c r="H364" s="39" t="s">
        <v>54</v>
      </c>
      <c r="I364" s="55"/>
      <c r="J364" s="55" t="s">
        <v>55</v>
      </c>
      <c r="K364" s="55" t="s">
        <v>55</v>
      </c>
      <c r="L364" s="36" t="n">
        <f aca="false">IF(OR(F364="n.a.",F364=""),"n.a.",COUNTIF($I364:$K364,"x")+F364)</f>
        <v>5</v>
      </c>
      <c r="M364" s="54" t="s">
        <v>56</v>
      </c>
      <c r="N364" s="36" t="str">
        <f aca="false">IF(L364="n.a.","n.a.",IF(M364="completed",L364,IF(M364="partial",L364/2,IF(M364="incomplete",0,"n.a."))))</f>
        <v>n.a.</v>
      </c>
      <c r="Q364" s="36" t="n">
        <f aca="false">IF(OR(G364="n.a.",G364=""),"n.a.",COUNTIF($I364:$K364,"x")+G364)</f>
        <v>5</v>
      </c>
      <c r="R364" s="54" t="s">
        <v>56</v>
      </c>
      <c r="S364" s="36" t="str">
        <f aca="false">IF(Q364="n.a.","n.a.",IF(R364="completed",Q364,IF(R364="partial",Q364/2,IF(R364="incomplete",0,"n.a."))))</f>
        <v>n.a.</v>
      </c>
      <c r="V364" s="36" t="str">
        <f aca="false">IF(OR(H364="n.a.",H364=""),"n.a.",COUNTIF($I364:$K364,"x")+H364)</f>
        <v>n.a.</v>
      </c>
      <c r="W364" s="54" t="s">
        <v>54</v>
      </c>
      <c r="X364" s="36" t="str">
        <f aca="false">IF(V364="n.a.","n.a.",IF(W364="completed",V364,IF(W364="partial",V364/2,IF(W364="incomplete",0,"n.a."))))</f>
        <v>n.a.</v>
      </c>
    </row>
    <row r="365" customFormat="false" ht="16.4" hidden="true" customHeight="false" outlineLevel="0" collapsed="false">
      <c r="A365" s="64"/>
      <c r="B365" s="65" t="str">
        <f aca="false">HYPERLINK("https://attack.mitre.org/techniques/T1059/004","MITRE")</f>
        <v>MITRE</v>
      </c>
      <c r="C365" s="65" t="s">
        <v>19</v>
      </c>
      <c r="D365" s="37" t="s">
        <v>441</v>
      </c>
      <c r="E365" s="38" t="s">
        <v>451</v>
      </c>
      <c r="F365" s="39" t="n">
        <v>3</v>
      </c>
      <c r="G365" s="39" t="n">
        <v>3</v>
      </c>
      <c r="H365" s="39" t="s">
        <v>54</v>
      </c>
      <c r="I365" s="53"/>
      <c r="J365" s="53" t="s">
        <v>55</v>
      </c>
      <c r="K365" s="53" t="s">
        <v>55</v>
      </c>
      <c r="L365" s="36" t="n">
        <f aca="false">IF(OR(F365="n.a.",F365=""),"n.a.",COUNTIF($I365:$K365,"x")+F365)</f>
        <v>5</v>
      </c>
      <c r="M365" s="54" t="s">
        <v>56</v>
      </c>
      <c r="N365" s="36" t="str">
        <f aca="false">IF(L365="n.a.","n.a.",IF(M365="completed",L365,IF(M365="partial",L365/2,IF(M365="incomplete",0,"n.a."))))</f>
        <v>n.a.</v>
      </c>
      <c r="Q365" s="36" t="n">
        <f aca="false">IF(OR(G365="n.a.",G365=""),"n.a.",COUNTIF($I365:$K365,"x")+G365)</f>
        <v>5</v>
      </c>
      <c r="R365" s="54" t="s">
        <v>56</v>
      </c>
      <c r="S365" s="36" t="str">
        <f aca="false">IF(Q365="n.a.","n.a.",IF(R365="completed",Q365,IF(R365="partial",Q365/2,IF(R365="incomplete",0,"n.a."))))</f>
        <v>n.a.</v>
      </c>
      <c r="V365" s="36" t="str">
        <f aca="false">IF(OR(H365="n.a.",H365=""),"n.a.",COUNTIF($I365:$K365,"x")+H365)</f>
        <v>n.a.</v>
      </c>
      <c r="W365" s="54" t="s">
        <v>54</v>
      </c>
      <c r="X365" s="36" t="str">
        <f aca="false">IF(V365="n.a.","n.a.",IF(W365="completed",V365,IF(W365="partial",V365/2,IF(W365="incomplete",0,"n.a."))))</f>
        <v>n.a.</v>
      </c>
    </row>
    <row r="366" customFormat="false" ht="16.4" hidden="true" customHeight="false" outlineLevel="0" collapsed="false">
      <c r="A366" s="64"/>
      <c r="B366" s="65" t="str">
        <f aca="false">HYPERLINK("https://attack.mitre.org/techniques/T1059/005","MITRE")</f>
        <v>MITRE</v>
      </c>
      <c r="C366" s="65" t="s">
        <v>19</v>
      </c>
      <c r="D366" s="37" t="s">
        <v>441</v>
      </c>
      <c r="E366" s="38" t="s">
        <v>452</v>
      </c>
      <c r="F366" s="39" t="n">
        <v>3</v>
      </c>
      <c r="G366" s="39" t="n">
        <v>3</v>
      </c>
      <c r="H366" s="39" t="s">
        <v>54</v>
      </c>
      <c r="I366" s="55"/>
      <c r="J366" s="55" t="s">
        <v>55</v>
      </c>
      <c r="K366" s="55" t="s">
        <v>55</v>
      </c>
      <c r="L366" s="36" t="n">
        <f aca="false">IF(OR(F366="n.a.",F366=""),"n.a.",COUNTIF($I366:$K366,"x")+F366)</f>
        <v>5</v>
      </c>
      <c r="M366" s="54" t="s">
        <v>56</v>
      </c>
      <c r="N366" s="36" t="str">
        <f aca="false">IF(L366="n.a.","n.a.",IF(M366="completed",L366,IF(M366="partial",L366/2,IF(M366="incomplete",0,"n.a."))))</f>
        <v>n.a.</v>
      </c>
      <c r="Q366" s="36" t="n">
        <f aca="false">IF(OR(G366="n.a.",G366=""),"n.a.",COUNTIF($I366:$K366,"x")+G366)</f>
        <v>5</v>
      </c>
      <c r="R366" s="54" t="s">
        <v>56</v>
      </c>
      <c r="S366" s="36" t="str">
        <f aca="false">IF(Q366="n.a.","n.a.",IF(R366="completed",Q366,IF(R366="partial",Q366/2,IF(R366="incomplete",0,"n.a."))))</f>
        <v>n.a.</v>
      </c>
      <c r="V366" s="36" t="str">
        <f aca="false">IF(OR(H366="n.a.",H366=""),"n.a.",COUNTIF($I366:$K366,"x")+H366)</f>
        <v>n.a.</v>
      </c>
      <c r="W366" s="54" t="s">
        <v>54</v>
      </c>
      <c r="X366" s="36" t="str">
        <f aca="false">IF(V366="n.a.","n.a.",IF(W366="completed",V366,IF(W366="partial",V366/2,IF(W366="incomplete",0,"n.a."))))</f>
        <v>n.a.</v>
      </c>
    </row>
    <row r="367" customFormat="false" ht="16.4" hidden="true" customHeight="false" outlineLevel="0" collapsed="false">
      <c r="A367" s="64"/>
      <c r="B367" s="65" t="str">
        <f aca="false">HYPERLINK("https://attack.mitre.org/techniques/T1059/003","MITRE")</f>
        <v>MITRE</v>
      </c>
      <c r="C367" s="65" t="s">
        <v>19</v>
      </c>
      <c r="D367" s="37" t="s">
        <v>441</v>
      </c>
      <c r="E367" s="38" t="s">
        <v>453</v>
      </c>
      <c r="F367" s="39" t="n">
        <v>3</v>
      </c>
      <c r="G367" s="39" t="n">
        <v>3</v>
      </c>
      <c r="H367" s="39" t="s">
        <v>54</v>
      </c>
      <c r="I367" s="55"/>
      <c r="J367" s="55" t="s">
        <v>55</v>
      </c>
      <c r="K367" s="55" t="s">
        <v>55</v>
      </c>
      <c r="L367" s="36" t="n">
        <f aca="false">IF(OR(F367="n.a.",F367=""),"n.a.",COUNTIF($I367:$K367,"x")+F367)</f>
        <v>5</v>
      </c>
      <c r="M367" s="54" t="s">
        <v>56</v>
      </c>
      <c r="N367" s="36" t="str">
        <f aca="false">IF(L367="n.a.","n.a.",IF(M367="completed",L367,IF(M367="partial",L367/2,IF(M367="incomplete",0,"n.a."))))</f>
        <v>n.a.</v>
      </c>
      <c r="Q367" s="36" t="n">
        <f aca="false">IF(OR(G367="n.a.",G367=""),"n.a.",COUNTIF($I367:$K367,"x")+G367)</f>
        <v>5</v>
      </c>
      <c r="R367" s="54" t="s">
        <v>56</v>
      </c>
      <c r="S367" s="36" t="str">
        <f aca="false">IF(Q367="n.a.","n.a.",IF(R367="completed",Q367,IF(R367="partial",Q367/2,IF(R367="incomplete",0,"n.a."))))</f>
        <v>n.a.</v>
      </c>
      <c r="V367" s="36" t="str">
        <f aca="false">IF(OR(H367="n.a.",H367=""),"n.a.",COUNTIF($I367:$K367,"x")+H367)</f>
        <v>n.a.</v>
      </c>
      <c r="W367" s="54" t="s">
        <v>54</v>
      </c>
      <c r="X367" s="36" t="str">
        <f aca="false">IF(V367="n.a.","n.a.",IF(W367="completed",V367,IF(W367="partial",V367/2,IF(W367="incomplete",0,"n.a."))))</f>
        <v>n.a.</v>
      </c>
    </row>
    <row r="368" customFormat="false" ht="16.4" hidden="true" customHeight="false" outlineLevel="0" collapsed="false">
      <c r="A368" s="64"/>
      <c r="B368" s="65" t="str">
        <f aca="false">HYPERLINK("https://attack.mitre.org/techniques/T1609/","MITRE")</f>
        <v>MITRE</v>
      </c>
      <c r="C368" s="65" t="s">
        <v>19</v>
      </c>
      <c r="D368" s="37" t="s">
        <v>454</v>
      </c>
      <c r="E368" s="38" t="s">
        <v>65</v>
      </c>
      <c r="F368" s="39" t="n">
        <v>2</v>
      </c>
      <c r="G368" s="39" t="n">
        <v>3</v>
      </c>
      <c r="H368" s="39" t="s">
        <v>54</v>
      </c>
      <c r="I368" s="53" t="s">
        <v>55</v>
      </c>
      <c r="J368" s="53" t="s">
        <v>55</v>
      </c>
      <c r="K368" s="53" t="s">
        <v>55</v>
      </c>
      <c r="L368" s="36" t="n">
        <f aca="false">IF(OR(F368="n.a.",F368=""),"n.a.",COUNTIF($I368:$K368,"x")+F368)</f>
        <v>5</v>
      </c>
      <c r="M368" s="54" t="s">
        <v>56</v>
      </c>
      <c r="N368" s="36" t="str">
        <f aca="false">IF(L368="n.a.","n.a.",IF(M368="completed",L368,IF(M368="partial",L368/2,IF(M368="incomplete",0,"n.a."))))</f>
        <v>n.a.</v>
      </c>
      <c r="Q368" s="36" t="n">
        <f aca="false">IF(OR(G368="n.a.",G368=""),"n.a.",COUNTIF($I368:$K368,"x")+G368)</f>
        <v>6</v>
      </c>
      <c r="R368" s="54" t="s">
        <v>56</v>
      </c>
      <c r="S368" s="36" t="str">
        <f aca="false">IF(Q368="n.a.","n.a.",IF(R368="completed",Q368,IF(R368="partial",Q368/2,IF(R368="incomplete",0,"n.a."))))</f>
        <v>n.a.</v>
      </c>
      <c r="V368" s="36" t="str">
        <f aca="false">IF(OR(H368="n.a.",H368=""),"n.a.",COUNTIF($I368:$K368,"x")+H368)</f>
        <v>n.a.</v>
      </c>
      <c r="W368" s="54" t="s">
        <v>54</v>
      </c>
      <c r="X368" s="36" t="str">
        <f aca="false">IF(V368="n.a.","n.a.",IF(W368="completed",V368,IF(W368="partial",V368/2,IF(W368="incomplete",0,"n.a."))))</f>
        <v>n.a.</v>
      </c>
    </row>
    <row r="369" customFormat="false" ht="16.4" hidden="true" customHeight="false" outlineLevel="0" collapsed="false">
      <c r="A369" s="64"/>
      <c r="B369" s="65" t="str">
        <f aca="false">HYPERLINK("https://attack.mitre.org/techniques/T1610/","MITRE")</f>
        <v>MITRE</v>
      </c>
      <c r="C369" s="65" t="s">
        <v>19</v>
      </c>
      <c r="D369" s="37" t="s">
        <v>216</v>
      </c>
      <c r="E369" s="38" t="s">
        <v>65</v>
      </c>
      <c r="F369" s="39" t="n">
        <v>1</v>
      </c>
      <c r="G369" s="39" t="n">
        <v>3</v>
      </c>
      <c r="H369" s="39" t="s">
        <v>54</v>
      </c>
      <c r="I369" s="53"/>
      <c r="J369" s="53" t="s">
        <v>55</v>
      </c>
      <c r="K369" s="53"/>
      <c r="L369" s="36" t="n">
        <f aca="false">IF(OR(F369="n.a.",F369=""),"n.a.",COUNTIF($I369:$K369,"x")+F369)</f>
        <v>2</v>
      </c>
      <c r="M369" s="54" t="s">
        <v>56</v>
      </c>
      <c r="N369" s="36" t="str">
        <f aca="false">IF(L369="n.a.","n.a.",IF(M369="completed",L369,IF(M369="partial",L369/2,IF(M369="incomplete",0,"n.a."))))</f>
        <v>n.a.</v>
      </c>
      <c r="Q369" s="36" t="n">
        <f aca="false">IF(OR(G369="n.a.",G369=""),"n.a.",COUNTIF($I369:$K369,"x")+G369)</f>
        <v>4</v>
      </c>
      <c r="R369" s="54" t="s">
        <v>56</v>
      </c>
      <c r="S369" s="36" t="str">
        <f aca="false">IF(Q369="n.a.","n.a.",IF(R369="completed",Q369,IF(R369="partial",Q369/2,IF(R369="incomplete",0,"n.a."))))</f>
        <v>n.a.</v>
      </c>
      <c r="V369" s="36" t="str">
        <f aca="false">IF(OR(H369="n.a.",H369=""),"n.a.",COUNTIF($I369:$K369,"x")+H369)</f>
        <v>n.a.</v>
      </c>
      <c r="W369" s="54" t="s">
        <v>54</v>
      </c>
      <c r="X369" s="36" t="str">
        <f aca="false">IF(V369="n.a.","n.a.",IF(W369="completed",V369,IF(W369="partial",V369/2,IF(W369="incomplete",0,"n.a."))))</f>
        <v>n.a.</v>
      </c>
    </row>
    <row r="370" customFormat="false" ht="16.4" hidden="true" customHeight="false" outlineLevel="0" collapsed="false">
      <c r="A370" s="64"/>
      <c r="B370" s="65" t="str">
        <f aca="false">HYPERLINK("https://attack.mitre.org/techniques/T1675","MITRE")</f>
        <v>MITRE</v>
      </c>
      <c r="C370" s="65" t="s">
        <v>19</v>
      </c>
      <c r="D370" s="37" t="s">
        <v>455</v>
      </c>
      <c r="E370" s="38" t="s">
        <v>65</v>
      </c>
      <c r="F370" s="39" t="s">
        <v>54</v>
      </c>
      <c r="G370" s="39" t="n">
        <v>3</v>
      </c>
      <c r="H370" s="39" t="s">
        <v>54</v>
      </c>
      <c r="I370" s="53" t="s">
        <v>55</v>
      </c>
      <c r="J370" s="53" t="s">
        <v>55</v>
      </c>
      <c r="K370" s="53" t="s">
        <v>55</v>
      </c>
      <c r="L370" s="36" t="str">
        <f aca="false">IF(OR(F370="n.a.",F370=""),"n.a.",COUNTIF($I370:$K370,"x")+F370)</f>
        <v>n.a.</v>
      </c>
      <c r="M370" s="54" t="s">
        <v>54</v>
      </c>
      <c r="N370" s="36" t="str">
        <f aca="false">IF(L370="n.a.","n.a.",IF(M370="completed",L370,IF(M370="partial",L370/2,IF(M370="incomplete",0,"n.a."))))</f>
        <v>n.a.</v>
      </c>
      <c r="Q370" s="36" t="n">
        <f aca="false">IF(OR(G370="n.a.",G370=""),"n.a.",COUNTIF($I370:$K370,"x")+G370)</f>
        <v>6</v>
      </c>
      <c r="R370" s="54" t="s">
        <v>56</v>
      </c>
      <c r="S370" s="36" t="str">
        <f aca="false">IF(Q370="n.a.","n.a.",IF(R370="completed",Q370,IF(R370="partial",Q370/2,IF(R370="incomplete",0,"n.a."))))</f>
        <v>n.a.</v>
      </c>
      <c r="V370" s="36" t="str">
        <f aca="false">IF(OR(H370="n.a.",H370=""),"n.a.",COUNTIF($I370:$K370,"x")+H370)</f>
        <v>n.a.</v>
      </c>
      <c r="W370" s="54" t="s">
        <v>54</v>
      </c>
      <c r="X370" s="36" t="str">
        <f aca="false">IF(V370="n.a.","n.a.",IF(W370="completed",V370,IF(W370="partial",V370/2,IF(W370="incomplete",0,"n.a."))))</f>
        <v>n.a.</v>
      </c>
    </row>
    <row r="371" customFormat="false" ht="16.4" hidden="true" customHeight="false" outlineLevel="0" collapsed="false">
      <c r="A371" s="64"/>
      <c r="B371" s="65" t="str">
        <f aca="false">HYPERLINK("https://attack.mitre.org/techniques/T1203","MITRE")</f>
        <v>MITRE</v>
      </c>
      <c r="C371" s="65" t="s">
        <v>19</v>
      </c>
      <c r="D371" s="37" t="s">
        <v>456</v>
      </c>
      <c r="E371" s="38" t="s">
        <v>65</v>
      </c>
      <c r="F371" s="39" t="n">
        <v>3</v>
      </c>
      <c r="G371" s="39" t="n">
        <v>3</v>
      </c>
      <c r="H371" s="39" t="s">
        <v>54</v>
      </c>
      <c r="I371" s="55" t="s">
        <v>55</v>
      </c>
      <c r="J371" s="55" t="s">
        <v>55</v>
      </c>
      <c r="K371" s="55" t="s">
        <v>55</v>
      </c>
      <c r="L371" s="36" t="n">
        <f aca="false">IF(OR(F371="n.a.",F371=""),"n.a.",COUNTIF($I371:$K371,"x")+F371)</f>
        <v>6</v>
      </c>
      <c r="M371" s="54" t="s">
        <v>56</v>
      </c>
      <c r="N371" s="36" t="str">
        <f aca="false">IF(L371="n.a.","n.a.",IF(M371="completed",L371,IF(M371="partial",L371/2,IF(M371="incomplete",0,"n.a."))))</f>
        <v>n.a.</v>
      </c>
      <c r="Q371" s="36" t="n">
        <f aca="false">IF(OR(G371="n.a.",G371=""),"n.a.",COUNTIF($I371:$K371,"x")+G371)</f>
        <v>6</v>
      </c>
      <c r="R371" s="54" t="s">
        <v>56</v>
      </c>
      <c r="S371" s="36" t="str">
        <f aca="false">IF(Q371="n.a.","n.a.",IF(R371="completed",Q371,IF(R371="partial",Q371/2,IF(R371="incomplete",0,"n.a."))))</f>
        <v>n.a.</v>
      </c>
      <c r="V371" s="36" t="str">
        <f aca="false">IF(OR(H371="n.a.",H371=""),"n.a.",COUNTIF($I371:$K371,"x")+H371)</f>
        <v>n.a.</v>
      </c>
      <c r="W371" s="54" t="s">
        <v>54</v>
      </c>
      <c r="X371" s="36" t="str">
        <f aca="false">IF(V371="n.a.","n.a.",IF(W371="completed",V371,IF(W371="partial",V371/2,IF(W371="incomplete",0,"n.a."))))</f>
        <v>n.a.</v>
      </c>
    </row>
    <row r="372" customFormat="false" ht="16.4" hidden="true" customHeight="false" outlineLevel="0" collapsed="false">
      <c r="A372" s="64"/>
      <c r="B372" s="65" t="str">
        <f aca="false">HYPERLINK("https://attack.mitre.org/techniques/T1674","MITRE")</f>
        <v>MITRE</v>
      </c>
      <c r="C372" s="65" t="s">
        <v>19</v>
      </c>
      <c r="D372" s="37" t="s">
        <v>457</v>
      </c>
      <c r="E372" s="38" t="s">
        <v>65</v>
      </c>
      <c r="F372" s="39" t="n">
        <v>3</v>
      </c>
      <c r="G372" s="39" t="n">
        <v>2</v>
      </c>
      <c r="H372" s="39" t="s">
        <v>54</v>
      </c>
      <c r="I372" s="55"/>
      <c r="J372" s="55" t="s">
        <v>55</v>
      </c>
      <c r="K372" s="55" t="s">
        <v>55</v>
      </c>
      <c r="L372" s="36" t="n">
        <f aca="false">IF(OR(F372="n.a.",F372=""),"n.a.",COUNTIF($I372:$K372,"x")+F372)</f>
        <v>5</v>
      </c>
      <c r="M372" s="54" t="s">
        <v>56</v>
      </c>
      <c r="N372" s="36" t="str">
        <f aca="false">IF(L372="n.a.","n.a.",IF(M372="completed",L372,IF(M372="partial",L372/2,IF(M372="incomplete",0,"n.a."))))</f>
        <v>n.a.</v>
      </c>
      <c r="Q372" s="36" t="n">
        <f aca="false">IF(OR(G372="n.a.",G372=""),"n.a.",COUNTIF($I372:$K372,"x")+G372)</f>
        <v>4</v>
      </c>
      <c r="R372" s="54" t="s">
        <v>56</v>
      </c>
      <c r="S372" s="36" t="str">
        <f aca="false">IF(Q372="n.a.","n.a.",IF(R372="completed",Q372,IF(R372="partial",Q372/2,IF(R372="incomplete",0,"n.a."))))</f>
        <v>n.a.</v>
      </c>
      <c r="V372" s="36" t="str">
        <f aca="false">IF(OR(H372="n.a.",H372=""),"n.a.",COUNTIF($I372:$K372,"x")+H372)</f>
        <v>n.a.</v>
      </c>
      <c r="W372" s="54" t="s">
        <v>54</v>
      </c>
      <c r="X372" s="36" t="str">
        <f aca="false">IF(V372="n.a.","n.a.",IF(W372="completed",V372,IF(W372="partial",V372/2,IF(W372="incomplete",0,"n.a."))))</f>
        <v>n.a.</v>
      </c>
    </row>
    <row r="373" customFormat="false" ht="16.4" hidden="true" customHeight="false" outlineLevel="0" collapsed="false">
      <c r="A373" s="64"/>
      <c r="B373" s="65" t="str">
        <f aca="false">HYPERLINK("https://attack.mitre.org/techniques/T1559/001","MITRE")</f>
        <v>MITRE</v>
      </c>
      <c r="C373" s="65" t="s">
        <v>19</v>
      </c>
      <c r="D373" s="37" t="s">
        <v>458</v>
      </c>
      <c r="E373" s="38" t="s">
        <v>459</v>
      </c>
      <c r="F373" s="39" t="n">
        <v>2</v>
      </c>
      <c r="G373" s="39" t="n">
        <v>2</v>
      </c>
      <c r="H373" s="39" t="s">
        <v>54</v>
      </c>
      <c r="I373" s="55"/>
      <c r="J373" s="55" t="s">
        <v>55</v>
      </c>
      <c r="K373" s="55"/>
      <c r="L373" s="36" t="n">
        <f aca="false">IF(OR(F373="n.a.",F373=""),"n.a.",COUNTIF($I373:$K373,"x")+F373)</f>
        <v>3</v>
      </c>
      <c r="M373" s="54" t="s">
        <v>56</v>
      </c>
      <c r="N373" s="36" t="str">
        <f aca="false">IF(L373="n.a.","n.a.",IF(M373="completed",L373,IF(M373="partial",L373/2,IF(M373="incomplete",0,"n.a."))))</f>
        <v>n.a.</v>
      </c>
      <c r="Q373" s="36" t="n">
        <f aca="false">IF(OR(G373="n.a.",G373=""),"n.a.",COUNTIF($I373:$K373,"x")+G373)</f>
        <v>3</v>
      </c>
      <c r="R373" s="54" t="s">
        <v>56</v>
      </c>
      <c r="S373" s="36" t="str">
        <f aca="false">IF(Q373="n.a.","n.a.",IF(R373="completed",Q373,IF(R373="partial",Q373/2,IF(R373="incomplete",0,"n.a."))))</f>
        <v>n.a.</v>
      </c>
      <c r="V373" s="36" t="str">
        <f aca="false">IF(OR(H373="n.a.",H373=""),"n.a.",COUNTIF($I373:$K373,"x")+H373)</f>
        <v>n.a.</v>
      </c>
      <c r="W373" s="54" t="s">
        <v>54</v>
      </c>
      <c r="X373" s="36" t="str">
        <f aca="false">IF(V373="n.a.","n.a.",IF(W373="completed",V373,IF(W373="partial",V373/2,IF(W373="incomplete",0,"n.a."))))</f>
        <v>n.a.</v>
      </c>
    </row>
    <row r="374" customFormat="false" ht="16.4" hidden="true" customHeight="false" outlineLevel="0" collapsed="false">
      <c r="A374" s="64"/>
      <c r="B374" s="65" t="str">
        <f aca="false">HYPERLINK("https://attack.mitre.org/techniques/T1559/002","MITRE")</f>
        <v>MITRE</v>
      </c>
      <c r="C374" s="65" t="s">
        <v>19</v>
      </c>
      <c r="D374" s="37" t="s">
        <v>458</v>
      </c>
      <c r="E374" s="38" t="s">
        <v>460</v>
      </c>
      <c r="F374" s="39" t="n">
        <v>2</v>
      </c>
      <c r="G374" s="39" t="n">
        <v>2</v>
      </c>
      <c r="H374" s="39" t="s">
        <v>54</v>
      </c>
      <c r="I374" s="55"/>
      <c r="J374" s="55" t="s">
        <v>55</v>
      </c>
      <c r="K374" s="55"/>
      <c r="L374" s="36" t="n">
        <f aca="false">IF(OR(F374="n.a.",F374=""),"n.a.",COUNTIF($I374:$K374,"x")+F374)</f>
        <v>3</v>
      </c>
      <c r="M374" s="54" t="s">
        <v>56</v>
      </c>
      <c r="N374" s="36" t="str">
        <f aca="false">IF(L374="n.a.","n.a.",IF(M374="completed",L374,IF(M374="partial",L374/2,IF(M374="incomplete",0,"n.a."))))</f>
        <v>n.a.</v>
      </c>
      <c r="Q374" s="36" t="n">
        <f aca="false">IF(OR(G374="n.a.",G374=""),"n.a.",COUNTIF($I374:$K374,"x")+G374)</f>
        <v>3</v>
      </c>
      <c r="R374" s="54" t="s">
        <v>56</v>
      </c>
      <c r="S374" s="36" t="str">
        <f aca="false">IF(Q374="n.a.","n.a.",IF(R374="completed",Q374,IF(R374="partial",Q374/2,IF(R374="incomplete",0,"n.a."))))</f>
        <v>n.a.</v>
      </c>
      <c r="V374" s="36" t="str">
        <f aca="false">IF(OR(H374="n.a.",H374=""),"n.a.",COUNTIF($I374:$K374,"x")+H374)</f>
        <v>n.a.</v>
      </c>
      <c r="W374" s="54" t="s">
        <v>54</v>
      </c>
      <c r="X374" s="36" t="str">
        <f aca="false">IF(V374="n.a.","n.a.",IF(W374="completed",V374,IF(W374="partial",V374/2,IF(W374="incomplete",0,"n.a."))))</f>
        <v>n.a.</v>
      </c>
    </row>
    <row r="375" customFormat="false" ht="16.4" hidden="true" customHeight="false" outlineLevel="0" collapsed="false">
      <c r="A375" s="64"/>
      <c r="B375" s="65" t="str">
        <f aca="false">HYPERLINK("https://attack.mitre.org/techniques/T1559/003","MITRE")</f>
        <v>MITRE</v>
      </c>
      <c r="C375" s="65" t="s">
        <v>19</v>
      </c>
      <c r="D375" s="37" t="s">
        <v>458</v>
      </c>
      <c r="E375" s="38" t="s">
        <v>461</v>
      </c>
      <c r="F375" s="39" t="n">
        <v>2</v>
      </c>
      <c r="G375" s="39" t="s">
        <v>54</v>
      </c>
      <c r="H375" s="39" t="s">
        <v>54</v>
      </c>
      <c r="I375" s="55"/>
      <c r="J375" s="55" t="s">
        <v>55</v>
      </c>
      <c r="K375" s="55"/>
      <c r="L375" s="36" t="n">
        <f aca="false">IF(OR(F375="n.a.",F375=""),"n.a.",COUNTIF($I375:$K375,"x")+F375)</f>
        <v>3</v>
      </c>
      <c r="M375" s="54" t="s">
        <v>56</v>
      </c>
      <c r="N375" s="36" t="str">
        <f aca="false">IF(L375="n.a.","n.a.",IF(M375="completed",L375,IF(M375="partial",L375/2,IF(M375="incomplete",0,"n.a."))))</f>
        <v>n.a.</v>
      </c>
      <c r="Q375" s="36" t="str">
        <f aca="false">IF(OR(G375="n.a.",G375=""),"n.a.",COUNTIF($I375:$K375,"x")+G375)</f>
        <v>n.a.</v>
      </c>
      <c r="R375" s="54" t="s">
        <v>54</v>
      </c>
      <c r="S375" s="36" t="str">
        <f aca="false">IF(Q375="n.a.","n.a.",IF(R375="completed",Q375,IF(R375="partial",Q375/2,IF(R375="incomplete",0,"n.a."))))</f>
        <v>n.a.</v>
      </c>
      <c r="V375" s="36" t="str">
        <f aca="false">IF(OR(H375="n.a.",H375=""),"n.a.",COUNTIF($I375:$K375,"x")+H375)</f>
        <v>n.a.</v>
      </c>
      <c r="W375" s="54" t="s">
        <v>54</v>
      </c>
      <c r="X375" s="36" t="str">
        <f aca="false">IF(V375="n.a.","n.a.",IF(W375="completed",V375,IF(W375="partial",V375/2,IF(W375="incomplete",0,"n.a."))))</f>
        <v>n.a.</v>
      </c>
    </row>
    <row r="376" customFormat="false" ht="16.4" hidden="true" customHeight="false" outlineLevel="0" collapsed="false">
      <c r="A376" s="64"/>
      <c r="B376" s="65" t="str">
        <f aca="false">HYPERLINK("https://attack.mitre.org/techniques/T1106/","MITRE")</f>
        <v>MITRE</v>
      </c>
      <c r="C376" s="65" t="s">
        <v>19</v>
      </c>
      <c r="D376" s="37" t="s">
        <v>462</v>
      </c>
      <c r="E376" s="38" t="s">
        <v>65</v>
      </c>
      <c r="F376" s="39" t="n">
        <v>3</v>
      </c>
      <c r="G376" s="39" t="n">
        <v>3</v>
      </c>
      <c r="H376" s="39" t="s">
        <v>54</v>
      </c>
      <c r="I376" s="53"/>
      <c r="J376" s="53" t="s">
        <v>55</v>
      </c>
      <c r="K376" s="53" t="s">
        <v>55</v>
      </c>
      <c r="L376" s="36" t="n">
        <f aca="false">IF(OR(F376="n.a.",F376=""),"n.a.",COUNTIF($I376:$K376,"x")+F376)</f>
        <v>5</v>
      </c>
      <c r="M376" s="54" t="s">
        <v>56</v>
      </c>
      <c r="N376" s="36" t="str">
        <f aca="false">IF(L376="n.a.","n.a.",IF(M376="completed",L376,IF(M376="partial",L376/2,IF(M376="incomplete",0,"n.a."))))</f>
        <v>n.a.</v>
      </c>
      <c r="Q376" s="36" t="n">
        <f aca="false">IF(OR(G376="n.a.",G376=""),"n.a.",COUNTIF($I376:$K376,"x")+G376)</f>
        <v>5</v>
      </c>
      <c r="R376" s="54" t="s">
        <v>56</v>
      </c>
      <c r="S376" s="36" t="str">
        <f aca="false">IF(Q376="n.a.","n.a.",IF(R376="completed",Q376,IF(R376="partial",Q376/2,IF(R376="incomplete",0,"n.a."))))</f>
        <v>n.a.</v>
      </c>
      <c r="V376" s="36" t="str">
        <f aca="false">IF(OR(H376="n.a.",H376=""),"n.a.",COUNTIF($I376:$K376,"x")+H376)</f>
        <v>n.a.</v>
      </c>
      <c r="W376" s="54" t="s">
        <v>54</v>
      </c>
      <c r="X376" s="36" t="str">
        <f aca="false">IF(V376="n.a.","n.a.",IF(W376="completed",V376,IF(W376="partial",V376/2,IF(W376="incomplete",0,"n.a."))))</f>
        <v>n.a.</v>
      </c>
    </row>
    <row r="377" customFormat="false" ht="16.4" hidden="true" customHeight="false" outlineLevel="0" collapsed="false">
      <c r="A377" s="64"/>
      <c r="B377" s="65" t="str">
        <f aca="false">HYPERLINK("https://attack.mitre.org/techniques/T1053/002","MITRE")</f>
        <v>MITRE</v>
      </c>
      <c r="C377" s="65" t="s">
        <v>19</v>
      </c>
      <c r="D377" s="37" t="s">
        <v>463</v>
      </c>
      <c r="E377" s="38" t="s">
        <v>464</v>
      </c>
      <c r="F377" s="39" t="n">
        <v>2</v>
      </c>
      <c r="G377" s="39" t="n">
        <v>2</v>
      </c>
      <c r="H377" s="39" t="s">
        <v>54</v>
      </c>
      <c r="I377" s="55"/>
      <c r="J377" s="55" t="s">
        <v>55</v>
      </c>
      <c r="K377" s="55"/>
      <c r="L377" s="36" t="n">
        <f aca="false">IF(OR(F377="n.a.",F377=""),"n.a.",COUNTIF($I377:$K377,"x")+F377)</f>
        <v>3</v>
      </c>
      <c r="M377" s="54" t="s">
        <v>56</v>
      </c>
      <c r="N377" s="36" t="str">
        <f aca="false">IF(L377="n.a.","n.a.",IF(M377="completed",L377,IF(M377="partial",L377/2,IF(M377="incomplete",0,"n.a."))))</f>
        <v>n.a.</v>
      </c>
      <c r="Q377" s="36" t="n">
        <f aca="false">IF(OR(G377="n.a.",G377=""),"n.a.",COUNTIF($I377:$K377,"x")+G377)</f>
        <v>3</v>
      </c>
      <c r="R377" s="54" t="s">
        <v>56</v>
      </c>
      <c r="S377" s="36" t="str">
        <f aca="false">IF(Q377="n.a.","n.a.",IF(R377="completed",Q377,IF(R377="partial",Q377/2,IF(R377="incomplete",0,"n.a."))))</f>
        <v>n.a.</v>
      </c>
      <c r="V377" s="36" t="str">
        <f aca="false">IF(OR(H377="n.a.",H377=""),"n.a.",COUNTIF($I377:$K377,"x")+H377)</f>
        <v>n.a.</v>
      </c>
      <c r="W377" s="54" t="s">
        <v>54</v>
      </c>
      <c r="X377" s="36" t="str">
        <f aca="false">IF(V377="n.a.","n.a.",IF(W377="completed",V377,IF(W377="partial",V377/2,IF(W377="incomplete",0,"n.a."))))</f>
        <v>n.a.</v>
      </c>
    </row>
    <row r="378" customFormat="false" ht="16.4" hidden="true" customHeight="false" outlineLevel="0" collapsed="false">
      <c r="A378" s="64"/>
      <c r="B378" s="65" t="str">
        <f aca="false">HYPERLINK("https://attack.mitre.org/techniques/T1053/007/","MITRE")</f>
        <v>MITRE</v>
      </c>
      <c r="C378" s="65" t="s">
        <v>19</v>
      </c>
      <c r="D378" s="37" t="s">
        <v>463</v>
      </c>
      <c r="E378" s="38" t="s">
        <v>465</v>
      </c>
      <c r="F378" s="39" t="n">
        <v>2</v>
      </c>
      <c r="G378" s="39" t="n">
        <v>3</v>
      </c>
      <c r="H378" s="39" t="s">
        <v>54</v>
      </c>
      <c r="I378" s="53"/>
      <c r="J378" s="53" t="s">
        <v>55</v>
      </c>
      <c r="K378" s="53" t="s">
        <v>55</v>
      </c>
      <c r="L378" s="36" t="n">
        <f aca="false">IF(OR(F378="n.a.",F378=""),"n.a.",COUNTIF($I378:$K378,"x")+F378)</f>
        <v>4</v>
      </c>
      <c r="M378" s="54" t="s">
        <v>56</v>
      </c>
      <c r="N378" s="36" t="str">
        <f aca="false">IF(L378="n.a.","n.a.",IF(M378="completed",L378,IF(M378="partial",L378/2,IF(M378="incomplete",0,"n.a."))))</f>
        <v>n.a.</v>
      </c>
      <c r="Q378" s="36" t="n">
        <f aca="false">IF(OR(G378="n.a.",G378=""),"n.a.",COUNTIF($I378:$K378,"x")+G378)</f>
        <v>5</v>
      </c>
      <c r="R378" s="54" t="s">
        <v>56</v>
      </c>
      <c r="S378" s="36" t="str">
        <f aca="false">IF(Q378="n.a.","n.a.",IF(R378="completed",Q378,IF(R378="partial",Q378/2,IF(R378="incomplete",0,"n.a."))))</f>
        <v>n.a.</v>
      </c>
      <c r="V378" s="36" t="str">
        <f aca="false">IF(OR(H378="n.a.",H378=""),"n.a.",COUNTIF($I378:$K378,"x")+H378)</f>
        <v>n.a.</v>
      </c>
      <c r="W378" s="54" t="s">
        <v>54</v>
      </c>
      <c r="X378" s="36" t="str">
        <f aca="false">IF(V378="n.a.","n.a.",IF(W378="completed",V378,IF(W378="partial",V378/2,IF(W378="incomplete",0,"n.a."))))</f>
        <v>n.a.</v>
      </c>
    </row>
    <row r="379" customFormat="false" ht="16.4" hidden="true" customHeight="false" outlineLevel="0" collapsed="false">
      <c r="A379" s="64"/>
      <c r="B379" s="65" t="str">
        <f aca="false">HYPERLINK("https://attack.mitre.org/techniques/T1053/003/","MITRE")</f>
        <v>MITRE</v>
      </c>
      <c r="C379" s="65" t="s">
        <v>19</v>
      </c>
      <c r="D379" s="37" t="s">
        <v>463</v>
      </c>
      <c r="E379" s="38" t="s">
        <v>466</v>
      </c>
      <c r="F379" s="39" t="n">
        <v>2</v>
      </c>
      <c r="G379" s="39" t="n">
        <v>2</v>
      </c>
      <c r="H379" s="39" t="s">
        <v>54</v>
      </c>
      <c r="I379" s="53"/>
      <c r="J379" s="53" t="s">
        <v>55</v>
      </c>
      <c r="K379" s="53"/>
      <c r="L379" s="36" t="n">
        <f aca="false">IF(OR(F379="n.a.",F379=""),"n.a.",COUNTIF($I379:$K379,"x")+F379)</f>
        <v>3</v>
      </c>
      <c r="M379" s="54" t="s">
        <v>56</v>
      </c>
      <c r="N379" s="36" t="str">
        <f aca="false">IF(L379="n.a.","n.a.",IF(M379="completed",L379,IF(M379="partial",L379/2,IF(M379="incomplete",0,"n.a."))))</f>
        <v>n.a.</v>
      </c>
      <c r="Q379" s="36" t="n">
        <f aca="false">IF(OR(G379="n.a.",G379=""),"n.a.",COUNTIF($I379:$K379,"x")+G379)</f>
        <v>3</v>
      </c>
      <c r="R379" s="54" t="s">
        <v>56</v>
      </c>
      <c r="S379" s="36" t="str">
        <f aca="false">IF(Q379="n.a.","n.a.",IF(R379="completed",Q379,IF(R379="partial",Q379/2,IF(R379="incomplete",0,"n.a."))))</f>
        <v>n.a.</v>
      </c>
      <c r="V379" s="36" t="str">
        <f aca="false">IF(OR(H379="n.a.",H379=""),"n.a.",COUNTIF($I379:$K379,"x")+H379)</f>
        <v>n.a.</v>
      </c>
      <c r="W379" s="54" t="s">
        <v>54</v>
      </c>
      <c r="X379" s="36" t="str">
        <f aca="false">IF(V379="n.a.","n.a.",IF(W379="completed",V379,IF(W379="partial",V379/2,IF(W379="incomplete",0,"n.a."))))</f>
        <v>n.a.</v>
      </c>
    </row>
    <row r="380" customFormat="false" ht="16.4" hidden="true" customHeight="false" outlineLevel="0" collapsed="false">
      <c r="A380" s="64"/>
      <c r="B380" s="65" t="str">
        <f aca="false">HYPERLINK("https://attack.mitre.org/techniques/T1053/005","MITRE")</f>
        <v>MITRE</v>
      </c>
      <c r="C380" s="65" t="s">
        <v>19</v>
      </c>
      <c r="D380" s="37" t="s">
        <v>463</v>
      </c>
      <c r="E380" s="38" t="s">
        <v>467</v>
      </c>
      <c r="F380" s="39" t="n">
        <v>3</v>
      </c>
      <c r="G380" s="39" t="n">
        <v>3</v>
      </c>
      <c r="H380" s="39" t="s">
        <v>54</v>
      </c>
      <c r="I380" s="55"/>
      <c r="J380" s="55" t="s">
        <v>55</v>
      </c>
      <c r="K380" s="55"/>
      <c r="L380" s="36" t="n">
        <f aca="false">IF(OR(F380="n.a.",F380=""),"n.a.",COUNTIF($I380:$K380,"x")+F380)</f>
        <v>4</v>
      </c>
      <c r="M380" s="54" t="s">
        <v>56</v>
      </c>
      <c r="N380" s="36" t="str">
        <f aca="false">IF(L380="n.a.","n.a.",IF(M380="completed",L380,IF(M380="partial",L380/2,IF(M380="incomplete",0,"n.a."))))</f>
        <v>n.a.</v>
      </c>
      <c r="Q380" s="36" t="n">
        <f aca="false">IF(OR(G380="n.a.",G380=""),"n.a.",COUNTIF($I380:$K380,"x")+G380)</f>
        <v>4</v>
      </c>
      <c r="R380" s="54" t="s">
        <v>56</v>
      </c>
      <c r="S380" s="36" t="str">
        <f aca="false">IF(Q380="n.a.","n.a.",IF(R380="completed",Q380,IF(R380="partial",Q380/2,IF(R380="incomplete",0,"n.a."))))</f>
        <v>n.a.</v>
      </c>
      <c r="V380" s="36" t="str">
        <f aca="false">IF(OR(H380="n.a.",H380=""),"n.a.",COUNTIF($I380:$K380,"x")+H380)</f>
        <v>n.a.</v>
      </c>
      <c r="W380" s="54" t="s">
        <v>54</v>
      </c>
      <c r="X380" s="36" t="str">
        <f aca="false">IF(V380="n.a.","n.a.",IF(W380="completed",V380,IF(W380="partial",V380/2,IF(W380="incomplete",0,"n.a."))))</f>
        <v>n.a.</v>
      </c>
    </row>
    <row r="381" customFormat="false" ht="16.4" hidden="true" customHeight="false" outlineLevel="0" collapsed="false">
      <c r="A381" s="64"/>
      <c r="B381" s="65" t="str">
        <f aca="false">HYPERLINK("https://attack.mitre.org/techniques/T1053/006","MITRE")</f>
        <v>MITRE</v>
      </c>
      <c r="C381" s="65" t="s">
        <v>19</v>
      </c>
      <c r="D381" s="37" t="s">
        <v>463</v>
      </c>
      <c r="E381" s="38" t="s">
        <v>468</v>
      </c>
      <c r="F381" s="39" t="n">
        <v>1</v>
      </c>
      <c r="G381" s="39" t="n">
        <v>2</v>
      </c>
      <c r="H381" s="39" t="s">
        <v>54</v>
      </c>
      <c r="I381" s="53"/>
      <c r="J381" s="53" t="s">
        <v>55</v>
      </c>
      <c r="K381" s="53"/>
      <c r="L381" s="36" t="n">
        <f aca="false">IF(OR(F381="n.a.",F381=""),"n.a.",COUNTIF($I381:$K381,"x")+F381)</f>
        <v>2</v>
      </c>
      <c r="M381" s="54" t="s">
        <v>56</v>
      </c>
      <c r="N381" s="36" t="str">
        <f aca="false">IF(L381="n.a.","n.a.",IF(M381="completed",L381,IF(M381="partial",L381/2,IF(M381="incomplete",0,"n.a."))))</f>
        <v>n.a.</v>
      </c>
      <c r="Q381" s="36" t="n">
        <f aca="false">IF(OR(G381="n.a.",G381=""),"n.a.",COUNTIF($I381:$K381,"x")+G381)</f>
        <v>3</v>
      </c>
      <c r="R381" s="54" t="s">
        <v>56</v>
      </c>
      <c r="S381" s="36" t="str">
        <f aca="false">IF(Q381="n.a.","n.a.",IF(R381="completed",Q381,IF(R381="partial",Q381/2,IF(R381="incomplete",0,"n.a."))))</f>
        <v>n.a.</v>
      </c>
      <c r="V381" s="36" t="str">
        <f aca="false">IF(OR(H381="n.a.",H381=""),"n.a.",COUNTIF($I381:$K381,"x")+H381)</f>
        <v>n.a.</v>
      </c>
      <c r="W381" s="54" t="s">
        <v>54</v>
      </c>
      <c r="X381" s="36" t="str">
        <f aca="false">IF(V381="n.a.","n.a.",IF(W381="completed",V381,IF(W381="partial",V381/2,IF(W381="incomplete",0,"n.a."))))</f>
        <v>n.a.</v>
      </c>
    </row>
    <row r="382" customFormat="false" ht="16.4" hidden="true" customHeight="false" outlineLevel="0" collapsed="false">
      <c r="A382" s="64"/>
      <c r="B382" s="65" t="str">
        <f aca="false">HYPERLINK("https://attack.mitre.org/techniques/T1648/","MITRE")</f>
        <v>MITRE</v>
      </c>
      <c r="C382" s="65" t="s">
        <v>19</v>
      </c>
      <c r="D382" s="37" t="s">
        <v>469</v>
      </c>
      <c r="E382" s="38" t="s">
        <v>65</v>
      </c>
      <c r="F382" s="39" t="s">
        <v>54</v>
      </c>
      <c r="G382" s="39" t="s">
        <v>54</v>
      </c>
      <c r="H382" s="39" t="n">
        <v>2</v>
      </c>
      <c r="I382" s="55"/>
      <c r="J382" s="55" t="s">
        <v>55</v>
      </c>
      <c r="K382" s="55" t="s">
        <v>55</v>
      </c>
      <c r="L382" s="36" t="str">
        <f aca="false">IF(OR(F382="n.a.",F382=""),"n.a.",COUNTIF($I382:$K382,"x")+F382)</f>
        <v>n.a.</v>
      </c>
      <c r="M382" s="54" t="s">
        <v>54</v>
      </c>
      <c r="N382" s="36" t="str">
        <f aca="false">IF(L382="n.a.","n.a.",IF(M382="completed",L382,IF(M382="partial",L382/2,IF(M382="incomplete",0,"n.a."))))</f>
        <v>n.a.</v>
      </c>
      <c r="Q382" s="36" t="str">
        <f aca="false">IF(OR(G382="n.a.",G382=""),"n.a.",COUNTIF($I382:$K382,"x")+G382)</f>
        <v>n.a.</v>
      </c>
      <c r="R382" s="54" t="s">
        <v>54</v>
      </c>
      <c r="S382" s="36" t="str">
        <f aca="false">IF(Q382="n.a.","n.a.",IF(R382="completed",Q382,IF(R382="partial",Q382/2,IF(R382="incomplete",0,"n.a."))))</f>
        <v>n.a.</v>
      </c>
      <c r="V382" s="36" t="n">
        <f aca="false">IF(OR(H382="n.a.",H382=""),"n.a.",COUNTIF($I382:$K382,"x")+H382)</f>
        <v>4</v>
      </c>
      <c r="W382" s="54" t="s">
        <v>56</v>
      </c>
      <c r="X382" s="36" t="str">
        <f aca="false">IF(V382="n.a.","n.a.",IF(W382="completed",V382,IF(W382="partial",V382/2,IF(W382="incomplete",0,"n.a."))))</f>
        <v>n.a.</v>
      </c>
    </row>
    <row r="383" customFormat="false" ht="16.4" hidden="true" customHeight="false" outlineLevel="0" collapsed="false">
      <c r="A383" s="64"/>
      <c r="B383" s="65" t="str">
        <f aca="false">HYPERLINK("https://attack.mitre.org/techniques/T1129","MITRE")</f>
        <v>MITRE</v>
      </c>
      <c r="C383" s="65" t="s">
        <v>19</v>
      </c>
      <c r="D383" s="37" t="s">
        <v>470</v>
      </c>
      <c r="E383" s="38" t="s">
        <v>65</v>
      </c>
      <c r="F383" s="39" t="n">
        <v>2</v>
      </c>
      <c r="G383" s="39" t="n">
        <v>2</v>
      </c>
      <c r="H383" s="39" t="s">
        <v>54</v>
      </c>
      <c r="I383" s="55"/>
      <c r="J383" s="55" t="s">
        <v>55</v>
      </c>
      <c r="K383" s="55" t="s">
        <v>55</v>
      </c>
      <c r="L383" s="36" t="n">
        <f aca="false">IF(OR(F383="n.a.",F383=""),"n.a.",COUNTIF($I383:$K383,"x")+F383)</f>
        <v>4</v>
      </c>
      <c r="M383" s="54" t="s">
        <v>56</v>
      </c>
      <c r="N383" s="36" t="str">
        <f aca="false">IF(L383="n.a.","n.a.",IF(M383="completed",L383,IF(M383="partial",L383/2,IF(M383="incomplete",0,"n.a."))))</f>
        <v>n.a.</v>
      </c>
      <c r="Q383" s="36" t="n">
        <f aca="false">IF(OR(G383="n.a.",G383=""),"n.a.",COUNTIF($I383:$K383,"x")+G383)</f>
        <v>4</v>
      </c>
      <c r="R383" s="54" t="s">
        <v>56</v>
      </c>
      <c r="S383" s="36" t="str">
        <f aca="false">IF(Q383="n.a.","n.a.",IF(R383="completed",Q383,IF(R383="partial",Q383/2,IF(R383="incomplete",0,"n.a."))))</f>
        <v>n.a.</v>
      </c>
      <c r="V383" s="36" t="str">
        <f aca="false">IF(OR(H383="n.a.",H383=""),"n.a.",COUNTIF($I383:$K383,"x")+H383)</f>
        <v>n.a.</v>
      </c>
      <c r="W383" s="54" t="s">
        <v>54</v>
      </c>
      <c r="X383" s="36" t="str">
        <f aca="false">IF(V383="n.a.","n.a.",IF(W383="completed",V383,IF(W383="partial",V383/2,IF(W383="incomplete",0,"n.a."))))</f>
        <v>n.a.</v>
      </c>
    </row>
    <row r="384" customFormat="false" ht="16.4" hidden="true" customHeight="false" outlineLevel="0" collapsed="false">
      <c r="A384" s="64"/>
      <c r="B384" s="65" t="str">
        <f aca="false">HYPERLINK("https://attack.mitre.org/techniques/T1072/","MITRE")</f>
        <v>MITRE</v>
      </c>
      <c r="C384" s="65" t="s">
        <v>19</v>
      </c>
      <c r="D384" s="37" t="s">
        <v>471</v>
      </c>
      <c r="E384" s="38" t="s">
        <v>65</v>
      </c>
      <c r="F384" s="39" t="n">
        <v>3</v>
      </c>
      <c r="G384" s="39" t="n">
        <v>3</v>
      </c>
      <c r="H384" s="39" t="n">
        <v>3</v>
      </c>
      <c r="I384" s="53"/>
      <c r="J384" s="53" t="s">
        <v>55</v>
      </c>
      <c r="K384" s="53" t="s">
        <v>55</v>
      </c>
      <c r="L384" s="36" t="n">
        <f aca="false">IF(OR(F384="n.a.",F384=""),"n.a.",COUNTIF($I384:$K384,"x")+F384)</f>
        <v>5</v>
      </c>
      <c r="M384" s="54" t="s">
        <v>56</v>
      </c>
      <c r="N384" s="36" t="str">
        <f aca="false">IF(L384="n.a.","n.a.",IF(M384="completed",L384,IF(M384="partial",L384/2,IF(M384="incomplete",0,"n.a."))))</f>
        <v>n.a.</v>
      </c>
      <c r="Q384" s="36" t="n">
        <f aca="false">IF(OR(G384="n.a.",G384=""),"n.a.",COUNTIF($I384:$K384,"x")+G384)</f>
        <v>5</v>
      </c>
      <c r="R384" s="54" t="s">
        <v>56</v>
      </c>
      <c r="S384" s="36" t="str">
        <f aca="false">IF(Q384="n.a.","n.a.",IF(R384="completed",Q384,IF(R384="partial",Q384/2,IF(R384="incomplete",0,"n.a."))))</f>
        <v>n.a.</v>
      </c>
      <c r="V384" s="36" t="n">
        <f aca="false">IF(OR(H384="n.a.",H384=""),"n.a.",COUNTIF($I384:$K384,"x")+H384)</f>
        <v>5</v>
      </c>
      <c r="W384" s="54" t="s">
        <v>56</v>
      </c>
      <c r="X384" s="36" t="str">
        <f aca="false">IF(V384="n.a.","n.a.",IF(W384="completed",V384,IF(W384="partial",V384/2,IF(W384="incomplete",0,"n.a."))))</f>
        <v>n.a.</v>
      </c>
    </row>
    <row r="385" customFormat="false" ht="16.4" hidden="true" customHeight="false" outlineLevel="0" collapsed="false">
      <c r="A385" s="64"/>
      <c r="B385" s="65" t="str">
        <f aca="false">HYPERLINK("https://attack.mitre.org/techniques/T1569/001","MITRE")</f>
        <v>MITRE</v>
      </c>
      <c r="C385" s="65" t="s">
        <v>19</v>
      </c>
      <c r="D385" s="37" t="s">
        <v>472</v>
      </c>
      <c r="E385" s="38" t="s">
        <v>473</v>
      </c>
      <c r="F385" s="39" t="n">
        <v>3</v>
      </c>
      <c r="G385" s="39" t="s">
        <v>54</v>
      </c>
      <c r="H385" s="39" t="s">
        <v>54</v>
      </c>
      <c r="I385" s="53"/>
      <c r="J385" s="53" t="s">
        <v>55</v>
      </c>
      <c r="K385" s="53"/>
      <c r="L385" s="36" t="n">
        <f aca="false">IF(OR(F385="n.a.",F385=""),"n.a.",COUNTIF($I385:$K385,"x")+F385)</f>
        <v>4</v>
      </c>
      <c r="M385" s="54" t="s">
        <v>56</v>
      </c>
      <c r="N385" s="36" t="str">
        <f aca="false">IF(L385="n.a.","n.a.",IF(M385="completed",L385,IF(M385="partial",L385/2,IF(M385="incomplete",0,"n.a."))))</f>
        <v>n.a.</v>
      </c>
      <c r="Q385" s="36" t="str">
        <f aca="false">IF(OR(G385="n.a.",G385=""),"n.a.",COUNTIF($I385:$K385,"x")+G385)</f>
        <v>n.a.</v>
      </c>
      <c r="R385" s="54" t="s">
        <v>54</v>
      </c>
      <c r="S385" s="36" t="str">
        <f aca="false">IF(Q385="n.a.","n.a.",IF(R385="completed",Q385,IF(R385="partial",Q385/2,IF(R385="incomplete",0,"n.a."))))</f>
        <v>n.a.</v>
      </c>
      <c r="V385" s="36" t="str">
        <f aca="false">IF(OR(H385="n.a.",H385=""),"n.a.",COUNTIF($I385:$K385,"x")+H385)</f>
        <v>n.a.</v>
      </c>
      <c r="W385" s="54" t="s">
        <v>54</v>
      </c>
      <c r="X385" s="36" t="str">
        <f aca="false">IF(V385="n.a.","n.a.",IF(W385="completed",V385,IF(W385="partial",V385/2,IF(W385="incomplete",0,"n.a."))))</f>
        <v>n.a.</v>
      </c>
    </row>
    <row r="386" customFormat="false" ht="16.4" hidden="true" customHeight="false" outlineLevel="0" collapsed="false">
      <c r="A386" s="64"/>
      <c r="B386" s="65" t="str">
        <f aca="false">HYPERLINK("https://attack.mitre.org/techniques/T1569/002","MITRE")</f>
        <v>MITRE</v>
      </c>
      <c r="C386" s="65" t="s">
        <v>19</v>
      </c>
      <c r="D386" s="37" t="s">
        <v>472</v>
      </c>
      <c r="E386" s="38" t="s">
        <v>474</v>
      </c>
      <c r="F386" s="39" t="n">
        <v>3</v>
      </c>
      <c r="G386" s="39" t="s">
        <v>54</v>
      </c>
      <c r="H386" s="39" t="s">
        <v>54</v>
      </c>
      <c r="I386" s="55"/>
      <c r="J386" s="55" t="s">
        <v>55</v>
      </c>
      <c r="K386" s="55"/>
      <c r="L386" s="36" t="n">
        <f aca="false">IF(OR(F386="n.a.",F386=""),"n.a.",COUNTIF($I386:$K386,"x")+F386)</f>
        <v>4</v>
      </c>
      <c r="M386" s="54" t="s">
        <v>56</v>
      </c>
      <c r="N386" s="36" t="str">
        <f aca="false">IF(L386="n.a.","n.a.",IF(M386="completed",L386,IF(M386="partial",L386/2,IF(M386="incomplete",0,"n.a."))))</f>
        <v>n.a.</v>
      </c>
      <c r="Q386" s="36" t="str">
        <f aca="false">IF(OR(G386="n.a.",G386=""),"n.a.",COUNTIF($I386:$K386,"x")+G386)</f>
        <v>n.a.</v>
      </c>
      <c r="R386" s="54" t="s">
        <v>54</v>
      </c>
      <c r="S386" s="36" t="str">
        <f aca="false">IF(Q386="n.a.","n.a.",IF(R386="completed",Q386,IF(R386="partial",Q386/2,IF(R386="incomplete",0,"n.a."))))</f>
        <v>n.a.</v>
      </c>
      <c r="V386" s="36" t="str">
        <f aca="false">IF(OR(H386="n.a.",H386=""),"n.a.",COUNTIF($I386:$K386,"x")+H386)</f>
        <v>n.a.</v>
      </c>
      <c r="W386" s="54" t="s">
        <v>54</v>
      </c>
      <c r="X386" s="36" t="str">
        <f aca="false">IF(V386="n.a.","n.a.",IF(W386="completed",V386,IF(W386="partial",V386/2,IF(W386="incomplete",0,"n.a."))))</f>
        <v>n.a.</v>
      </c>
    </row>
    <row r="387" customFormat="false" ht="16.4" hidden="true" customHeight="false" outlineLevel="0" collapsed="false">
      <c r="A387" s="64"/>
      <c r="B387" s="65" t="str">
        <f aca="false">HYPERLINK("https://attack.mitre.org/techniques/T1569/003","MITRE")</f>
        <v>MITRE</v>
      </c>
      <c r="C387" s="65" t="s">
        <v>19</v>
      </c>
      <c r="D387" s="37" t="s">
        <v>472</v>
      </c>
      <c r="E387" s="38" t="s">
        <v>475</v>
      </c>
      <c r="F387" s="39" t="n">
        <v>2</v>
      </c>
      <c r="G387" s="39" t="n">
        <v>3</v>
      </c>
      <c r="H387" s="39" t="s">
        <v>54</v>
      </c>
      <c r="I387" s="55"/>
      <c r="J387" s="55" t="s">
        <v>55</v>
      </c>
      <c r="K387" s="55" t="s">
        <v>55</v>
      </c>
      <c r="L387" s="36" t="n">
        <f aca="false">IF(OR(F387="n.a.",F387=""),"n.a.",COUNTIF($I387:$K387,"x")+F387)</f>
        <v>4</v>
      </c>
      <c r="M387" s="54" t="s">
        <v>56</v>
      </c>
      <c r="N387" s="36" t="str">
        <f aca="false">IF(L387="n.a.","n.a.",IF(M387="completed",L387,IF(M387="partial",L387/2,IF(M387="incomplete",0,"n.a."))))</f>
        <v>n.a.</v>
      </c>
      <c r="Q387" s="36" t="n">
        <f aca="false">IF(OR(G387="n.a.",G387=""),"n.a.",COUNTIF($I387:$K387,"x")+G387)</f>
        <v>5</v>
      </c>
      <c r="R387" s="54" t="s">
        <v>56</v>
      </c>
      <c r="S387" s="36" t="str">
        <f aca="false">IF(Q387="n.a.","n.a.",IF(R387="completed",Q387,IF(R387="partial",Q387/2,IF(R387="incomplete",0,"n.a."))))</f>
        <v>n.a.</v>
      </c>
      <c r="V387" s="36" t="str">
        <f aca="false">IF(OR(H387="n.a.",H387=""),"n.a.",COUNTIF($I387:$K387,"x")+H387)</f>
        <v>n.a.</v>
      </c>
      <c r="W387" s="54" t="s">
        <v>54</v>
      </c>
      <c r="X387" s="36" t="str">
        <f aca="false">IF(V387="n.a.","n.a.",IF(W387="completed",V387,IF(W387="partial",V387/2,IF(W387="incomplete",0,"n.a."))))</f>
        <v>n.a.</v>
      </c>
    </row>
    <row r="388" customFormat="false" ht="16.4" hidden="true" customHeight="false" outlineLevel="0" collapsed="false">
      <c r="A388" s="64"/>
      <c r="B388" s="65" t="str">
        <f aca="false">HYPERLINK("https://attack.mitre.org/techniques/T1204/004","MITRE")</f>
        <v>MITRE</v>
      </c>
      <c r="C388" s="65" t="s">
        <v>19</v>
      </c>
      <c r="D388" s="37" t="s">
        <v>476</v>
      </c>
      <c r="E388" s="38" t="s">
        <v>477</v>
      </c>
      <c r="F388" s="39" t="n">
        <v>3</v>
      </c>
      <c r="G388" s="39" t="n">
        <v>3</v>
      </c>
      <c r="H388" s="39" t="n">
        <v>3</v>
      </c>
      <c r="I388" s="55"/>
      <c r="J388" s="55" t="s">
        <v>55</v>
      </c>
      <c r="K388" s="55"/>
      <c r="L388" s="36" t="n">
        <f aca="false">IF(OR(F388="n.a.",F388=""),"n.a.",COUNTIF($I388:$K388,"x")+F388)</f>
        <v>4</v>
      </c>
      <c r="M388" s="54" t="s">
        <v>56</v>
      </c>
      <c r="N388" s="36" t="str">
        <f aca="false">IF(L388="n.a.","n.a.",IF(M388="completed",L388,IF(M388="partial",L388/2,IF(M388="incomplete",0,"n.a."))))</f>
        <v>n.a.</v>
      </c>
      <c r="Q388" s="36" t="n">
        <f aca="false">IF(OR(G388="n.a.",G388=""),"n.a.",COUNTIF($I388:$K388,"x")+G388)</f>
        <v>4</v>
      </c>
      <c r="R388" s="54" t="s">
        <v>56</v>
      </c>
      <c r="S388" s="36" t="str">
        <f aca="false">IF(Q388="n.a.","n.a.",IF(R388="completed",Q388,IF(R388="partial",Q388/2,IF(R388="incomplete",0,"n.a."))))</f>
        <v>n.a.</v>
      </c>
      <c r="V388" s="36" t="n">
        <f aca="false">IF(OR(H388="n.a.",H388=""),"n.a.",COUNTIF($I388:$K388,"x")+H388)</f>
        <v>4</v>
      </c>
      <c r="W388" s="54" t="s">
        <v>56</v>
      </c>
      <c r="X388" s="36" t="str">
        <f aca="false">IF(V388="n.a.","n.a.",IF(W388="completed",V388,IF(W388="partial",V388/2,IF(W388="incomplete",0,"n.a."))))</f>
        <v>n.a.</v>
      </c>
    </row>
    <row r="389" customFormat="false" ht="16.4" hidden="true" customHeight="false" outlineLevel="0" collapsed="false">
      <c r="A389" s="64"/>
      <c r="B389" s="65" t="str">
        <f aca="false">HYPERLINK("https://attack.mitre.org/techniques/T1204/002","MITRE")</f>
        <v>MITRE</v>
      </c>
      <c r="C389" s="65" t="s">
        <v>19</v>
      </c>
      <c r="D389" s="37" t="s">
        <v>476</v>
      </c>
      <c r="E389" s="38" t="s">
        <v>478</v>
      </c>
      <c r="F389" s="39" t="n">
        <v>3</v>
      </c>
      <c r="G389" s="39" t="s">
        <v>54</v>
      </c>
      <c r="H389" s="39" t="s">
        <v>54</v>
      </c>
      <c r="I389" s="55"/>
      <c r="J389" s="55" t="s">
        <v>55</v>
      </c>
      <c r="K389" s="55"/>
      <c r="L389" s="36" t="n">
        <f aca="false">IF(OR(F389="n.a.",F389=""),"n.a.",COUNTIF($I389:$K389,"x")+F389)</f>
        <v>4</v>
      </c>
      <c r="M389" s="54" t="s">
        <v>56</v>
      </c>
      <c r="N389" s="36" t="str">
        <f aca="false">IF(L389="n.a.","n.a.",IF(M389="completed",L389,IF(M389="partial",L389/2,IF(M389="incomplete",0,"n.a."))))</f>
        <v>n.a.</v>
      </c>
      <c r="Q389" s="36" t="str">
        <f aca="false">IF(OR(G389="n.a.",G389=""),"n.a.",COUNTIF($I389:$K389,"x")+G389)</f>
        <v>n.a.</v>
      </c>
      <c r="R389" s="54" t="s">
        <v>54</v>
      </c>
      <c r="S389" s="36" t="str">
        <f aca="false">IF(Q389="n.a.","n.a.",IF(R389="completed",Q389,IF(R389="partial",Q389/2,IF(R389="incomplete",0,"n.a."))))</f>
        <v>n.a.</v>
      </c>
      <c r="V389" s="36" t="str">
        <f aca="false">IF(OR(H389="n.a.",H389=""),"n.a.",COUNTIF($I389:$K389,"x")+H389)</f>
        <v>n.a.</v>
      </c>
      <c r="W389" s="54" t="s">
        <v>54</v>
      </c>
      <c r="X389" s="36" t="str">
        <f aca="false">IF(V389="n.a.","n.a.",IF(W389="completed",V389,IF(W389="partial",V389/2,IF(W389="incomplete",0,"n.a."))))</f>
        <v>n.a.</v>
      </c>
    </row>
    <row r="390" customFormat="false" ht="16.4" hidden="true" customHeight="false" outlineLevel="0" collapsed="false">
      <c r="A390" s="64"/>
      <c r="B390" s="65" t="str">
        <f aca="false">HYPERLINK("https://attack.mitre.org/techniques/T1204/003/","MITRE")</f>
        <v>MITRE</v>
      </c>
      <c r="C390" s="65" t="s">
        <v>19</v>
      </c>
      <c r="D390" s="37" t="s">
        <v>476</v>
      </c>
      <c r="E390" s="38" t="s">
        <v>479</v>
      </c>
      <c r="F390" s="39" t="n">
        <v>2</v>
      </c>
      <c r="G390" s="39" t="n">
        <v>3</v>
      </c>
      <c r="H390" s="39" t="n">
        <v>3</v>
      </c>
      <c r="I390" s="53" t="s">
        <v>55</v>
      </c>
      <c r="J390" s="53" t="s">
        <v>55</v>
      </c>
      <c r="K390" s="53" t="s">
        <v>55</v>
      </c>
      <c r="L390" s="36" t="n">
        <f aca="false">IF(OR(F390="n.a.",F390=""),"n.a.",COUNTIF($I390:$K390,"x")+F390)</f>
        <v>5</v>
      </c>
      <c r="M390" s="54" t="s">
        <v>56</v>
      </c>
      <c r="N390" s="36" t="str">
        <f aca="false">IF(L390="n.a.","n.a.",IF(M390="completed",L390,IF(M390="partial",L390/2,IF(M390="incomplete",0,"n.a."))))</f>
        <v>n.a.</v>
      </c>
      <c r="Q390" s="36" t="n">
        <f aca="false">IF(OR(G390="n.a.",G390=""),"n.a.",COUNTIF($I390:$K390,"x")+G390)</f>
        <v>6</v>
      </c>
      <c r="R390" s="54" t="s">
        <v>56</v>
      </c>
      <c r="S390" s="36" t="str">
        <f aca="false">IF(Q390="n.a.","n.a.",IF(R390="completed",Q390,IF(R390="partial",Q390/2,IF(R390="incomplete",0,"n.a."))))</f>
        <v>n.a.</v>
      </c>
      <c r="V390" s="36" t="n">
        <f aca="false">IF(OR(H390="n.a.",H390=""),"n.a.",COUNTIF($I390:$K390,"x")+H390)</f>
        <v>6</v>
      </c>
      <c r="W390" s="54" t="s">
        <v>56</v>
      </c>
      <c r="X390" s="36" t="str">
        <f aca="false">IF(V390="n.a.","n.a.",IF(W390="completed",V390,IF(W390="partial",V390/2,IF(W390="incomplete",0,"n.a."))))</f>
        <v>n.a.</v>
      </c>
    </row>
    <row r="391" customFormat="false" ht="16.4" hidden="true" customHeight="false" outlineLevel="0" collapsed="false">
      <c r="A391" s="64"/>
      <c r="B391" s="65" t="str">
        <f aca="false">HYPERLINK("https://attack.mitre.org/techniques/T1204/001","MITRE")</f>
        <v>MITRE</v>
      </c>
      <c r="C391" s="65" t="s">
        <v>19</v>
      </c>
      <c r="D391" s="37" t="s">
        <v>476</v>
      </c>
      <c r="E391" s="38" t="s">
        <v>480</v>
      </c>
      <c r="F391" s="39" t="n">
        <v>3</v>
      </c>
      <c r="G391" s="39" t="n">
        <v>3</v>
      </c>
      <c r="H391" s="39" t="s">
        <v>54</v>
      </c>
      <c r="I391" s="55"/>
      <c r="J391" s="55" t="s">
        <v>55</v>
      </c>
      <c r="K391" s="55"/>
      <c r="L391" s="36" t="n">
        <f aca="false">IF(OR(F391="n.a.",F391=""),"n.a.",COUNTIF($I391:$K391,"x")+F391)</f>
        <v>4</v>
      </c>
      <c r="M391" s="54" t="s">
        <v>56</v>
      </c>
      <c r="N391" s="36" t="str">
        <f aca="false">IF(L391="n.a.","n.a.",IF(M391="completed",L391,IF(M391="partial",L391/2,IF(M391="incomplete",0,"n.a."))))</f>
        <v>n.a.</v>
      </c>
      <c r="Q391" s="36" t="n">
        <f aca="false">IF(OR(G391="n.a.",G391=""),"n.a.",COUNTIF($I391:$K391,"x")+G391)</f>
        <v>4</v>
      </c>
      <c r="R391" s="54" t="s">
        <v>56</v>
      </c>
      <c r="S391" s="36" t="str">
        <f aca="false">IF(Q391="n.a.","n.a.",IF(R391="completed",Q391,IF(R391="partial",Q391/2,IF(R391="incomplete",0,"n.a."))))</f>
        <v>n.a.</v>
      </c>
      <c r="V391" s="36" t="str">
        <f aca="false">IF(OR(H391="n.a.",H391=""),"n.a.",COUNTIF($I391:$K391,"x")+H391)</f>
        <v>n.a.</v>
      </c>
      <c r="W391" s="54" t="s">
        <v>54</v>
      </c>
      <c r="X391" s="36" t="str">
        <f aca="false">IF(V391="n.a.","n.a.",IF(W391="completed",V391,IF(W391="partial",V391/2,IF(W391="incomplete",0,"n.a."))))</f>
        <v>n.a.</v>
      </c>
    </row>
    <row r="392" customFormat="false" ht="16.4" hidden="true" customHeight="false" outlineLevel="0" collapsed="false">
      <c r="A392" s="64"/>
      <c r="B392" s="65" t="str">
        <f aca="false">HYPERLINK("https://attack.mitre.org/techniques/T1047","MITRE")</f>
        <v>MITRE</v>
      </c>
      <c r="C392" s="65" t="s">
        <v>19</v>
      </c>
      <c r="D392" s="37" t="s">
        <v>481</v>
      </c>
      <c r="E392" s="38" t="s">
        <v>65</v>
      </c>
      <c r="F392" s="39" t="n">
        <v>2</v>
      </c>
      <c r="G392" s="39" t="n">
        <v>3</v>
      </c>
      <c r="H392" s="39" t="s">
        <v>54</v>
      </c>
      <c r="I392" s="55"/>
      <c r="J392" s="55" t="s">
        <v>55</v>
      </c>
      <c r="K392" s="55"/>
      <c r="L392" s="36" t="n">
        <f aca="false">IF(OR(F392="n.a.",F392=""),"n.a.",COUNTIF($I392:$K392,"x")+F392)</f>
        <v>3</v>
      </c>
      <c r="M392" s="54" t="s">
        <v>56</v>
      </c>
      <c r="N392" s="36" t="str">
        <f aca="false">IF(L392="n.a.","n.a.",IF(M392="completed",L392,IF(M392="partial",L392/2,IF(M392="incomplete",0,"n.a."))))</f>
        <v>n.a.</v>
      </c>
      <c r="Q392" s="36" t="n">
        <f aca="false">IF(OR(G392="n.a.",G392=""),"n.a.",COUNTIF($I392:$K392,"x")+G392)</f>
        <v>4</v>
      </c>
      <c r="R392" s="54" t="s">
        <v>56</v>
      </c>
      <c r="S392" s="36" t="str">
        <f aca="false">IF(Q392="n.a.","n.a.",IF(R392="completed",Q392,IF(R392="partial",Q392/2,IF(R392="incomplete",0,"n.a."))))</f>
        <v>n.a.</v>
      </c>
      <c r="V392" s="36" t="str">
        <f aca="false">IF(OR(H392="n.a.",H392=""),"n.a.",COUNTIF($I392:$K392,"x")+H392)</f>
        <v>n.a.</v>
      </c>
      <c r="W392" s="54" t="s">
        <v>54</v>
      </c>
      <c r="X392" s="36" t="str">
        <f aca="false">IF(V392="n.a.","n.a.",IF(W392="completed",V392,IF(W392="partial",V392/2,IF(W392="incomplete",0,"n.a."))))</f>
        <v>n.a.</v>
      </c>
    </row>
    <row r="393" customFormat="false" ht="16.4" hidden="true" customHeight="false" outlineLevel="0" collapsed="false">
      <c r="A393" s="66"/>
      <c r="B393" s="67" t="str">
        <f aca="false">HYPERLINK("https://attack.mitre.org/techniques/T1020/001/","MITRE")</f>
        <v>MITRE</v>
      </c>
      <c r="C393" s="67" t="s">
        <v>20</v>
      </c>
      <c r="D393" s="37" t="s">
        <v>482</v>
      </c>
      <c r="E393" s="38" t="s">
        <v>483</v>
      </c>
      <c r="F393" s="39" t="s">
        <v>54</v>
      </c>
      <c r="G393" s="39" t="n">
        <v>3</v>
      </c>
      <c r="H393" s="39" t="n">
        <v>3</v>
      </c>
      <c r="I393" s="55" t="s">
        <v>55</v>
      </c>
      <c r="J393" s="55" t="s">
        <v>55</v>
      </c>
      <c r="K393" s="55"/>
      <c r="L393" s="36" t="str">
        <f aca="false">IF(OR(F393="n.a.",F393=""),"n.a.",COUNTIF($I393:$K393,"x")+F393)</f>
        <v>n.a.</v>
      </c>
      <c r="M393" s="54" t="s">
        <v>54</v>
      </c>
      <c r="N393" s="36" t="str">
        <f aca="false">IF(L393="n.a.","n.a.",IF(M393="completed",L393,IF(M393="partial",L393/2,IF(M393="incomplete",0,"n.a."))))</f>
        <v>n.a.</v>
      </c>
      <c r="Q393" s="36" t="n">
        <f aca="false">IF(OR(G393="n.a.",G393=""),"n.a.",COUNTIF($I393:$K393,"x")+G393)</f>
        <v>5</v>
      </c>
      <c r="R393" s="54" t="s">
        <v>56</v>
      </c>
      <c r="S393" s="36" t="str">
        <f aca="false">IF(Q393="n.a.","n.a.",IF(R393="completed",Q393,IF(R393="partial",Q393/2,IF(R393="incomplete",0,"n.a."))))</f>
        <v>n.a.</v>
      </c>
      <c r="V393" s="36" t="n">
        <f aca="false">IF(OR(H393="n.a.",H393=""),"n.a.",COUNTIF($I393:$K393,"x")+H393)</f>
        <v>5</v>
      </c>
      <c r="W393" s="54" t="s">
        <v>56</v>
      </c>
      <c r="X393" s="36" t="str">
        <f aca="false">IF(V393="n.a.","n.a.",IF(W393="completed",V393,IF(W393="partial",V393/2,IF(W393="incomplete",0,"n.a."))))</f>
        <v>n.a.</v>
      </c>
    </row>
    <row r="394" customFormat="false" ht="16.4" hidden="true" customHeight="false" outlineLevel="0" collapsed="false">
      <c r="A394" s="66"/>
      <c r="B394" s="67" t="str">
        <f aca="false">HYPERLINK("https://attack.mitre.org/techniques/T1030","MITRE")</f>
        <v>MITRE</v>
      </c>
      <c r="C394" s="67" t="s">
        <v>20</v>
      </c>
      <c r="D394" s="37" t="s">
        <v>484</v>
      </c>
      <c r="E394" s="38" t="s">
        <v>65</v>
      </c>
      <c r="F394" s="39" t="n">
        <v>2</v>
      </c>
      <c r="G394" s="39" t="n">
        <v>2</v>
      </c>
      <c r="H394" s="39" t="s">
        <v>54</v>
      </c>
      <c r="I394" s="55" t="s">
        <v>55</v>
      </c>
      <c r="J394" s="55" t="s">
        <v>55</v>
      </c>
      <c r="K394" s="55" t="s">
        <v>55</v>
      </c>
      <c r="L394" s="36" t="n">
        <f aca="false">IF(OR(F394="n.a.",F394=""),"n.a.",COUNTIF($I394:$K394,"x")+F394)</f>
        <v>5</v>
      </c>
      <c r="M394" s="54" t="s">
        <v>56</v>
      </c>
      <c r="N394" s="36" t="str">
        <f aca="false">IF(L394="n.a.","n.a.",IF(M394="completed",L394,IF(M394="partial",L394/2,IF(M394="incomplete",0,"n.a."))))</f>
        <v>n.a.</v>
      </c>
      <c r="Q394" s="36" t="n">
        <f aca="false">IF(OR(G394="n.a.",G394=""),"n.a.",COUNTIF($I394:$K394,"x")+G394)</f>
        <v>5</v>
      </c>
      <c r="R394" s="54" t="s">
        <v>56</v>
      </c>
      <c r="S394" s="36" t="str">
        <f aca="false">IF(Q394="n.a.","n.a.",IF(R394="completed",Q394,IF(R394="partial",Q394/2,IF(R394="incomplete",0,"n.a."))))</f>
        <v>n.a.</v>
      </c>
      <c r="V394" s="36" t="str">
        <f aca="false">IF(OR(H394="n.a.",H394=""),"n.a.",COUNTIF($I394:$K394,"x")+H394)</f>
        <v>n.a.</v>
      </c>
      <c r="W394" s="54" t="s">
        <v>54</v>
      </c>
      <c r="X394" s="36" t="str">
        <f aca="false">IF(V394="n.a.","n.a.",IF(W394="completed",V394,IF(W394="partial",V394/2,IF(W394="incomplete",0,"n.a."))))</f>
        <v>n.a.</v>
      </c>
    </row>
    <row r="395" customFormat="false" ht="16.4" hidden="true" customHeight="false" outlineLevel="0" collapsed="false">
      <c r="A395" s="66"/>
      <c r="B395" s="67" t="str">
        <f aca="false">HYPERLINK("https://attack.mitre.org/techniques/T1048/002","MITRE")</f>
        <v>MITRE</v>
      </c>
      <c r="C395" s="67" t="s">
        <v>20</v>
      </c>
      <c r="D395" s="37" t="s">
        <v>485</v>
      </c>
      <c r="E395" s="38" t="s">
        <v>486</v>
      </c>
      <c r="F395" s="39" t="n">
        <v>2</v>
      </c>
      <c r="G395" s="39" t="n">
        <v>3</v>
      </c>
      <c r="H395" s="39" t="s">
        <v>54</v>
      </c>
      <c r="I395" s="55" t="s">
        <v>55</v>
      </c>
      <c r="J395" s="55" t="s">
        <v>55</v>
      </c>
      <c r="K395" s="55" t="s">
        <v>55</v>
      </c>
      <c r="L395" s="36" t="n">
        <f aca="false">IF(OR(F395="n.a.",F395=""),"n.a.",COUNTIF($I395:$K395,"x")+F395)</f>
        <v>5</v>
      </c>
      <c r="M395" s="54" t="s">
        <v>56</v>
      </c>
      <c r="N395" s="36" t="str">
        <f aca="false">IF(L395="n.a.","n.a.",IF(M395="completed",L395,IF(M395="partial",L395/2,IF(M395="incomplete",0,"n.a."))))</f>
        <v>n.a.</v>
      </c>
      <c r="Q395" s="36" t="n">
        <f aca="false">IF(OR(G395="n.a.",G395=""),"n.a.",COUNTIF($I395:$K395,"x")+G395)</f>
        <v>6</v>
      </c>
      <c r="R395" s="54" t="s">
        <v>56</v>
      </c>
      <c r="S395" s="36" t="str">
        <f aca="false">IF(Q395="n.a.","n.a.",IF(R395="completed",Q395,IF(R395="partial",Q395/2,IF(R395="incomplete",0,"n.a."))))</f>
        <v>n.a.</v>
      </c>
      <c r="V395" s="36" t="str">
        <f aca="false">IF(OR(H395="n.a.",H395=""),"n.a.",COUNTIF($I395:$K395,"x")+H395)</f>
        <v>n.a.</v>
      </c>
      <c r="W395" s="54" t="s">
        <v>54</v>
      </c>
      <c r="X395" s="36" t="str">
        <f aca="false">IF(V395="n.a.","n.a.",IF(W395="completed",V395,IF(W395="partial",V395/2,IF(W395="incomplete",0,"n.a."))))</f>
        <v>n.a.</v>
      </c>
    </row>
    <row r="396" customFormat="false" ht="16.4" hidden="true" customHeight="false" outlineLevel="0" collapsed="false">
      <c r="A396" s="66"/>
      <c r="B396" s="67" t="str">
        <f aca="false">HYPERLINK("https://attack.mitre.org/techniques/T1048/001","MITRE")</f>
        <v>MITRE</v>
      </c>
      <c r="C396" s="67" t="s">
        <v>20</v>
      </c>
      <c r="D396" s="37" t="s">
        <v>485</v>
      </c>
      <c r="E396" s="38" t="s">
        <v>487</v>
      </c>
      <c r="F396" s="39" t="n">
        <v>3</v>
      </c>
      <c r="G396" s="39" t="n">
        <v>3</v>
      </c>
      <c r="H396" s="39" t="s">
        <v>54</v>
      </c>
      <c r="I396" s="55" t="s">
        <v>55</v>
      </c>
      <c r="J396" s="55" t="s">
        <v>55</v>
      </c>
      <c r="K396" s="55" t="s">
        <v>55</v>
      </c>
      <c r="L396" s="36" t="n">
        <f aca="false">IF(OR(F396="n.a.",F396=""),"n.a.",COUNTIF($I396:$K396,"x")+F396)</f>
        <v>6</v>
      </c>
      <c r="M396" s="54" t="s">
        <v>56</v>
      </c>
      <c r="N396" s="36" t="str">
        <f aca="false">IF(L396="n.a.","n.a.",IF(M396="completed",L396,IF(M396="partial",L396/2,IF(M396="incomplete",0,"n.a."))))</f>
        <v>n.a.</v>
      </c>
      <c r="Q396" s="36" t="n">
        <f aca="false">IF(OR(G396="n.a.",G396=""),"n.a.",COUNTIF($I396:$K396,"x")+G396)</f>
        <v>6</v>
      </c>
      <c r="R396" s="54" t="s">
        <v>56</v>
      </c>
      <c r="S396" s="36" t="str">
        <f aca="false">IF(Q396="n.a.","n.a.",IF(R396="completed",Q396,IF(R396="partial",Q396/2,IF(R396="incomplete",0,"n.a."))))</f>
        <v>n.a.</v>
      </c>
      <c r="V396" s="36" t="str">
        <f aca="false">IF(OR(H396="n.a.",H396=""),"n.a.",COUNTIF($I396:$K396,"x")+H396)</f>
        <v>n.a.</v>
      </c>
      <c r="W396" s="54" t="s">
        <v>54</v>
      </c>
      <c r="X396" s="36" t="str">
        <f aca="false">IF(V396="n.a.","n.a.",IF(W396="completed",V396,IF(W396="partial",V396/2,IF(W396="incomplete",0,"n.a."))))</f>
        <v>n.a.</v>
      </c>
    </row>
    <row r="397" customFormat="false" ht="16.4" hidden="true" customHeight="false" outlineLevel="0" collapsed="false">
      <c r="A397" s="66"/>
      <c r="B397" s="67" t="str">
        <f aca="false">HYPERLINK("https://attack.mitre.org/techniques/T1048/003","MITRE")</f>
        <v>MITRE</v>
      </c>
      <c r="C397" s="67" t="s">
        <v>20</v>
      </c>
      <c r="D397" s="37" t="s">
        <v>485</v>
      </c>
      <c r="E397" s="38" t="s">
        <v>488</v>
      </c>
      <c r="F397" s="39" t="n">
        <v>2</v>
      </c>
      <c r="G397" s="39" t="n">
        <v>3</v>
      </c>
      <c r="H397" s="39" t="s">
        <v>54</v>
      </c>
      <c r="I397" s="55" t="s">
        <v>55</v>
      </c>
      <c r="J397" s="55" t="s">
        <v>55</v>
      </c>
      <c r="K397" s="55" t="s">
        <v>55</v>
      </c>
      <c r="L397" s="36" t="n">
        <f aca="false">IF(OR(F397="n.a.",F397=""),"n.a.",COUNTIF($I397:$K397,"x")+F397)</f>
        <v>5</v>
      </c>
      <c r="M397" s="54" t="s">
        <v>56</v>
      </c>
      <c r="N397" s="36" t="str">
        <f aca="false">IF(L397="n.a.","n.a.",IF(M397="completed",L397,IF(M397="partial",L397/2,IF(M397="incomplete",0,"n.a."))))</f>
        <v>n.a.</v>
      </c>
      <c r="Q397" s="36" t="n">
        <f aca="false">IF(OR(G397="n.a.",G397=""),"n.a.",COUNTIF($I397:$K397,"x")+G397)</f>
        <v>6</v>
      </c>
      <c r="R397" s="54" t="s">
        <v>56</v>
      </c>
      <c r="S397" s="36" t="str">
        <f aca="false">IF(Q397="n.a.","n.a.",IF(R397="completed",Q397,IF(R397="partial",Q397/2,IF(R397="incomplete",0,"n.a."))))</f>
        <v>n.a.</v>
      </c>
      <c r="V397" s="36" t="str">
        <f aca="false">IF(OR(H397="n.a.",H397=""),"n.a.",COUNTIF($I397:$K397,"x")+H397)</f>
        <v>n.a.</v>
      </c>
      <c r="W397" s="54" t="s">
        <v>54</v>
      </c>
      <c r="X397" s="36" t="str">
        <f aca="false">IF(V397="n.a.","n.a.",IF(W397="completed",V397,IF(W397="partial",V397/2,IF(W397="incomplete",0,"n.a."))))</f>
        <v>n.a.</v>
      </c>
    </row>
    <row r="398" customFormat="false" ht="16.4" hidden="true" customHeight="false" outlineLevel="0" collapsed="false">
      <c r="A398" s="66"/>
      <c r="B398" s="67" t="str">
        <f aca="false">HYPERLINK("https://attack.mitre.org/techniques/T1041","MITRE")</f>
        <v>MITRE</v>
      </c>
      <c r="C398" s="67" t="s">
        <v>20</v>
      </c>
      <c r="D398" s="37" t="s">
        <v>489</v>
      </c>
      <c r="E398" s="38" t="s">
        <v>65</v>
      </c>
      <c r="F398" s="39" t="n">
        <v>2</v>
      </c>
      <c r="G398" s="39" t="n">
        <v>2</v>
      </c>
      <c r="H398" s="39" t="s">
        <v>54</v>
      </c>
      <c r="I398" s="55" t="s">
        <v>55</v>
      </c>
      <c r="J398" s="55" t="s">
        <v>55</v>
      </c>
      <c r="K398" s="55" t="s">
        <v>55</v>
      </c>
      <c r="L398" s="36" t="n">
        <f aca="false">IF(OR(F398="n.a.",F398=""),"n.a.",COUNTIF($I398:$K398,"x")+F398)</f>
        <v>5</v>
      </c>
      <c r="M398" s="54" t="s">
        <v>56</v>
      </c>
      <c r="N398" s="36" t="str">
        <f aca="false">IF(L398="n.a.","n.a.",IF(M398="completed",L398,IF(M398="partial",L398/2,IF(M398="incomplete",0,"n.a."))))</f>
        <v>n.a.</v>
      </c>
      <c r="Q398" s="36" t="n">
        <f aca="false">IF(OR(G398="n.a.",G398=""),"n.a.",COUNTIF($I398:$K398,"x")+G398)</f>
        <v>5</v>
      </c>
      <c r="R398" s="54" t="s">
        <v>56</v>
      </c>
      <c r="S398" s="36" t="str">
        <f aca="false">IF(Q398="n.a.","n.a.",IF(R398="completed",Q398,IF(R398="partial",Q398/2,IF(R398="incomplete",0,"n.a."))))</f>
        <v>n.a.</v>
      </c>
      <c r="V398" s="36" t="str">
        <f aca="false">IF(OR(H398="n.a.",H398=""),"n.a.",COUNTIF($I398:$K398,"x")+H398)</f>
        <v>n.a.</v>
      </c>
      <c r="W398" s="54" t="s">
        <v>54</v>
      </c>
      <c r="X398" s="36" t="str">
        <f aca="false">IF(V398="n.a.","n.a.",IF(W398="completed",V398,IF(W398="partial",V398/2,IF(W398="incomplete",0,"n.a."))))</f>
        <v>n.a.</v>
      </c>
    </row>
    <row r="399" customFormat="false" ht="16.4" hidden="true" customHeight="false" outlineLevel="0" collapsed="false">
      <c r="A399" s="66"/>
      <c r="B399" s="67" t="str">
        <f aca="false">HYPERLINK("https://attack.mitre.org/techniques/T1011/001","MITRE")</f>
        <v>MITRE</v>
      </c>
      <c r="C399" s="67" t="s">
        <v>20</v>
      </c>
      <c r="D399" s="37" t="s">
        <v>490</v>
      </c>
      <c r="E399" s="38" t="s">
        <v>491</v>
      </c>
      <c r="F399" s="39" t="n">
        <v>2</v>
      </c>
      <c r="G399" s="39" t="n">
        <v>2</v>
      </c>
      <c r="H399" s="39" t="s">
        <v>54</v>
      </c>
      <c r="I399" s="55" t="s">
        <v>55</v>
      </c>
      <c r="J399" s="55" t="s">
        <v>55</v>
      </c>
      <c r="K399" s="55" t="s">
        <v>55</v>
      </c>
      <c r="L399" s="36" t="n">
        <f aca="false">IF(OR(F399="n.a.",F399=""),"n.a.",COUNTIF($I399:$K399,"x")+F399)</f>
        <v>5</v>
      </c>
      <c r="M399" s="54" t="s">
        <v>56</v>
      </c>
      <c r="N399" s="36" t="str">
        <f aca="false">IF(L399="n.a.","n.a.",IF(M399="completed",L399,IF(M399="partial",L399/2,IF(M399="incomplete",0,"n.a."))))</f>
        <v>n.a.</v>
      </c>
      <c r="Q399" s="36" t="n">
        <f aca="false">IF(OR(G399="n.a.",G399=""),"n.a.",COUNTIF($I399:$K399,"x")+G399)</f>
        <v>5</v>
      </c>
      <c r="R399" s="54" t="s">
        <v>56</v>
      </c>
      <c r="S399" s="36" t="str">
        <f aca="false">IF(Q399="n.a.","n.a.",IF(R399="completed",Q399,IF(R399="partial",Q399/2,IF(R399="incomplete",0,"n.a."))))</f>
        <v>n.a.</v>
      </c>
      <c r="V399" s="36" t="str">
        <f aca="false">IF(OR(H399="n.a.",H399=""),"n.a.",COUNTIF($I399:$K399,"x")+H399)</f>
        <v>n.a.</v>
      </c>
      <c r="W399" s="54" t="s">
        <v>54</v>
      </c>
      <c r="X399" s="36" t="str">
        <f aca="false">IF(V399="n.a.","n.a.",IF(W399="completed",V399,IF(W399="partial",V399/2,IF(W399="incomplete",0,"n.a."))))</f>
        <v>n.a.</v>
      </c>
    </row>
    <row r="400" customFormat="false" ht="16.4" hidden="true" customHeight="false" outlineLevel="0" collapsed="false">
      <c r="A400" s="66"/>
      <c r="B400" s="67" t="str">
        <f aca="false">HYPERLINK("https://attack.mitre.org/techniques/T1052/001","MITRE")</f>
        <v>MITRE</v>
      </c>
      <c r="C400" s="67" t="s">
        <v>20</v>
      </c>
      <c r="D400" s="37" t="s">
        <v>492</v>
      </c>
      <c r="E400" s="38" t="s">
        <v>493</v>
      </c>
      <c r="F400" s="39" t="n">
        <v>3</v>
      </c>
      <c r="G400" s="39" t="n">
        <v>2</v>
      </c>
      <c r="H400" s="39" t="s">
        <v>54</v>
      </c>
      <c r="I400" s="55" t="s">
        <v>55</v>
      </c>
      <c r="J400" s="55" t="s">
        <v>55</v>
      </c>
      <c r="K400" s="55" t="s">
        <v>55</v>
      </c>
      <c r="L400" s="36" t="n">
        <f aca="false">IF(OR(F400="n.a.",F400=""),"n.a.",COUNTIF($I400:$K400,"x")+F400)</f>
        <v>6</v>
      </c>
      <c r="M400" s="54" t="s">
        <v>56</v>
      </c>
      <c r="N400" s="36" t="str">
        <f aca="false">IF(L400="n.a.","n.a.",IF(M400="completed",L400,IF(M400="partial",L400/2,IF(M400="incomplete",0,"n.a."))))</f>
        <v>n.a.</v>
      </c>
      <c r="Q400" s="36" t="n">
        <f aca="false">IF(OR(G400="n.a.",G400=""),"n.a.",COUNTIF($I400:$K400,"x")+G400)</f>
        <v>5</v>
      </c>
      <c r="R400" s="54" t="s">
        <v>56</v>
      </c>
      <c r="S400" s="36" t="str">
        <f aca="false">IF(Q400="n.a.","n.a.",IF(R400="completed",Q400,IF(R400="partial",Q400/2,IF(R400="incomplete",0,"n.a."))))</f>
        <v>n.a.</v>
      </c>
      <c r="V400" s="36" t="str">
        <f aca="false">IF(OR(H400="n.a.",H400=""),"n.a.",COUNTIF($I400:$K400,"x")+H400)</f>
        <v>n.a.</v>
      </c>
      <c r="W400" s="54" t="s">
        <v>54</v>
      </c>
      <c r="X400" s="36" t="str">
        <f aca="false">IF(V400="n.a.","n.a.",IF(W400="completed",V400,IF(W400="partial",V400/2,IF(W400="incomplete",0,"n.a."))))</f>
        <v>n.a.</v>
      </c>
    </row>
    <row r="401" customFormat="false" ht="16.4" hidden="true" customHeight="false" outlineLevel="0" collapsed="false">
      <c r="A401" s="66"/>
      <c r="B401" s="67" t="str">
        <f aca="false">HYPERLINK("https://attack.mitre.org/techniques/T1567/004","MITRE")</f>
        <v>MITRE</v>
      </c>
      <c r="C401" s="67" t="s">
        <v>20</v>
      </c>
      <c r="D401" s="37" t="s">
        <v>494</v>
      </c>
      <c r="E401" s="38" t="s">
        <v>495</v>
      </c>
      <c r="F401" s="39" t="n">
        <v>2</v>
      </c>
      <c r="G401" s="39" t="n">
        <v>3</v>
      </c>
      <c r="H401" s="39" t="n">
        <v>3</v>
      </c>
      <c r="I401" s="55" t="s">
        <v>55</v>
      </c>
      <c r="J401" s="55" t="s">
        <v>55</v>
      </c>
      <c r="K401" s="55" t="s">
        <v>55</v>
      </c>
      <c r="L401" s="36" t="n">
        <f aca="false">IF(OR(F401="n.a.",F401=""),"n.a.",COUNTIF($I401:$K401,"x")+F401)</f>
        <v>5</v>
      </c>
      <c r="M401" s="54" t="s">
        <v>56</v>
      </c>
      <c r="N401" s="36" t="str">
        <f aca="false">IF(L401="n.a.","n.a.",IF(M401="completed",L401,IF(M401="partial",L401/2,IF(M401="incomplete",0,"n.a."))))</f>
        <v>n.a.</v>
      </c>
      <c r="Q401" s="36" t="n">
        <f aca="false">IF(OR(G401="n.a.",G401=""),"n.a.",COUNTIF($I401:$K401,"x")+G401)</f>
        <v>6</v>
      </c>
      <c r="R401" s="54" t="s">
        <v>56</v>
      </c>
      <c r="S401" s="36" t="str">
        <f aca="false">IF(Q401="n.a.","n.a.",IF(R401="completed",Q401,IF(R401="partial",Q401/2,IF(R401="incomplete",0,"n.a."))))</f>
        <v>n.a.</v>
      </c>
      <c r="V401" s="36" t="n">
        <f aca="false">IF(OR(H401="n.a.",H401=""),"n.a.",COUNTIF($I401:$K401,"x")+H401)</f>
        <v>6</v>
      </c>
      <c r="W401" s="54" t="s">
        <v>56</v>
      </c>
      <c r="X401" s="36" t="str">
        <f aca="false">IF(V401="n.a.","n.a.",IF(W401="completed",V401,IF(W401="partial",V401/2,IF(W401="incomplete",0,"n.a."))))</f>
        <v>n.a.</v>
      </c>
    </row>
    <row r="402" customFormat="false" ht="16.4" hidden="true" customHeight="false" outlineLevel="0" collapsed="false">
      <c r="A402" s="66"/>
      <c r="B402" s="67" t="str">
        <f aca="false">HYPERLINK("https://attack.mitre.org/techniques/T1567/002","MITRE")</f>
        <v>MITRE</v>
      </c>
      <c r="C402" s="67" t="s">
        <v>20</v>
      </c>
      <c r="D402" s="37" t="s">
        <v>494</v>
      </c>
      <c r="E402" s="38" t="s">
        <v>496</v>
      </c>
      <c r="F402" s="39" t="n">
        <v>2</v>
      </c>
      <c r="G402" s="39" t="n">
        <v>3</v>
      </c>
      <c r="H402" s="39" t="s">
        <v>54</v>
      </c>
      <c r="I402" s="55" t="s">
        <v>55</v>
      </c>
      <c r="J402" s="55" t="s">
        <v>55</v>
      </c>
      <c r="K402" s="55" t="s">
        <v>55</v>
      </c>
      <c r="L402" s="36" t="n">
        <f aca="false">IF(OR(F402="n.a.",F402=""),"n.a.",COUNTIF($I402:$K402,"x")+F402)</f>
        <v>5</v>
      </c>
      <c r="M402" s="54" t="s">
        <v>56</v>
      </c>
      <c r="N402" s="36" t="str">
        <f aca="false">IF(L402="n.a.","n.a.",IF(M402="completed",L402,IF(M402="partial",L402/2,IF(M402="incomplete",0,"n.a."))))</f>
        <v>n.a.</v>
      </c>
      <c r="Q402" s="36" t="n">
        <f aca="false">IF(OR(G402="n.a.",G402=""),"n.a.",COUNTIF($I402:$K402,"x")+G402)</f>
        <v>6</v>
      </c>
      <c r="R402" s="54" t="s">
        <v>56</v>
      </c>
      <c r="S402" s="36" t="str">
        <f aca="false">IF(Q402="n.a.","n.a.",IF(R402="completed",Q402,IF(R402="partial",Q402/2,IF(R402="incomplete",0,"n.a."))))</f>
        <v>n.a.</v>
      </c>
      <c r="V402" s="36" t="str">
        <f aca="false">IF(OR(H402="n.a.",H402=""),"n.a.",COUNTIF($I402:$K402,"x")+H402)</f>
        <v>n.a.</v>
      </c>
      <c r="W402" s="54" t="s">
        <v>54</v>
      </c>
      <c r="X402" s="36" t="str">
        <f aca="false">IF(V402="n.a.","n.a.",IF(W402="completed",V402,IF(W402="partial",V402/2,IF(W402="incomplete",0,"n.a."))))</f>
        <v>n.a.</v>
      </c>
    </row>
    <row r="403" customFormat="false" ht="16.4" hidden="true" customHeight="false" outlineLevel="0" collapsed="false">
      <c r="A403" s="66"/>
      <c r="B403" s="67" t="str">
        <f aca="false">HYPERLINK("https://attack.mitre.org/techniques/T1567/001","MITRE")</f>
        <v>MITRE</v>
      </c>
      <c r="C403" s="67" t="s">
        <v>20</v>
      </c>
      <c r="D403" s="37" t="s">
        <v>494</v>
      </c>
      <c r="E403" s="38" t="s">
        <v>497</v>
      </c>
      <c r="F403" s="39" t="n">
        <v>2</v>
      </c>
      <c r="G403" s="39" t="n">
        <v>3</v>
      </c>
      <c r="H403" s="39" t="s">
        <v>54</v>
      </c>
      <c r="I403" s="55" t="s">
        <v>55</v>
      </c>
      <c r="J403" s="55" t="s">
        <v>55</v>
      </c>
      <c r="K403" s="55" t="s">
        <v>55</v>
      </c>
      <c r="L403" s="36" t="n">
        <f aca="false">IF(OR(F403="n.a.",F403=""),"n.a.",COUNTIF($I403:$K403,"x")+F403)</f>
        <v>5</v>
      </c>
      <c r="M403" s="54" t="s">
        <v>56</v>
      </c>
      <c r="N403" s="36" t="str">
        <f aca="false">IF(L403="n.a.","n.a.",IF(M403="completed",L403,IF(M403="partial",L403/2,IF(M403="incomplete",0,"n.a."))))</f>
        <v>n.a.</v>
      </c>
      <c r="Q403" s="36" t="n">
        <f aca="false">IF(OR(G403="n.a.",G403=""),"n.a.",COUNTIF($I403:$K403,"x")+G403)</f>
        <v>6</v>
      </c>
      <c r="R403" s="54" t="s">
        <v>56</v>
      </c>
      <c r="S403" s="36" t="str">
        <f aca="false">IF(Q403="n.a.","n.a.",IF(R403="completed",Q403,IF(R403="partial",Q403/2,IF(R403="incomplete",0,"n.a."))))</f>
        <v>n.a.</v>
      </c>
      <c r="V403" s="36" t="str">
        <f aca="false">IF(OR(H403="n.a.",H403=""),"n.a.",COUNTIF($I403:$K403,"x")+H403)</f>
        <v>n.a.</v>
      </c>
      <c r="W403" s="54" t="s">
        <v>54</v>
      </c>
      <c r="X403" s="36" t="str">
        <f aca="false">IF(V403="n.a.","n.a.",IF(W403="completed",V403,IF(W403="partial",V403/2,IF(W403="incomplete",0,"n.a."))))</f>
        <v>n.a.</v>
      </c>
    </row>
    <row r="404" customFormat="false" ht="16.4" hidden="true" customHeight="false" outlineLevel="0" collapsed="false">
      <c r="A404" s="66"/>
      <c r="B404" s="67" t="str">
        <f aca="false">HYPERLINK("https://attack.mitre.org/techniques/T1567/003","MITRE")</f>
        <v>MITRE</v>
      </c>
      <c r="C404" s="67" t="s">
        <v>20</v>
      </c>
      <c r="D404" s="37" t="s">
        <v>494</v>
      </c>
      <c r="E404" s="38" t="s">
        <v>498</v>
      </c>
      <c r="F404" s="39" t="n">
        <v>2</v>
      </c>
      <c r="G404" s="39" t="n">
        <v>3</v>
      </c>
      <c r="H404" s="39" t="s">
        <v>54</v>
      </c>
      <c r="I404" s="55" t="s">
        <v>55</v>
      </c>
      <c r="J404" s="55" t="s">
        <v>55</v>
      </c>
      <c r="K404" s="55" t="s">
        <v>55</v>
      </c>
      <c r="L404" s="36" t="n">
        <f aca="false">IF(OR(F404="n.a.",F404=""),"n.a.",COUNTIF($I404:$K404,"x")+F404)</f>
        <v>5</v>
      </c>
      <c r="M404" s="54" t="s">
        <v>56</v>
      </c>
      <c r="N404" s="36" t="str">
        <f aca="false">IF(L404="n.a.","n.a.",IF(M404="completed",L404,IF(M404="partial",L404/2,IF(M404="incomplete",0,"n.a."))))</f>
        <v>n.a.</v>
      </c>
      <c r="Q404" s="36" t="n">
        <f aca="false">IF(OR(G404="n.a.",G404=""),"n.a.",COUNTIF($I404:$K404,"x")+G404)</f>
        <v>6</v>
      </c>
      <c r="R404" s="54" t="s">
        <v>56</v>
      </c>
      <c r="S404" s="36" t="str">
        <f aca="false">IF(Q404="n.a.","n.a.",IF(R404="completed",Q404,IF(R404="partial",Q404/2,IF(R404="incomplete",0,"n.a."))))</f>
        <v>n.a.</v>
      </c>
      <c r="V404" s="36" t="str">
        <f aca="false">IF(OR(H404="n.a.",H404=""),"n.a.",COUNTIF($I404:$K404,"x")+H404)</f>
        <v>n.a.</v>
      </c>
      <c r="W404" s="54" t="s">
        <v>54</v>
      </c>
      <c r="X404" s="36" t="str">
        <f aca="false">IF(V404="n.a.","n.a.",IF(W404="completed",V404,IF(W404="partial",V404/2,IF(W404="incomplete",0,"n.a."))))</f>
        <v>n.a.</v>
      </c>
    </row>
    <row r="405" customFormat="false" ht="16.4" hidden="true" customHeight="false" outlineLevel="0" collapsed="false">
      <c r="A405" s="66"/>
      <c r="B405" s="67" t="str">
        <f aca="false">HYPERLINK("https://attack.mitre.org/techniques/T1029","MITRE")</f>
        <v>MITRE</v>
      </c>
      <c r="C405" s="67" t="s">
        <v>20</v>
      </c>
      <c r="D405" s="37" t="s">
        <v>499</v>
      </c>
      <c r="E405" s="38" t="s">
        <v>65</v>
      </c>
      <c r="F405" s="39" t="n">
        <v>1</v>
      </c>
      <c r="G405" s="39" t="n">
        <v>2</v>
      </c>
      <c r="H405" s="39" t="s">
        <v>54</v>
      </c>
      <c r="I405" s="55"/>
      <c r="J405" s="55" t="s">
        <v>55</v>
      </c>
      <c r="K405" s="55"/>
      <c r="L405" s="36" t="n">
        <f aca="false">IF(OR(F405="n.a.",F405=""),"n.a.",COUNTIF($I405:$K405,"x")+F405)</f>
        <v>2</v>
      </c>
      <c r="M405" s="54" t="s">
        <v>56</v>
      </c>
      <c r="N405" s="36" t="str">
        <f aca="false">IF(L405="n.a.","n.a.",IF(M405="completed",L405,IF(M405="partial",L405/2,IF(M405="incomplete",0,"n.a."))))</f>
        <v>n.a.</v>
      </c>
      <c r="Q405" s="36" t="n">
        <f aca="false">IF(OR(G405="n.a.",G405=""),"n.a.",COUNTIF($I405:$K405,"x")+G405)</f>
        <v>3</v>
      </c>
      <c r="R405" s="54" t="s">
        <v>56</v>
      </c>
      <c r="S405" s="36" t="str">
        <f aca="false">IF(Q405="n.a.","n.a.",IF(R405="completed",Q405,IF(R405="partial",Q405/2,IF(R405="incomplete",0,"n.a."))))</f>
        <v>n.a.</v>
      </c>
      <c r="V405" s="36" t="str">
        <f aca="false">IF(OR(H405="n.a.",H405=""),"n.a.",COUNTIF($I405:$K405,"x")+H405)</f>
        <v>n.a.</v>
      </c>
      <c r="W405" s="54" t="s">
        <v>54</v>
      </c>
      <c r="X405" s="36" t="str">
        <f aca="false">IF(V405="n.a.","n.a.",IF(W405="completed",V405,IF(W405="partial",V405/2,IF(W405="incomplete",0,"n.a."))))</f>
        <v>n.a.</v>
      </c>
    </row>
    <row r="406" customFormat="false" ht="16.4" hidden="true" customHeight="false" outlineLevel="0" collapsed="false">
      <c r="A406" s="66"/>
      <c r="B406" s="67" t="str">
        <f aca="false">HYPERLINK("https://attack.mitre.org/techniques/T1537","MITRE")</f>
        <v>MITRE</v>
      </c>
      <c r="C406" s="67" t="s">
        <v>20</v>
      </c>
      <c r="D406" s="37" t="s">
        <v>500</v>
      </c>
      <c r="E406" s="38" t="s">
        <v>65</v>
      </c>
      <c r="F406" s="39" t="s">
        <v>54</v>
      </c>
      <c r="G406" s="39" t="s">
        <v>54</v>
      </c>
      <c r="H406" s="39" t="n">
        <v>3</v>
      </c>
      <c r="I406" s="55" t="s">
        <v>55</v>
      </c>
      <c r="J406" s="55" t="s">
        <v>55</v>
      </c>
      <c r="K406" s="55" t="s">
        <v>55</v>
      </c>
      <c r="L406" s="36" t="str">
        <f aca="false">IF(OR(F406="n.a.",F406=""),"n.a.",COUNTIF($I406:$K406,"x")+F406)</f>
        <v>n.a.</v>
      </c>
      <c r="M406" s="54" t="s">
        <v>54</v>
      </c>
      <c r="N406" s="36" t="str">
        <f aca="false">IF(L406="n.a.","n.a.",IF(M406="completed",L406,IF(M406="partial",L406/2,IF(M406="incomplete",0,"n.a."))))</f>
        <v>n.a.</v>
      </c>
      <c r="Q406" s="36" t="str">
        <f aca="false">IF(OR(G406="n.a.",G406=""),"n.a.",COUNTIF($I406:$K406,"x")+G406)</f>
        <v>n.a.</v>
      </c>
      <c r="R406" s="54" t="s">
        <v>54</v>
      </c>
      <c r="S406" s="36" t="str">
        <f aca="false">IF(Q406="n.a.","n.a.",IF(R406="completed",Q406,IF(R406="partial",Q406/2,IF(R406="incomplete",0,"n.a."))))</f>
        <v>n.a.</v>
      </c>
      <c r="V406" s="36" t="n">
        <f aca="false">IF(OR(H406="n.a.",H406=""),"n.a.",COUNTIF($I406:$K406,"x")+H406)</f>
        <v>6</v>
      </c>
      <c r="W406" s="54" t="s">
        <v>56</v>
      </c>
      <c r="X406" s="36" t="str">
        <f aca="false">IF(V406="n.a.","n.a.",IF(W406="completed",V406,IF(W406="partial",V406/2,IF(W406="incomplete",0,"n.a."))))</f>
        <v>n.a.</v>
      </c>
    </row>
    <row r="407" customFormat="false" ht="16.4" hidden="true" customHeight="false" outlineLevel="0" collapsed="false">
      <c r="A407" s="68"/>
      <c r="B407" s="69" t="str">
        <f aca="false">HYPERLINK("https://attack.mitre.org/techniques/T1531","MITRE")</f>
        <v>MITRE</v>
      </c>
      <c r="C407" s="69" t="s">
        <v>21</v>
      </c>
      <c r="D407" s="37" t="s">
        <v>501</v>
      </c>
      <c r="E407" s="38" t="s">
        <v>65</v>
      </c>
      <c r="F407" s="39" t="n">
        <v>3</v>
      </c>
      <c r="G407" s="39" t="n">
        <v>3</v>
      </c>
      <c r="H407" s="39" t="n">
        <v>3</v>
      </c>
      <c r="I407" s="55"/>
      <c r="J407" s="55" t="s">
        <v>55</v>
      </c>
      <c r="K407" s="55" t="s">
        <v>55</v>
      </c>
      <c r="L407" s="36" t="n">
        <f aca="false">IF(OR(F407="n.a.",F407=""),"n.a.",COUNTIF($I407:$K407,"x")+F407)</f>
        <v>5</v>
      </c>
      <c r="M407" s="54" t="s">
        <v>56</v>
      </c>
      <c r="N407" s="36" t="str">
        <f aca="false">IF(L407="n.a.","n.a.",IF(M407="completed",L407,IF(M407="partial",L407/2,IF(M407="incomplete",0,"n.a."))))</f>
        <v>n.a.</v>
      </c>
      <c r="Q407" s="36" t="n">
        <f aca="false">IF(OR(G407="n.a.",G407=""),"n.a.",COUNTIF($I407:$K407,"x")+G407)</f>
        <v>5</v>
      </c>
      <c r="R407" s="54" t="s">
        <v>56</v>
      </c>
      <c r="S407" s="36" t="str">
        <f aca="false">IF(Q407="n.a.","n.a.",IF(R407="completed",Q407,IF(R407="partial",Q407/2,IF(R407="incomplete",0,"n.a."))))</f>
        <v>n.a.</v>
      </c>
      <c r="V407" s="36" t="n">
        <f aca="false">IF(OR(H407="n.a.",H407=""),"n.a.",COUNTIF($I407:$K407,"x")+H407)</f>
        <v>5</v>
      </c>
      <c r="W407" s="54" t="s">
        <v>56</v>
      </c>
      <c r="X407" s="36" t="str">
        <f aca="false">IF(V407="n.a.","n.a.",IF(W407="completed",V407,IF(W407="partial",V407/2,IF(W407="incomplete",0,"n.a."))))</f>
        <v>n.a.</v>
      </c>
    </row>
    <row r="408" customFormat="false" ht="16.4" hidden="true" customHeight="false" outlineLevel="0" collapsed="false">
      <c r="A408" s="68"/>
      <c r="B408" s="69" t="str">
        <f aca="false">HYPERLINK("https://attack.mitre.org/techniques/T1485","MITRE")</f>
        <v>MITRE</v>
      </c>
      <c r="C408" s="69" t="s">
        <v>21</v>
      </c>
      <c r="D408" s="37" t="s">
        <v>502</v>
      </c>
      <c r="E408" s="38" t="s">
        <v>65</v>
      </c>
      <c r="F408" s="39" t="n">
        <v>3</v>
      </c>
      <c r="G408" s="39" t="n">
        <v>3</v>
      </c>
      <c r="H408" s="39" t="n">
        <v>3</v>
      </c>
      <c r="I408" s="55"/>
      <c r="J408" s="55" t="s">
        <v>55</v>
      </c>
      <c r="K408" s="55" t="s">
        <v>55</v>
      </c>
      <c r="L408" s="36" t="n">
        <f aca="false">IF(OR(F408="n.a.",F408=""),"n.a.",COUNTIF($I408:$K408,"x")+F408)</f>
        <v>5</v>
      </c>
      <c r="M408" s="54" t="s">
        <v>56</v>
      </c>
      <c r="N408" s="36" t="str">
        <f aca="false">IF(L408="n.a.","n.a.",IF(M408="completed",L408,IF(M408="partial",L408/2,IF(M408="incomplete",0,"n.a."))))</f>
        <v>n.a.</v>
      </c>
      <c r="Q408" s="36" t="n">
        <f aca="false">IF(OR(G408="n.a.",G408=""),"n.a.",COUNTIF($I408:$K408,"x")+G408)</f>
        <v>5</v>
      </c>
      <c r="R408" s="54" t="s">
        <v>56</v>
      </c>
      <c r="S408" s="36" t="str">
        <f aca="false">IF(Q408="n.a.","n.a.",IF(R408="completed",Q408,IF(R408="partial",Q408/2,IF(R408="incomplete",0,"n.a."))))</f>
        <v>n.a.</v>
      </c>
      <c r="V408" s="36" t="n">
        <f aca="false">IF(OR(H408="n.a.",H408=""),"n.a.",COUNTIF($I408:$K408,"x")+H408)</f>
        <v>5</v>
      </c>
      <c r="W408" s="54" t="s">
        <v>56</v>
      </c>
      <c r="X408" s="36" t="str">
        <f aca="false">IF(V408="n.a.","n.a.",IF(W408="completed",V408,IF(W408="partial",V408/2,IF(W408="incomplete",0,"n.a."))))</f>
        <v>n.a.</v>
      </c>
    </row>
    <row r="409" customFormat="false" ht="16.4" hidden="true" customHeight="false" outlineLevel="0" collapsed="false">
      <c r="A409" s="68"/>
      <c r="B409" s="69" t="str">
        <f aca="false">HYPERLINK("https://attack.mitre.org/techniques/T1485/001/","MITRE")</f>
        <v>MITRE</v>
      </c>
      <c r="C409" s="69" t="s">
        <v>21</v>
      </c>
      <c r="D409" s="37" t="s">
        <v>502</v>
      </c>
      <c r="E409" s="38" t="s">
        <v>503</v>
      </c>
      <c r="F409" s="39" t="s">
        <v>54</v>
      </c>
      <c r="G409" s="39" t="s">
        <v>54</v>
      </c>
      <c r="H409" s="39" t="n">
        <v>3</v>
      </c>
      <c r="I409" s="55"/>
      <c r="J409" s="55" t="s">
        <v>55</v>
      </c>
      <c r="K409" s="55" t="s">
        <v>55</v>
      </c>
      <c r="L409" s="36" t="str">
        <f aca="false">IF(OR(F409="n.a.",F409=""),"n.a.",COUNTIF($I409:$K409,"x")+F409)</f>
        <v>n.a.</v>
      </c>
      <c r="M409" s="54" t="s">
        <v>54</v>
      </c>
      <c r="N409" s="36" t="str">
        <f aca="false">IF(L409="n.a.","n.a.",IF(M409="completed",L409,IF(M409="partial",L409/2,IF(M409="incomplete",0,"n.a."))))</f>
        <v>n.a.</v>
      </c>
      <c r="Q409" s="36" t="str">
        <f aca="false">IF(OR(G409="n.a.",G409=""),"n.a.",COUNTIF($I409:$K409,"x")+G409)</f>
        <v>n.a.</v>
      </c>
      <c r="R409" s="54" t="s">
        <v>54</v>
      </c>
      <c r="S409" s="36" t="str">
        <f aca="false">IF(Q409="n.a.","n.a.",IF(R409="completed",Q409,IF(R409="partial",Q409/2,IF(R409="incomplete",0,"n.a."))))</f>
        <v>n.a.</v>
      </c>
      <c r="V409" s="36" t="n">
        <f aca="false">IF(OR(H409="n.a.",H409=""),"n.a.",COUNTIF($I409:$K409,"x")+H409)</f>
        <v>5</v>
      </c>
      <c r="W409" s="54" t="s">
        <v>56</v>
      </c>
      <c r="X409" s="36" t="str">
        <f aca="false">IF(V409="n.a.","n.a.",IF(W409="completed",V409,IF(W409="partial",V409/2,IF(W409="incomplete",0,"n.a."))))</f>
        <v>n.a.</v>
      </c>
    </row>
    <row r="410" customFormat="false" ht="16.4" hidden="true" customHeight="false" outlineLevel="0" collapsed="false">
      <c r="A410" s="68"/>
      <c r="B410" s="69" t="str">
        <f aca="false">HYPERLINK("https://attack.mitre.org/techniques/T1486","MITRE")</f>
        <v>MITRE</v>
      </c>
      <c r="C410" s="69" t="s">
        <v>21</v>
      </c>
      <c r="D410" s="37" t="s">
        <v>504</v>
      </c>
      <c r="E410" s="38" t="s">
        <v>65</v>
      </c>
      <c r="F410" s="39" t="n">
        <v>3</v>
      </c>
      <c r="G410" s="39" t="n">
        <v>3</v>
      </c>
      <c r="H410" s="39" t="n">
        <v>3</v>
      </c>
      <c r="I410" s="55"/>
      <c r="J410" s="55" t="s">
        <v>55</v>
      </c>
      <c r="K410" s="55" t="s">
        <v>55</v>
      </c>
      <c r="L410" s="36" t="n">
        <f aca="false">IF(OR(F410="n.a.",F410=""),"n.a.",COUNTIF($I410:$K410,"x")+F410)</f>
        <v>5</v>
      </c>
      <c r="M410" s="54" t="s">
        <v>56</v>
      </c>
      <c r="N410" s="36" t="str">
        <f aca="false">IF(L410="n.a.","n.a.",IF(M410="completed",L410,IF(M410="partial",L410/2,IF(M410="incomplete",0,"n.a."))))</f>
        <v>n.a.</v>
      </c>
      <c r="Q410" s="36" t="n">
        <f aca="false">IF(OR(G410="n.a.",G410=""),"n.a.",COUNTIF($I410:$K410,"x")+G410)</f>
        <v>5</v>
      </c>
      <c r="R410" s="54" t="s">
        <v>56</v>
      </c>
      <c r="S410" s="36" t="str">
        <f aca="false">IF(Q410="n.a.","n.a.",IF(R410="completed",Q410,IF(R410="partial",Q410/2,IF(R410="incomplete",0,"n.a."))))</f>
        <v>n.a.</v>
      </c>
      <c r="V410" s="36" t="n">
        <f aca="false">IF(OR(H410="n.a.",H410=""),"n.a.",COUNTIF($I410:$K410,"x")+H410)</f>
        <v>5</v>
      </c>
      <c r="W410" s="54" t="s">
        <v>56</v>
      </c>
      <c r="X410" s="36" t="str">
        <f aca="false">IF(V410="n.a.","n.a.",IF(W410="completed",V410,IF(W410="partial",V410/2,IF(W410="incomplete",0,"n.a."))))</f>
        <v>n.a.</v>
      </c>
    </row>
    <row r="411" customFormat="false" ht="16.4" hidden="true" customHeight="false" outlineLevel="0" collapsed="false">
      <c r="A411" s="68"/>
      <c r="B411" s="69" t="str">
        <f aca="false">HYPERLINK("https://attack.mitre.org/techniques/T1565/003","MITRE")</f>
        <v>MITRE</v>
      </c>
      <c r="C411" s="69" t="s">
        <v>21</v>
      </c>
      <c r="D411" s="37" t="s">
        <v>505</v>
      </c>
      <c r="E411" s="38" t="s">
        <v>506</v>
      </c>
      <c r="F411" s="39" t="n">
        <v>2</v>
      </c>
      <c r="G411" s="39" t="n">
        <v>3</v>
      </c>
      <c r="H411" s="39" t="s">
        <v>54</v>
      </c>
      <c r="I411" s="55" t="s">
        <v>55</v>
      </c>
      <c r="J411" s="55" t="s">
        <v>55</v>
      </c>
      <c r="K411" s="55" t="s">
        <v>55</v>
      </c>
      <c r="L411" s="36" t="n">
        <f aca="false">IF(OR(F411="n.a.",F411=""),"n.a.",COUNTIF($I411:$K411,"x")+F411)</f>
        <v>5</v>
      </c>
      <c r="M411" s="54" t="s">
        <v>56</v>
      </c>
      <c r="N411" s="36" t="str">
        <f aca="false">IF(L411="n.a.","n.a.",IF(M411="completed",L411,IF(M411="partial",L411/2,IF(M411="incomplete",0,"n.a."))))</f>
        <v>n.a.</v>
      </c>
      <c r="Q411" s="36" t="n">
        <f aca="false">IF(OR(G411="n.a.",G411=""),"n.a.",COUNTIF($I411:$K411,"x")+G411)</f>
        <v>6</v>
      </c>
      <c r="R411" s="54" t="s">
        <v>56</v>
      </c>
      <c r="S411" s="36" t="str">
        <f aca="false">IF(Q411="n.a.","n.a.",IF(R411="completed",Q411,IF(R411="partial",Q411/2,IF(R411="incomplete",0,"n.a."))))</f>
        <v>n.a.</v>
      </c>
      <c r="V411" s="36" t="str">
        <f aca="false">IF(OR(H411="n.a.",H411=""),"n.a.",COUNTIF($I411:$K411,"x")+H411)</f>
        <v>n.a.</v>
      </c>
      <c r="W411" s="54" t="s">
        <v>54</v>
      </c>
      <c r="X411" s="36" t="str">
        <f aca="false">IF(V411="n.a.","n.a.",IF(W411="completed",V411,IF(W411="partial",V411/2,IF(W411="incomplete",0,"n.a."))))</f>
        <v>n.a.</v>
      </c>
    </row>
    <row r="412" customFormat="false" ht="16.4" hidden="true" customHeight="false" outlineLevel="0" collapsed="false">
      <c r="A412" s="68"/>
      <c r="B412" s="69" t="str">
        <f aca="false">HYPERLINK("https://attack.mitre.org/techniques/T1565/001","MITRE")</f>
        <v>MITRE</v>
      </c>
      <c r="C412" s="69" t="s">
        <v>21</v>
      </c>
      <c r="D412" s="37" t="s">
        <v>505</v>
      </c>
      <c r="E412" s="38" t="s">
        <v>507</v>
      </c>
      <c r="F412" s="39" t="n">
        <v>3</v>
      </c>
      <c r="G412" s="39" t="n">
        <v>3</v>
      </c>
      <c r="H412" s="39" t="s">
        <v>54</v>
      </c>
      <c r="I412" s="55" t="s">
        <v>55</v>
      </c>
      <c r="J412" s="55" t="s">
        <v>55</v>
      </c>
      <c r="K412" s="55" t="s">
        <v>55</v>
      </c>
      <c r="L412" s="36" t="n">
        <f aca="false">IF(OR(F412="n.a.",F412=""),"n.a.",COUNTIF($I412:$K412,"x")+F412)</f>
        <v>6</v>
      </c>
      <c r="M412" s="54" t="s">
        <v>56</v>
      </c>
      <c r="N412" s="36" t="str">
        <f aca="false">IF(L412="n.a.","n.a.",IF(M412="completed",L412,IF(M412="partial",L412/2,IF(M412="incomplete",0,"n.a."))))</f>
        <v>n.a.</v>
      </c>
      <c r="Q412" s="36" t="n">
        <f aca="false">IF(OR(G412="n.a.",G412=""),"n.a.",COUNTIF($I412:$K412,"x")+G412)</f>
        <v>6</v>
      </c>
      <c r="R412" s="54" t="s">
        <v>56</v>
      </c>
      <c r="S412" s="36" t="str">
        <f aca="false">IF(Q412="n.a.","n.a.",IF(R412="completed",Q412,IF(R412="partial",Q412/2,IF(R412="incomplete",0,"n.a."))))</f>
        <v>n.a.</v>
      </c>
      <c r="V412" s="36" t="str">
        <f aca="false">IF(OR(H412="n.a.",H412=""),"n.a.",COUNTIF($I412:$K412,"x")+H412)</f>
        <v>n.a.</v>
      </c>
      <c r="W412" s="54" t="s">
        <v>54</v>
      </c>
      <c r="X412" s="36" t="str">
        <f aca="false">IF(V412="n.a.","n.a.",IF(W412="completed",V412,IF(W412="partial",V412/2,IF(W412="incomplete",0,"n.a."))))</f>
        <v>n.a.</v>
      </c>
    </row>
    <row r="413" customFormat="false" ht="16.4" hidden="true" customHeight="false" outlineLevel="0" collapsed="false">
      <c r="A413" s="68"/>
      <c r="B413" s="69" t="str">
        <f aca="false">HYPERLINK("https://attack.mitre.org/techniques/T1565/002","MITRE")</f>
        <v>MITRE</v>
      </c>
      <c r="C413" s="69" t="s">
        <v>21</v>
      </c>
      <c r="D413" s="37" t="s">
        <v>505</v>
      </c>
      <c r="E413" s="38" t="s">
        <v>508</v>
      </c>
      <c r="F413" s="39" t="n">
        <v>2</v>
      </c>
      <c r="G413" s="39" t="n">
        <v>3</v>
      </c>
      <c r="H413" s="39" t="s">
        <v>54</v>
      </c>
      <c r="I413" s="55" t="s">
        <v>55</v>
      </c>
      <c r="J413" s="55" t="s">
        <v>55</v>
      </c>
      <c r="K413" s="55" t="s">
        <v>55</v>
      </c>
      <c r="L413" s="36" t="n">
        <f aca="false">IF(OR(F413="n.a.",F413=""),"n.a.",COUNTIF($I413:$K413,"x")+F413)</f>
        <v>5</v>
      </c>
      <c r="M413" s="54" t="s">
        <v>56</v>
      </c>
      <c r="N413" s="36" t="str">
        <f aca="false">IF(L413="n.a.","n.a.",IF(M413="completed",L413,IF(M413="partial",L413/2,IF(M413="incomplete",0,"n.a."))))</f>
        <v>n.a.</v>
      </c>
      <c r="Q413" s="36" t="n">
        <f aca="false">IF(OR(G413="n.a.",G413=""),"n.a.",COUNTIF($I413:$K413,"x")+G413)</f>
        <v>6</v>
      </c>
      <c r="R413" s="54" t="s">
        <v>56</v>
      </c>
      <c r="S413" s="36" t="str">
        <f aca="false">IF(Q413="n.a.","n.a.",IF(R413="completed",Q413,IF(R413="partial",Q413/2,IF(R413="incomplete",0,"n.a."))))</f>
        <v>n.a.</v>
      </c>
      <c r="V413" s="36" t="str">
        <f aca="false">IF(OR(H413="n.a.",H413=""),"n.a.",COUNTIF($I413:$K413,"x")+H413)</f>
        <v>n.a.</v>
      </c>
      <c r="W413" s="54" t="s">
        <v>54</v>
      </c>
      <c r="X413" s="36" t="str">
        <f aca="false">IF(V413="n.a.","n.a.",IF(W413="completed",V413,IF(W413="partial",V413/2,IF(W413="incomplete",0,"n.a."))))</f>
        <v>n.a.</v>
      </c>
    </row>
    <row r="414" customFormat="false" ht="16.4" hidden="true" customHeight="false" outlineLevel="0" collapsed="false">
      <c r="A414" s="68"/>
      <c r="B414" s="69" t="str">
        <f aca="false">HYPERLINK("https://attack.mitre.org/techniques/T1491/002","MITRE")</f>
        <v>MITRE</v>
      </c>
      <c r="C414" s="69" t="s">
        <v>21</v>
      </c>
      <c r="D414" s="37" t="s">
        <v>509</v>
      </c>
      <c r="E414" s="38" t="s">
        <v>510</v>
      </c>
      <c r="F414" s="39" t="n">
        <v>2</v>
      </c>
      <c r="G414" s="39" t="n">
        <v>2</v>
      </c>
      <c r="H414" s="39" t="n">
        <v>2</v>
      </c>
      <c r="I414" s="55"/>
      <c r="J414" s="55" t="s">
        <v>55</v>
      </c>
      <c r="K414" s="55"/>
      <c r="L414" s="36" t="n">
        <f aca="false">IF(OR(F414="n.a.",F414=""),"n.a.",COUNTIF($I414:$K414,"x")+F414)</f>
        <v>3</v>
      </c>
      <c r="M414" s="54" t="s">
        <v>56</v>
      </c>
      <c r="N414" s="36" t="str">
        <f aca="false">IF(L414="n.a.","n.a.",IF(M414="completed",L414,IF(M414="partial",L414/2,IF(M414="incomplete",0,"n.a."))))</f>
        <v>n.a.</v>
      </c>
      <c r="Q414" s="36" t="n">
        <f aca="false">IF(OR(G414="n.a.",G414=""),"n.a.",COUNTIF($I414:$K414,"x")+G414)</f>
        <v>3</v>
      </c>
      <c r="R414" s="54" t="s">
        <v>56</v>
      </c>
      <c r="S414" s="36" t="str">
        <f aca="false">IF(Q414="n.a.","n.a.",IF(R414="completed",Q414,IF(R414="partial",Q414/2,IF(R414="incomplete",0,"n.a."))))</f>
        <v>n.a.</v>
      </c>
      <c r="V414" s="36" t="n">
        <f aca="false">IF(OR(H414="n.a.",H414=""),"n.a.",COUNTIF($I414:$K414,"x")+H414)</f>
        <v>3</v>
      </c>
      <c r="W414" s="54" t="s">
        <v>56</v>
      </c>
      <c r="X414" s="36" t="str">
        <f aca="false">IF(V414="n.a.","n.a.",IF(W414="completed",V414,IF(W414="partial",V414/2,IF(W414="incomplete",0,"n.a."))))</f>
        <v>n.a.</v>
      </c>
    </row>
    <row r="415" customFormat="false" ht="16.4" hidden="true" customHeight="false" outlineLevel="0" collapsed="false">
      <c r="A415" s="68"/>
      <c r="B415" s="69" t="str">
        <f aca="false">HYPERLINK("https://attack.mitre.org/techniques/T1491/001","MITRE")</f>
        <v>MITRE</v>
      </c>
      <c r="C415" s="69" t="s">
        <v>21</v>
      </c>
      <c r="D415" s="37" t="s">
        <v>509</v>
      </c>
      <c r="E415" s="38" t="s">
        <v>511</v>
      </c>
      <c r="F415" s="39" t="n">
        <v>2</v>
      </c>
      <c r="G415" s="39" t="n">
        <v>2</v>
      </c>
      <c r="H415" s="39" t="n">
        <v>2</v>
      </c>
      <c r="I415" s="55"/>
      <c r="J415" s="55" t="s">
        <v>55</v>
      </c>
      <c r="K415" s="55"/>
      <c r="L415" s="36" t="n">
        <f aca="false">IF(OR(F415="n.a.",F415=""),"n.a.",COUNTIF($I415:$K415,"x")+F415)</f>
        <v>3</v>
      </c>
      <c r="M415" s="54" t="s">
        <v>56</v>
      </c>
      <c r="N415" s="36" t="str">
        <f aca="false">IF(L415="n.a.","n.a.",IF(M415="completed",L415,IF(M415="partial",L415/2,IF(M415="incomplete",0,"n.a."))))</f>
        <v>n.a.</v>
      </c>
      <c r="Q415" s="36" t="n">
        <f aca="false">IF(OR(G415="n.a.",G415=""),"n.a.",COUNTIF($I415:$K415,"x")+G415)</f>
        <v>3</v>
      </c>
      <c r="R415" s="54" t="s">
        <v>56</v>
      </c>
      <c r="S415" s="36" t="str">
        <f aca="false">IF(Q415="n.a.","n.a.",IF(R415="completed",Q415,IF(R415="partial",Q415/2,IF(R415="incomplete",0,"n.a."))))</f>
        <v>n.a.</v>
      </c>
      <c r="V415" s="36" t="n">
        <f aca="false">IF(OR(H415="n.a.",H415=""),"n.a.",COUNTIF($I415:$K415,"x")+H415)</f>
        <v>3</v>
      </c>
      <c r="W415" s="54" t="s">
        <v>56</v>
      </c>
      <c r="X415" s="36" t="str">
        <f aca="false">IF(V415="n.a.","n.a.",IF(W415="completed",V415,IF(W415="partial",V415/2,IF(W415="incomplete",0,"n.a."))))</f>
        <v>n.a.</v>
      </c>
    </row>
    <row r="416" customFormat="false" ht="16.4" hidden="true" customHeight="false" outlineLevel="0" collapsed="false">
      <c r="A416" s="68"/>
      <c r="B416" s="69" t="str">
        <f aca="false">HYPERLINK("https://attack.mitre.org/techniques/T1561/001","MITRE")</f>
        <v>MITRE</v>
      </c>
      <c r="C416" s="69" t="s">
        <v>21</v>
      </c>
      <c r="D416" s="37" t="s">
        <v>512</v>
      </c>
      <c r="E416" s="38" t="s">
        <v>513</v>
      </c>
      <c r="F416" s="39" t="n">
        <v>2</v>
      </c>
      <c r="G416" s="39" t="n">
        <v>3</v>
      </c>
      <c r="H416" s="39" t="s">
        <v>54</v>
      </c>
      <c r="I416" s="55"/>
      <c r="J416" s="55" t="s">
        <v>55</v>
      </c>
      <c r="K416" s="55" t="s">
        <v>55</v>
      </c>
      <c r="L416" s="36" t="n">
        <f aca="false">IF(OR(F416="n.a.",F416=""),"n.a.",COUNTIF($I416:$K416,"x")+F416)</f>
        <v>4</v>
      </c>
      <c r="M416" s="54" t="s">
        <v>56</v>
      </c>
      <c r="N416" s="36" t="str">
        <f aca="false">IF(L416="n.a.","n.a.",IF(M416="completed",L416,IF(M416="partial",L416/2,IF(M416="incomplete",0,"n.a."))))</f>
        <v>n.a.</v>
      </c>
      <c r="Q416" s="36" t="n">
        <f aca="false">IF(OR(G416="n.a.",G416=""),"n.a.",COUNTIF($I416:$K416,"x")+G416)</f>
        <v>5</v>
      </c>
      <c r="R416" s="54" t="s">
        <v>56</v>
      </c>
      <c r="S416" s="36" t="str">
        <f aca="false">IF(Q416="n.a.","n.a.",IF(R416="completed",Q416,IF(R416="partial",Q416/2,IF(R416="incomplete",0,"n.a."))))</f>
        <v>n.a.</v>
      </c>
      <c r="V416" s="36" t="str">
        <f aca="false">IF(OR(H416="n.a.",H416=""),"n.a.",COUNTIF($I416:$K416,"x")+H416)</f>
        <v>n.a.</v>
      </c>
      <c r="W416" s="54" t="s">
        <v>54</v>
      </c>
      <c r="X416" s="36" t="str">
        <f aca="false">IF(V416="n.a.","n.a.",IF(W416="completed",V416,IF(W416="partial",V416/2,IF(W416="incomplete",0,"n.a."))))</f>
        <v>n.a.</v>
      </c>
    </row>
    <row r="417" customFormat="false" ht="16.4" hidden="true" customHeight="false" outlineLevel="0" collapsed="false">
      <c r="A417" s="68"/>
      <c r="B417" s="69" t="str">
        <f aca="false">HYPERLINK("https://attack.mitre.org/techniques/T1561/002","MITRE")</f>
        <v>MITRE</v>
      </c>
      <c r="C417" s="69" t="s">
        <v>21</v>
      </c>
      <c r="D417" s="37" t="s">
        <v>512</v>
      </c>
      <c r="E417" s="38" t="s">
        <v>514</v>
      </c>
      <c r="F417" s="39" t="n">
        <v>3</v>
      </c>
      <c r="G417" s="39" t="n">
        <v>3</v>
      </c>
      <c r="H417" s="39" t="s">
        <v>54</v>
      </c>
      <c r="I417" s="55"/>
      <c r="J417" s="55" t="s">
        <v>55</v>
      </c>
      <c r="K417" s="55" t="s">
        <v>55</v>
      </c>
      <c r="L417" s="36" t="n">
        <f aca="false">IF(OR(F417="n.a.",F417=""),"n.a.",COUNTIF($I417:$K417,"x")+F417)</f>
        <v>5</v>
      </c>
      <c r="M417" s="54" t="s">
        <v>56</v>
      </c>
      <c r="N417" s="36" t="str">
        <f aca="false">IF(L417="n.a.","n.a.",IF(M417="completed",L417,IF(M417="partial",L417/2,IF(M417="incomplete",0,"n.a."))))</f>
        <v>n.a.</v>
      </c>
      <c r="Q417" s="36" t="n">
        <f aca="false">IF(OR(G417="n.a.",G417=""),"n.a.",COUNTIF($I417:$K417,"x")+G417)</f>
        <v>5</v>
      </c>
      <c r="R417" s="54" t="s">
        <v>56</v>
      </c>
      <c r="S417" s="36" t="str">
        <f aca="false">IF(Q417="n.a.","n.a.",IF(R417="completed",Q417,IF(R417="partial",Q417/2,IF(R417="incomplete",0,"n.a."))))</f>
        <v>n.a.</v>
      </c>
      <c r="V417" s="36" t="str">
        <f aca="false">IF(OR(H417="n.a.",H417=""),"n.a.",COUNTIF($I417:$K417,"x")+H417)</f>
        <v>n.a.</v>
      </c>
      <c r="W417" s="54" t="s">
        <v>54</v>
      </c>
      <c r="X417" s="36" t="str">
        <f aca="false">IF(V417="n.a.","n.a.",IF(W417="completed",V417,IF(W417="partial",V417/2,IF(W417="incomplete",0,"n.a."))))</f>
        <v>n.a.</v>
      </c>
    </row>
    <row r="418" customFormat="false" ht="16.4" hidden="true" customHeight="false" outlineLevel="0" collapsed="false">
      <c r="A418" s="68"/>
      <c r="B418" s="69" t="str">
        <f aca="false">HYPERLINK("https://attack.mitre.org/techniques/T1667/","MITRE")</f>
        <v>MITRE</v>
      </c>
      <c r="C418" s="69" t="s">
        <v>21</v>
      </c>
      <c r="D418" s="37" t="s">
        <v>515</v>
      </c>
      <c r="E418" s="38" t="s">
        <v>65</v>
      </c>
      <c r="F418" s="39" t="n">
        <v>2</v>
      </c>
      <c r="G418" s="39" t="n">
        <v>2</v>
      </c>
      <c r="H418" s="39" t="n">
        <v>2</v>
      </c>
      <c r="I418" s="55"/>
      <c r="J418" s="55" t="s">
        <v>55</v>
      </c>
      <c r="K418" s="55" t="s">
        <v>55</v>
      </c>
      <c r="L418" s="36" t="n">
        <f aca="false">IF(OR(F418="n.a.",F418=""),"n.a.",COUNTIF($I418:$K418,"x")+F418)</f>
        <v>4</v>
      </c>
      <c r="M418" s="54" t="s">
        <v>56</v>
      </c>
      <c r="N418" s="36" t="str">
        <f aca="false">IF(L418="n.a.","n.a.",IF(M418="completed",L418,IF(M418="partial",L418/2,IF(M418="incomplete",0,"n.a."))))</f>
        <v>n.a.</v>
      </c>
      <c r="Q418" s="36" t="n">
        <f aca="false">IF(OR(G418="n.a.",G418=""),"n.a.",COUNTIF($I418:$K418,"x")+G418)</f>
        <v>4</v>
      </c>
      <c r="R418" s="54" t="s">
        <v>56</v>
      </c>
      <c r="S418" s="36" t="str">
        <f aca="false">IF(Q418="n.a.","n.a.",IF(R418="completed",Q418,IF(R418="partial",Q418/2,IF(R418="incomplete",0,"n.a."))))</f>
        <v>n.a.</v>
      </c>
      <c r="V418" s="36" t="n">
        <f aca="false">IF(OR(H418="n.a.",H418=""),"n.a.",COUNTIF($I418:$K418,"x")+H418)</f>
        <v>4</v>
      </c>
      <c r="W418" s="54" t="s">
        <v>56</v>
      </c>
      <c r="X418" s="36" t="str">
        <f aca="false">IF(V418="n.a.","n.a.",IF(W418="completed",V418,IF(W418="partial",V418/2,IF(W418="incomplete",0,"n.a."))))</f>
        <v>n.a.</v>
      </c>
    </row>
    <row r="419" customFormat="false" ht="16.4" hidden="true" customHeight="false" outlineLevel="0" collapsed="false">
      <c r="A419" s="68"/>
      <c r="B419" s="69" t="str">
        <f aca="false">HYPERLINK("https://attack.mitre.org/techniques/T1499/003","MITRE")</f>
        <v>MITRE</v>
      </c>
      <c r="C419" s="69" t="s">
        <v>21</v>
      </c>
      <c r="D419" s="37" t="s">
        <v>516</v>
      </c>
      <c r="E419" s="38" t="s">
        <v>517</v>
      </c>
      <c r="F419" s="39" t="n">
        <v>2</v>
      </c>
      <c r="G419" s="39" t="n">
        <v>3</v>
      </c>
      <c r="H419" s="39" t="n">
        <v>3</v>
      </c>
      <c r="I419" s="55"/>
      <c r="J419" s="55"/>
      <c r="K419" s="55" t="s">
        <v>55</v>
      </c>
      <c r="L419" s="36" t="n">
        <f aca="false">IF(OR(F419="n.a.",F419=""),"n.a.",COUNTIF($I419:$K419,"x")+F419)</f>
        <v>3</v>
      </c>
      <c r="M419" s="54" t="s">
        <v>56</v>
      </c>
      <c r="N419" s="36" t="str">
        <f aca="false">IF(L419="n.a.","n.a.",IF(M419="completed",L419,IF(M419="partial",L419/2,IF(M419="incomplete",0,"n.a."))))</f>
        <v>n.a.</v>
      </c>
      <c r="Q419" s="36" t="n">
        <f aca="false">IF(OR(G419="n.a.",G419=""),"n.a.",COUNTIF($I419:$K419,"x")+G419)</f>
        <v>4</v>
      </c>
      <c r="R419" s="54" t="s">
        <v>56</v>
      </c>
      <c r="S419" s="36" t="str">
        <f aca="false">IF(Q419="n.a.","n.a.",IF(R419="completed",Q419,IF(R419="partial",Q419/2,IF(R419="incomplete",0,"n.a."))))</f>
        <v>n.a.</v>
      </c>
      <c r="V419" s="36" t="n">
        <f aca="false">IF(OR(H419="n.a.",H419=""),"n.a.",COUNTIF($I419:$K419,"x")+H419)</f>
        <v>4</v>
      </c>
      <c r="W419" s="54" t="s">
        <v>56</v>
      </c>
      <c r="X419" s="36" t="str">
        <f aca="false">IF(V419="n.a.","n.a.",IF(W419="completed",V419,IF(W419="partial",V419/2,IF(W419="incomplete",0,"n.a."))))</f>
        <v>n.a.</v>
      </c>
    </row>
    <row r="420" customFormat="false" ht="16.4" hidden="true" customHeight="false" outlineLevel="0" collapsed="false">
      <c r="A420" s="68"/>
      <c r="B420" s="69" t="str">
        <f aca="false">HYPERLINK("https://attack.mitre.org/techniques/T1499/004","MITRE")</f>
        <v>MITRE</v>
      </c>
      <c r="C420" s="69" t="s">
        <v>21</v>
      </c>
      <c r="D420" s="37" t="s">
        <v>516</v>
      </c>
      <c r="E420" s="38" t="s">
        <v>518</v>
      </c>
      <c r="F420" s="39" t="n">
        <v>2</v>
      </c>
      <c r="G420" s="39" t="n">
        <v>3</v>
      </c>
      <c r="H420" s="39" t="n">
        <v>3</v>
      </c>
      <c r="I420" s="55"/>
      <c r="J420" s="55"/>
      <c r="K420" s="55" t="s">
        <v>55</v>
      </c>
      <c r="L420" s="36" t="n">
        <f aca="false">IF(OR(F420="n.a.",F420=""),"n.a.",COUNTIF($I420:$K420,"x")+F420)</f>
        <v>3</v>
      </c>
      <c r="M420" s="54" t="s">
        <v>56</v>
      </c>
      <c r="N420" s="36" t="str">
        <f aca="false">IF(L420="n.a.","n.a.",IF(M420="completed",L420,IF(M420="partial",L420/2,IF(M420="incomplete",0,"n.a."))))</f>
        <v>n.a.</v>
      </c>
      <c r="Q420" s="36" t="n">
        <f aca="false">IF(OR(G420="n.a.",G420=""),"n.a.",COUNTIF($I420:$K420,"x")+G420)</f>
        <v>4</v>
      </c>
      <c r="R420" s="54" t="s">
        <v>56</v>
      </c>
      <c r="S420" s="36" t="str">
        <f aca="false">IF(Q420="n.a.","n.a.",IF(R420="completed",Q420,IF(R420="partial",Q420/2,IF(R420="incomplete",0,"n.a."))))</f>
        <v>n.a.</v>
      </c>
      <c r="V420" s="36" t="n">
        <f aca="false">IF(OR(H420="n.a.",H420=""),"n.a.",COUNTIF($I420:$K420,"x")+H420)</f>
        <v>4</v>
      </c>
      <c r="W420" s="54" t="s">
        <v>56</v>
      </c>
      <c r="X420" s="36" t="str">
        <f aca="false">IF(V420="n.a.","n.a.",IF(W420="completed",V420,IF(W420="partial",V420/2,IF(W420="incomplete",0,"n.a."))))</f>
        <v>n.a.</v>
      </c>
    </row>
    <row r="421" customFormat="false" ht="16.4" hidden="true" customHeight="false" outlineLevel="0" collapsed="false">
      <c r="A421" s="68"/>
      <c r="B421" s="69" t="str">
        <f aca="false">HYPERLINK("https://attack.mitre.org/techniques/T1499/001","MITRE")</f>
        <v>MITRE</v>
      </c>
      <c r="C421" s="69" t="s">
        <v>21</v>
      </c>
      <c r="D421" s="37" t="s">
        <v>516</v>
      </c>
      <c r="E421" s="38" t="s">
        <v>519</v>
      </c>
      <c r="F421" s="39" t="n">
        <v>2</v>
      </c>
      <c r="G421" s="39" t="n">
        <v>3</v>
      </c>
      <c r="H421" s="39" t="s">
        <v>54</v>
      </c>
      <c r="I421" s="55"/>
      <c r="J421" s="55"/>
      <c r="K421" s="55" t="s">
        <v>55</v>
      </c>
      <c r="L421" s="36" t="n">
        <f aca="false">IF(OR(F421="n.a.",F421=""),"n.a.",COUNTIF($I421:$K421,"x")+F421)</f>
        <v>3</v>
      </c>
      <c r="M421" s="54" t="s">
        <v>56</v>
      </c>
      <c r="N421" s="36" t="str">
        <f aca="false">IF(L421="n.a.","n.a.",IF(M421="completed",L421,IF(M421="partial",L421/2,IF(M421="incomplete",0,"n.a."))))</f>
        <v>n.a.</v>
      </c>
      <c r="Q421" s="36" t="n">
        <f aca="false">IF(OR(G421="n.a.",G421=""),"n.a.",COUNTIF($I421:$K421,"x")+G421)</f>
        <v>4</v>
      </c>
      <c r="R421" s="54" t="s">
        <v>56</v>
      </c>
      <c r="S421" s="36" t="str">
        <f aca="false">IF(Q421="n.a.","n.a.",IF(R421="completed",Q421,IF(R421="partial",Q421/2,IF(R421="incomplete",0,"n.a."))))</f>
        <v>n.a.</v>
      </c>
      <c r="V421" s="36" t="str">
        <f aca="false">IF(OR(H421="n.a.",H421=""),"n.a.",COUNTIF($I421:$K421,"x")+H421)</f>
        <v>n.a.</v>
      </c>
      <c r="W421" s="54" t="s">
        <v>54</v>
      </c>
      <c r="X421" s="36" t="str">
        <f aca="false">IF(V421="n.a.","n.a.",IF(W421="completed",V421,IF(W421="partial",V421/2,IF(W421="incomplete",0,"n.a."))))</f>
        <v>n.a.</v>
      </c>
    </row>
    <row r="422" customFormat="false" ht="16.4" hidden="true" customHeight="false" outlineLevel="0" collapsed="false">
      <c r="A422" s="68"/>
      <c r="B422" s="69" t="str">
        <f aca="false">HYPERLINK("https://attack.mitre.org/techniques/T1499/002","MITRE")</f>
        <v>MITRE</v>
      </c>
      <c r="C422" s="69" t="s">
        <v>21</v>
      </c>
      <c r="D422" s="37" t="s">
        <v>516</v>
      </c>
      <c r="E422" s="38" t="s">
        <v>520</v>
      </c>
      <c r="F422" s="39" t="n">
        <v>2</v>
      </c>
      <c r="G422" s="39" t="n">
        <v>3</v>
      </c>
      <c r="H422" s="39" t="n">
        <v>3</v>
      </c>
      <c r="I422" s="55"/>
      <c r="J422" s="55"/>
      <c r="K422" s="55" t="s">
        <v>55</v>
      </c>
      <c r="L422" s="36" t="n">
        <f aca="false">IF(OR(F422="n.a.",F422=""),"n.a.",COUNTIF($I422:$K422,"x")+F422)</f>
        <v>3</v>
      </c>
      <c r="M422" s="54" t="s">
        <v>56</v>
      </c>
      <c r="N422" s="36" t="str">
        <f aca="false">IF(L422="n.a.","n.a.",IF(M422="completed",L422,IF(M422="partial",L422/2,IF(M422="incomplete",0,"n.a."))))</f>
        <v>n.a.</v>
      </c>
      <c r="Q422" s="36" t="n">
        <f aca="false">IF(OR(G422="n.a.",G422=""),"n.a.",COUNTIF($I422:$K422,"x")+G422)</f>
        <v>4</v>
      </c>
      <c r="R422" s="54" t="s">
        <v>56</v>
      </c>
      <c r="S422" s="36" t="str">
        <f aca="false">IF(Q422="n.a.","n.a.",IF(R422="completed",Q422,IF(R422="partial",Q422/2,IF(R422="incomplete",0,"n.a."))))</f>
        <v>n.a.</v>
      </c>
      <c r="V422" s="36" t="n">
        <f aca="false">IF(OR(H422="n.a.",H422=""),"n.a.",COUNTIF($I422:$K422,"x")+H422)</f>
        <v>4</v>
      </c>
      <c r="W422" s="54" t="s">
        <v>56</v>
      </c>
      <c r="X422" s="36" t="str">
        <f aca="false">IF(V422="n.a.","n.a.",IF(W422="completed",V422,IF(W422="partial",V422/2,IF(W422="incomplete",0,"n.a."))))</f>
        <v>n.a.</v>
      </c>
    </row>
    <row r="423" customFormat="false" ht="16.4" hidden="true" customHeight="false" outlineLevel="0" collapsed="false">
      <c r="A423" s="68"/>
      <c r="B423" s="69" t="str">
        <f aca="false">HYPERLINK("https://attack.mitre.org/techniques/T1557","MITRE")</f>
        <v>MITRE</v>
      </c>
      <c r="C423" s="69" t="s">
        <v>21</v>
      </c>
      <c r="D423" s="37" t="s">
        <v>521</v>
      </c>
      <c r="E423" s="38" t="s">
        <v>65</v>
      </c>
      <c r="F423" s="39" t="n">
        <v>3</v>
      </c>
      <c r="G423" s="39" t="n">
        <v>3</v>
      </c>
      <c r="H423" s="39" t="n">
        <v>3</v>
      </c>
      <c r="I423" s="55" t="s">
        <v>55</v>
      </c>
      <c r="J423" s="55" t="s">
        <v>55</v>
      </c>
      <c r="K423" s="55" t="s">
        <v>55</v>
      </c>
      <c r="L423" s="36" t="n">
        <f aca="false">IF(OR(F423="n.a.",F423=""),"n.a.",COUNTIF($I423:$K423,"x")+F423)</f>
        <v>6</v>
      </c>
      <c r="M423" s="54" t="s">
        <v>56</v>
      </c>
      <c r="N423" s="36" t="str">
        <f aca="false">IF(L423="n.a.","n.a.",IF(M423="completed",L423,IF(M423="partial",L423/2,IF(M423="incomplete",0,"n.a."))))</f>
        <v>n.a.</v>
      </c>
      <c r="Q423" s="36" t="n">
        <f aca="false">IF(OR(G423="n.a.",G423=""),"n.a.",COUNTIF($I423:$K423,"x")+G423)</f>
        <v>6</v>
      </c>
      <c r="R423" s="54" t="s">
        <v>56</v>
      </c>
      <c r="S423" s="36" t="str">
        <f aca="false">IF(Q423="n.a.","n.a.",IF(R423="completed",Q423,IF(R423="partial",Q423/2,IF(R423="incomplete",0,"n.a."))))</f>
        <v>n.a.</v>
      </c>
      <c r="V423" s="36" t="n">
        <f aca="false">IF(OR(H423="n.a.",H423=""),"n.a.",COUNTIF($I423:$K423,"x")+H423)</f>
        <v>6</v>
      </c>
      <c r="W423" s="54" t="s">
        <v>56</v>
      </c>
      <c r="X423" s="36" t="str">
        <f aca="false">IF(V423="n.a.","n.a.",IF(W423="completed",V423,IF(W423="partial",V423/2,IF(W423="incomplete",0,"n.a."))))</f>
        <v>n.a.</v>
      </c>
    </row>
    <row r="424" customFormat="false" ht="16.4" hidden="true" customHeight="false" outlineLevel="0" collapsed="false">
      <c r="A424" s="68"/>
      <c r="B424" s="69" t="str">
        <f aca="false">HYPERLINK("https://attack.mitre.org/techniques/T1495/","MITRE")</f>
        <v>MITRE</v>
      </c>
      <c r="C424" s="69" t="s">
        <v>21</v>
      </c>
      <c r="D424" s="37" t="s">
        <v>522</v>
      </c>
      <c r="E424" s="38" t="s">
        <v>65</v>
      </c>
      <c r="F424" s="39" t="n">
        <v>2</v>
      </c>
      <c r="G424" s="39" t="n">
        <v>2</v>
      </c>
      <c r="H424" s="39" t="s">
        <v>54</v>
      </c>
      <c r="I424" s="55" t="s">
        <v>55</v>
      </c>
      <c r="J424" s="55" t="s">
        <v>55</v>
      </c>
      <c r="K424" s="55" t="s">
        <v>55</v>
      </c>
      <c r="L424" s="36" t="n">
        <f aca="false">IF(OR(F424="n.a.",F424=""),"n.a.",COUNTIF($I424:$K424,"x")+F424)</f>
        <v>5</v>
      </c>
      <c r="M424" s="54" t="s">
        <v>56</v>
      </c>
      <c r="N424" s="36" t="str">
        <f aca="false">IF(L424="n.a.","n.a.",IF(M424="completed",L424,IF(M424="partial",L424/2,IF(M424="incomplete",0,"n.a."))))</f>
        <v>n.a.</v>
      </c>
      <c r="Q424" s="36" t="n">
        <f aca="false">IF(OR(G424="n.a.",G424=""),"n.a.",COUNTIF($I424:$K424,"x")+G424)</f>
        <v>5</v>
      </c>
      <c r="R424" s="54" t="s">
        <v>56</v>
      </c>
      <c r="S424" s="36" t="str">
        <f aca="false">IF(Q424="n.a.","n.a.",IF(R424="completed",Q424,IF(R424="partial",Q424/2,IF(R424="incomplete",0,"n.a."))))</f>
        <v>n.a.</v>
      </c>
      <c r="V424" s="36" t="str">
        <f aca="false">IF(OR(H424="n.a.",H424=""),"n.a.",COUNTIF($I424:$K424,"x")+H424)</f>
        <v>n.a.</v>
      </c>
      <c r="W424" s="54" t="s">
        <v>54</v>
      </c>
      <c r="X424" s="36" t="str">
        <f aca="false">IF(V424="n.a.","n.a.",IF(W424="completed",V424,IF(W424="partial",V424/2,IF(W424="incomplete",0,"n.a."))))</f>
        <v>n.a.</v>
      </c>
    </row>
    <row r="425" customFormat="false" ht="16.4" hidden="true" customHeight="false" outlineLevel="0" collapsed="false">
      <c r="A425" s="68"/>
      <c r="B425" s="69" t="str">
        <f aca="false">HYPERLINK("https://attack.mitre.org/techniques/T1490","MITRE")</f>
        <v>MITRE</v>
      </c>
      <c r="C425" s="69" t="s">
        <v>21</v>
      </c>
      <c r="D425" s="37" t="s">
        <v>523</v>
      </c>
      <c r="E425" s="38" t="s">
        <v>65</v>
      </c>
      <c r="F425" s="39" t="n">
        <v>2</v>
      </c>
      <c r="G425" s="39" t="n">
        <v>3</v>
      </c>
      <c r="H425" s="39" t="n">
        <v>3</v>
      </c>
      <c r="I425" s="55"/>
      <c r="J425" s="55"/>
      <c r="K425" s="55" t="s">
        <v>55</v>
      </c>
      <c r="L425" s="36" t="n">
        <f aca="false">IF(OR(F425="n.a.",F425=""),"n.a.",COUNTIF($I425:$K425,"x")+F425)</f>
        <v>3</v>
      </c>
      <c r="M425" s="54" t="s">
        <v>56</v>
      </c>
      <c r="N425" s="36" t="str">
        <f aca="false">IF(L425="n.a.","n.a.",IF(M425="completed",L425,IF(M425="partial",L425/2,IF(M425="incomplete",0,"n.a."))))</f>
        <v>n.a.</v>
      </c>
      <c r="Q425" s="36" t="n">
        <f aca="false">IF(OR(G425="n.a.",G425=""),"n.a.",COUNTIF($I425:$K425,"x")+G425)</f>
        <v>4</v>
      </c>
      <c r="R425" s="54" t="s">
        <v>56</v>
      </c>
      <c r="S425" s="36" t="str">
        <f aca="false">IF(Q425="n.a.","n.a.",IF(R425="completed",Q425,IF(R425="partial",Q425/2,IF(R425="incomplete",0,"n.a."))))</f>
        <v>n.a.</v>
      </c>
      <c r="V425" s="36" t="n">
        <f aca="false">IF(OR(H425="n.a.",H425=""),"n.a.",COUNTIF($I425:$K425,"x")+H425)</f>
        <v>4</v>
      </c>
      <c r="W425" s="54" t="s">
        <v>56</v>
      </c>
      <c r="X425" s="36" t="str">
        <f aca="false">IF(V425="n.a.","n.a.",IF(W425="completed",V425,IF(W425="partial",V425/2,IF(W425="incomplete",0,"n.a."))))</f>
        <v>n.a.</v>
      </c>
    </row>
    <row r="426" customFormat="false" ht="16.4" hidden="true" customHeight="false" outlineLevel="0" collapsed="false">
      <c r="A426" s="68"/>
      <c r="B426" s="69" t="str">
        <f aca="false">HYPERLINK("https://attack.mitre.org/techniques/T1498/001","MITRE")</f>
        <v>MITRE</v>
      </c>
      <c r="C426" s="69" t="s">
        <v>21</v>
      </c>
      <c r="D426" s="37" t="s">
        <v>524</v>
      </c>
      <c r="E426" s="38" t="s">
        <v>525</v>
      </c>
      <c r="F426" s="39" t="n">
        <v>2</v>
      </c>
      <c r="G426" s="39" t="n">
        <v>3</v>
      </c>
      <c r="H426" s="39" t="n">
        <v>3</v>
      </c>
      <c r="I426" s="55"/>
      <c r="J426" s="55"/>
      <c r="K426" s="55" t="s">
        <v>55</v>
      </c>
      <c r="L426" s="36" t="n">
        <f aca="false">IF(OR(F426="n.a.",F426=""),"n.a.",COUNTIF($I426:$K426,"x")+F426)</f>
        <v>3</v>
      </c>
      <c r="M426" s="54" t="s">
        <v>56</v>
      </c>
      <c r="N426" s="36" t="str">
        <f aca="false">IF(L426="n.a.","n.a.",IF(M426="completed",L426,IF(M426="partial",L426/2,IF(M426="incomplete",0,"n.a."))))</f>
        <v>n.a.</v>
      </c>
      <c r="Q426" s="36" t="n">
        <f aca="false">IF(OR(G426="n.a.",G426=""),"n.a.",COUNTIF($I426:$K426,"x")+G426)</f>
        <v>4</v>
      </c>
      <c r="R426" s="54" t="s">
        <v>56</v>
      </c>
      <c r="S426" s="36" t="str">
        <f aca="false">IF(Q426="n.a.","n.a.",IF(R426="completed",Q426,IF(R426="partial",Q426/2,IF(R426="incomplete",0,"n.a."))))</f>
        <v>n.a.</v>
      </c>
      <c r="V426" s="36" t="n">
        <f aca="false">IF(OR(H426="n.a.",H426=""),"n.a.",COUNTIF($I426:$K426,"x")+H426)</f>
        <v>4</v>
      </c>
      <c r="W426" s="54" t="s">
        <v>56</v>
      </c>
      <c r="X426" s="36" t="str">
        <f aca="false">IF(V426="n.a.","n.a.",IF(W426="completed",V426,IF(W426="partial",V426/2,IF(W426="incomplete",0,"n.a."))))</f>
        <v>n.a.</v>
      </c>
    </row>
    <row r="427" customFormat="false" ht="16.4" hidden="true" customHeight="false" outlineLevel="0" collapsed="false">
      <c r="A427" s="68"/>
      <c r="B427" s="69" t="str">
        <f aca="false">HYPERLINK("https://attack.mitre.org/techniques/T1498/002","MITRE")</f>
        <v>MITRE</v>
      </c>
      <c r="C427" s="69" t="s">
        <v>21</v>
      </c>
      <c r="D427" s="37" t="s">
        <v>524</v>
      </c>
      <c r="E427" s="38" t="s">
        <v>526</v>
      </c>
      <c r="F427" s="39" t="n">
        <v>1</v>
      </c>
      <c r="G427" s="39" t="n">
        <v>3</v>
      </c>
      <c r="H427" s="39" t="n">
        <v>3</v>
      </c>
      <c r="I427" s="55"/>
      <c r="J427" s="55"/>
      <c r="K427" s="55" t="s">
        <v>55</v>
      </c>
      <c r="L427" s="36" t="n">
        <f aca="false">IF(OR(F427="n.a.",F427=""),"n.a.",COUNTIF($I427:$K427,"x")+F427)</f>
        <v>2</v>
      </c>
      <c r="M427" s="54" t="s">
        <v>56</v>
      </c>
      <c r="N427" s="36" t="str">
        <f aca="false">IF(L427="n.a.","n.a.",IF(M427="completed",L427,IF(M427="partial",L427/2,IF(M427="incomplete",0,"n.a."))))</f>
        <v>n.a.</v>
      </c>
      <c r="Q427" s="36" t="n">
        <f aca="false">IF(OR(G427="n.a.",G427=""),"n.a.",COUNTIF($I427:$K427,"x")+G427)</f>
        <v>4</v>
      </c>
      <c r="R427" s="54" t="s">
        <v>56</v>
      </c>
      <c r="S427" s="36" t="str">
        <f aca="false">IF(Q427="n.a.","n.a.",IF(R427="completed",Q427,IF(R427="partial",Q427/2,IF(R427="incomplete",0,"n.a."))))</f>
        <v>n.a.</v>
      </c>
      <c r="V427" s="36" t="n">
        <f aca="false">IF(OR(H427="n.a.",H427=""),"n.a.",COUNTIF($I427:$K427,"x")+H427)</f>
        <v>4</v>
      </c>
      <c r="W427" s="54" t="s">
        <v>56</v>
      </c>
      <c r="X427" s="36" t="str">
        <f aca="false">IF(V427="n.a.","n.a.",IF(W427="completed",V427,IF(W427="partial",V427/2,IF(W427="incomplete",0,"n.a."))))</f>
        <v>n.a.</v>
      </c>
    </row>
    <row r="428" customFormat="false" ht="16.4" hidden="true" customHeight="false" outlineLevel="0" collapsed="false">
      <c r="A428" s="68"/>
      <c r="B428" s="69" t="str">
        <f aca="false">HYPERLINK("https://attack.mitre.org/techniques/T1496/002","MITRE")</f>
        <v>MITRE</v>
      </c>
      <c r="C428" s="69" t="s">
        <v>21</v>
      </c>
      <c r="D428" s="37" t="s">
        <v>527</v>
      </c>
      <c r="E428" s="38" t="s">
        <v>528</v>
      </c>
      <c r="F428" s="39" t="n">
        <v>2</v>
      </c>
      <c r="G428" s="39" t="n">
        <v>3</v>
      </c>
      <c r="H428" s="39" t="n">
        <v>3</v>
      </c>
      <c r="I428" s="55"/>
      <c r="J428" s="55" t="s">
        <v>55</v>
      </c>
      <c r="K428" s="55" t="s">
        <v>55</v>
      </c>
      <c r="L428" s="36" t="n">
        <f aca="false">IF(OR(F428="n.a.",F428=""),"n.a.",COUNTIF($I428:$K428,"x")+F428)</f>
        <v>4</v>
      </c>
      <c r="M428" s="54" t="s">
        <v>56</v>
      </c>
      <c r="N428" s="36" t="str">
        <f aca="false">IF(L428="n.a.","n.a.",IF(M428="completed",L428,IF(M428="partial",L428/2,IF(M428="incomplete",0,"n.a."))))</f>
        <v>n.a.</v>
      </c>
      <c r="Q428" s="36" t="n">
        <f aca="false">IF(OR(G428="n.a.",G428=""),"n.a.",COUNTIF($I428:$K428,"x")+G428)</f>
        <v>5</v>
      </c>
      <c r="R428" s="54" t="s">
        <v>56</v>
      </c>
      <c r="S428" s="36" t="str">
        <f aca="false">IF(Q428="n.a.","n.a.",IF(R428="completed",Q428,IF(R428="partial",Q428/2,IF(R428="incomplete",0,"n.a."))))</f>
        <v>n.a.</v>
      </c>
      <c r="V428" s="36" t="n">
        <f aca="false">IF(OR(H428="n.a.",H428=""),"n.a.",COUNTIF($I428:$K428,"x")+H428)</f>
        <v>5</v>
      </c>
      <c r="W428" s="54" t="s">
        <v>56</v>
      </c>
      <c r="X428" s="36" t="str">
        <f aca="false">IF(V428="n.a.","n.a.",IF(W428="completed",V428,IF(W428="partial",V428/2,IF(W428="incomplete",0,"n.a."))))</f>
        <v>n.a.</v>
      </c>
    </row>
    <row r="429" customFormat="false" ht="16.4" hidden="true" customHeight="false" outlineLevel="0" collapsed="false">
      <c r="A429" s="68"/>
      <c r="B429" s="69" t="str">
        <f aca="false">HYPERLINK("https://attack.mitre.org/techniques/T1496/003","MITRE")</f>
        <v>MITRE</v>
      </c>
      <c r="C429" s="69" t="s">
        <v>21</v>
      </c>
      <c r="D429" s="37" t="s">
        <v>527</v>
      </c>
      <c r="E429" s="38" t="s">
        <v>529</v>
      </c>
      <c r="F429" s="39" t="s">
        <v>54</v>
      </c>
      <c r="G429" s="39" t="s">
        <v>54</v>
      </c>
      <c r="H429" s="39" t="n">
        <v>3</v>
      </c>
      <c r="I429" s="55"/>
      <c r="J429" s="55" t="s">
        <v>55</v>
      </c>
      <c r="K429" s="55" t="s">
        <v>55</v>
      </c>
      <c r="L429" s="36" t="str">
        <f aca="false">IF(OR(F429="n.a.",F429=""),"n.a.",COUNTIF($I429:$K429,"x")+F429)</f>
        <v>n.a.</v>
      </c>
      <c r="M429" s="54" t="s">
        <v>54</v>
      </c>
      <c r="N429" s="36" t="str">
        <f aca="false">IF(L429="n.a.","n.a.",IF(M429="completed",L429,IF(M429="partial",L429/2,IF(M429="incomplete",0,"n.a."))))</f>
        <v>n.a.</v>
      </c>
      <c r="Q429" s="36" t="str">
        <f aca="false">IF(OR(G429="n.a.",G429=""),"n.a.",COUNTIF($I429:$K429,"x")+G429)</f>
        <v>n.a.</v>
      </c>
      <c r="R429" s="54" t="s">
        <v>54</v>
      </c>
      <c r="S429" s="36" t="str">
        <f aca="false">IF(Q429="n.a.","n.a.",IF(R429="completed",Q429,IF(R429="partial",Q429/2,IF(R429="incomplete",0,"n.a."))))</f>
        <v>n.a.</v>
      </c>
      <c r="V429" s="36" t="n">
        <f aca="false">IF(OR(H429="n.a.",H429=""),"n.a.",COUNTIF($I429:$K429,"x")+H429)</f>
        <v>5</v>
      </c>
      <c r="W429" s="54" t="s">
        <v>56</v>
      </c>
      <c r="X429" s="36" t="str">
        <f aca="false">IF(V429="n.a.","n.a.",IF(W429="completed",V429,IF(W429="partial",V429/2,IF(W429="incomplete",0,"n.a."))))</f>
        <v>n.a.</v>
      </c>
    </row>
    <row r="430" customFormat="false" ht="16.4" hidden="true" customHeight="false" outlineLevel="0" collapsed="false">
      <c r="A430" s="68"/>
      <c r="B430" s="69" t="str">
        <f aca="false">HYPERLINK("https://attack.mitre.org/techniques/T1496/001","MITRE")</f>
        <v>MITRE</v>
      </c>
      <c r="C430" s="69" t="s">
        <v>21</v>
      </c>
      <c r="D430" s="37" t="s">
        <v>527</v>
      </c>
      <c r="E430" s="38" t="s">
        <v>530</v>
      </c>
      <c r="F430" s="39" t="n">
        <v>2</v>
      </c>
      <c r="G430" s="39" t="n">
        <v>3</v>
      </c>
      <c r="H430" s="39" t="n">
        <v>3</v>
      </c>
      <c r="I430" s="55"/>
      <c r="J430" s="55" t="s">
        <v>55</v>
      </c>
      <c r="K430" s="55" t="s">
        <v>55</v>
      </c>
      <c r="L430" s="36" t="n">
        <f aca="false">IF(OR(F430="n.a.",F430=""),"n.a.",COUNTIF($I430:$K430,"x")+F430)</f>
        <v>4</v>
      </c>
      <c r="M430" s="54" t="s">
        <v>56</v>
      </c>
      <c r="N430" s="36" t="str">
        <f aca="false">IF(L430="n.a.","n.a.",IF(M430="completed",L430,IF(M430="partial",L430/2,IF(M430="incomplete",0,"n.a."))))</f>
        <v>n.a.</v>
      </c>
      <c r="Q430" s="36" t="n">
        <f aca="false">IF(OR(G430="n.a.",G430=""),"n.a.",COUNTIF($I430:$K430,"x")+G430)</f>
        <v>5</v>
      </c>
      <c r="R430" s="54" t="s">
        <v>56</v>
      </c>
      <c r="S430" s="36" t="str">
        <f aca="false">IF(Q430="n.a.","n.a.",IF(R430="completed",Q430,IF(R430="partial",Q430/2,IF(R430="incomplete",0,"n.a."))))</f>
        <v>n.a.</v>
      </c>
      <c r="V430" s="36" t="n">
        <f aca="false">IF(OR(H430="n.a.",H430=""),"n.a.",COUNTIF($I430:$K430,"x")+H430)</f>
        <v>5</v>
      </c>
      <c r="W430" s="54" t="s">
        <v>56</v>
      </c>
      <c r="X430" s="36" t="str">
        <f aca="false">IF(V430="n.a.","n.a.",IF(W430="completed",V430,IF(W430="partial",V430/2,IF(W430="incomplete",0,"n.a."))))</f>
        <v>n.a.</v>
      </c>
    </row>
    <row r="431" customFormat="false" ht="16.4" hidden="true" customHeight="false" outlineLevel="0" collapsed="false">
      <c r="A431" s="68"/>
      <c r="B431" s="69" t="str">
        <f aca="false">HYPERLINK("https://attack.mitre.org/techniques/T1496/003","MITRE")</f>
        <v>MITRE</v>
      </c>
      <c r="C431" s="69" t="s">
        <v>21</v>
      </c>
      <c r="D431" s="37" t="s">
        <v>527</v>
      </c>
      <c r="E431" s="38" t="s">
        <v>531</v>
      </c>
      <c r="F431" s="39" t="s">
        <v>54</v>
      </c>
      <c r="G431" s="39" t="s">
        <v>54</v>
      </c>
      <c r="H431" s="39" t="n">
        <v>2</v>
      </c>
      <c r="I431" s="55"/>
      <c r="J431" s="55" t="s">
        <v>55</v>
      </c>
      <c r="K431" s="55" t="s">
        <v>55</v>
      </c>
      <c r="L431" s="36" t="str">
        <f aca="false">IF(OR(F431="n.a.",F431=""),"n.a.",COUNTIF($I431:$K431,"x")+F431)</f>
        <v>n.a.</v>
      </c>
      <c r="M431" s="54" t="s">
        <v>54</v>
      </c>
      <c r="N431" s="36" t="str">
        <f aca="false">IF(L431="n.a.","n.a.",IF(M431="completed",L431,IF(M431="partial",L431/2,IF(M431="incomplete",0,"n.a."))))</f>
        <v>n.a.</v>
      </c>
      <c r="Q431" s="36" t="str">
        <f aca="false">IF(OR(G431="n.a.",G431=""),"n.a.",COUNTIF($I431:$K431,"x")+G431)</f>
        <v>n.a.</v>
      </c>
      <c r="R431" s="54" t="s">
        <v>54</v>
      </c>
      <c r="S431" s="36" t="str">
        <f aca="false">IF(Q431="n.a.","n.a.",IF(R431="completed",Q431,IF(R431="partial",Q431/2,IF(R431="incomplete",0,"n.a."))))</f>
        <v>n.a.</v>
      </c>
      <c r="V431" s="36" t="n">
        <f aca="false">IF(OR(H431="n.a.",H431=""),"n.a.",COUNTIF($I431:$K431,"x")+H431)</f>
        <v>4</v>
      </c>
      <c r="W431" s="54" t="s">
        <v>56</v>
      </c>
      <c r="X431" s="36" t="str">
        <f aca="false">IF(V431="n.a.","n.a.",IF(W431="completed",V431,IF(W431="partial",V431/2,IF(W431="incomplete",0,"n.a."))))</f>
        <v>n.a.</v>
      </c>
    </row>
    <row r="432" customFormat="false" ht="16.4" hidden="true" customHeight="false" outlineLevel="0" collapsed="false">
      <c r="A432" s="68"/>
      <c r="B432" s="69" t="str">
        <f aca="false">HYPERLINK("https://attack.mitre.org/techniques/T1489","MITRE")</f>
        <v>MITRE</v>
      </c>
      <c r="C432" s="69" t="s">
        <v>21</v>
      </c>
      <c r="D432" s="37" t="s">
        <v>532</v>
      </c>
      <c r="E432" s="38" t="s">
        <v>65</v>
      </c>
      <c r="F432" s="39" t="n">
        <v>2</v>
      </c>
      <c r="G432" s="39" t="n">
        <v>2</v>
      </c>
      <c r="H432" s="39" t="s">
        <v>54</v>
      </c>
      <c r="I432" s="55"/>
      <c r="J432" s="55" t="s">
        <v>55</v>
      </c>
      <c r="K432" s="55" t="s">
        <v>55</v>
      </c>
      <c r="L432" s="36" t="n">
        <f aca="false">IF(OR(F432="n.a.",F432=""),"n.a.",COUNTIF($I432:$K432,"x")+F432)</f>
        <v>4</v>
      </c>
      <c r="M432" s="54" t="s">
        <v>56</v>
      </c>
      <c r="N432" s="36" t="str">
        <f aca="false">IF(L432="n.a.","n.a.",IF(M432="completed",L432,IF(M432="partial",L432/2,IF(M432="incomplete",0,"n.a."))))</f>
        <v>n.a.</v>
      </c>
      <c r="Q432" s="36" t="n">
        <f aca="false">IF(OR(G432="n.a.",G432=""),"n.a.",COUNTIF($I432:$K432,"x")+G432)</f>
        <v>4</v>
      </c>
      <c r="R432" s="54" t="s">
        <v>56</v>
      </c>
      <c r="S432" s="36" t="str">
        <f aca="false">IF(Q432="n.a.","n.a.",IF(R432="completed",Q432,IF(R432="partial",Q432/2,IF(R432="incomplete",0,"n.a."))))</f>
        <v>n.a.</v>
      </c>
      <c r="V432" s="36" t="str">
        <f aca="false">IF(OR(H432="n.a.",H432=""),"n.a.",COUNTIF($I432:$K432,"x")+H432)</f>
        <v>n.a.</v>
      </c>
      <c r="W432" s="54" t="s">
        <v>54</v>
      </c>
      <c r="X432" s="36" t="str">
        <f aca="false">IF(V432="n.a.","n.a.",IF(W432="completed",V432,IF(W432="partial",V432/2,IF(W432="incomplete",0,"n.a."))))</f>
        <v>n.a.</v>
      </c>
    </row>
    <row r="433" customFormat="false" ht="16.4" hidden="true" customHeight="false" outlineLevel="0" collapsed="false">
      <c r="A433" s="68"/>
      <c r="B433" s="69" t="str">
        <f aca="false">HYPERLINK("https://attack.mitre.org/techniques/T1529","MITRE")</f>
        <v>MITRE</v>
      </c>
      <c r="C433" s="69" t="s">
        <v>21</v>
      </c>
      <c r="D433" s="37" t="s">
        <v>533</v>
      </c>
      <c r="E433" s="38" t="s">
        <v>65</v>
      </c>
      <c r="F433" s="39" t="n">
        <v>2</v>
      </c>
      <c r="G433" s="39" t="n">
        <v>3</v>
      </c>
      <c r="H433" s="39" t="s">
        <v>54</v>
      </c>
      <c r="I433" s="55"/>
      <c r="J433" s="55" t="s">
        <v>55</v>
      </c>
      <c r="K433" s="55" t="s">
        <v>55</v>
      </c>
      <c r="L433" s="36" t="n">
        <f aca="false">IF(OR(F433="n.a.",F433=""),"n.a.",COUNTIF($I433:$K433,"x")+F433)</f>
        <v>4</v>
      </c>
      <c r="M433" s="54" t="s">
        <v>56</v>
      </c>
      <c r="N433" s="36" t="str">
        <f aca="false">IF(L433="n.a.","n.a.",IF(M433="completed",L433,IF(M433="partial",L433/2,IF(M433="incomplete",0,"n.a."))))</f>
        <v>n.a.</v>
      </c>
      <c r="Q433" s="36" t="n">
        <f aca="false">IF(OR(G433="n.a.",G433=""),"n.a.",COUNTIF($I433:$K433,"x")+G433)</f>
        <v>5</v>
      </c>
      <c r="R433" s="54" t="s">
        <v>56</v>
      </c>
      <c r="S433" s="36" t="str">
        <f aca="false">IF(Q433="n.a.","n.a.",IF(R433="completed",Q433,IF(R433="partial",Q433/2,IF(R433="incomplete",0,"n.a."))))</f>
        <v>n.a.</v>
      </c>
      <c r="V433" s="36" t="str">
        <f aca="false">IF(OR(H433="n.a.",H433=""),"n.a.",COUNTIF($I433:$K433,"x")+H433)</f>
        <v>n.a.</v>
      </c>
      <c r="W433" s="54" t="s">
        <v>54</v>
      </c>
      <c r="X433" s="36" t="str">
        <f aca="false">IF(V433="n.a.","n.a.",IF(W433="completed",V433,IF(W433="partial",V433/2,IF(W433="incomplete",0,"n.a."))))</f>
        <v>n.a.</v>
      </c>
    </row>
    <row r="434" customFormat="false" ht="16.4" hidden="true" customHeight="false" outlineLevel="0" collapsed="false">
      <c r="A434" s="70"/>
      <c r="B434" s="71" t="str">
        <f aca="false">HYPERLINK("https://attack.mitre.org/techniques/T1659","MITRE")</f>
        <v>MITRE</v>
      </c>
      <c r="C434" s="71" t="s">
        <v>22</v>
      </c>
      <c r="D434" s="37" t="s">
        <v>103</v>
      </c>
      <c r="E434" s="38" t="s">
        <v>65</v>
      </c>
      <c r="F434" s="39" t="n">
        <v>2</v>
      </c>
      <c r="G434" s="39" t="n">
        <v>3</v>
      </c>
      <c r="H434" s="39" t="s">
        <v>54</v>
      </c>
      <c r="I434" s="55" t="s">
        <v>55</v>
      </c>
      <c r="J434" s="55" t="s">
        <v>55</v>
      </c>
      <c r="K434" s="55"/>
      <c r="L434" s="36" t="n">
        <f aca="false">IF(OR(F434="n.a.",F434=""),"n.a.",COUNTIF($I434:$K434,"x")+F434)</f>
        <v>4</v>
      </c>
      <c r="M434" s="54" t="s">
        <v>56</v>
      </c>
      <c r="N434" s="36" t="str">
        <f aca="false">IF(L434="n.a.","n.a.",IF(M434="completed",L434,IF(M434="partial",L434/2,IF(M434="incomplete",0,"n.a."))))</f>
        <v>n.a.</v>
      </c>
      <c r="Q434" s="36" t="n">
        <f aca="false">IF(OR(G434="n.a.",G434=""),"n.a.",COUNTIF($I434:$K434,"x")+G434)</f>
        <v>5</v>
      </c>
      <c r="R434" s="54" t="s">
        <v>56</v>
      </c>
      <c r="S434" s="36" t="str">
        <f aca="false">IF(Q434="n.a.","n.a.",IF(R434="completed",Q434,IF(R434="partial",Q434/2,IF(R434="incomplete",0,"n.a."))))</f>
        <v>n.a.</v>
      </c>
      <c r="V434" s="36" t="str">
        <f aca="false">IF(OR(H434="n.a.",H434=""),"n.a.",COUNTIF($I434:$K434,"x")+H434)</f>
        <v>n.a.</v>
      </c>
      <c r="W434" s="54" t="s">
        <v>54</v>
      </c>
      <c r="X434" s="36" t="str">
        <f aca="false">IF(V434="n.a.","n.a.",IF(W434="completed",V434,IF(W434="partial",V434/2,IF(W434="incomplete",0,"n.a."))))</f>
        <v>n.a.</v>
      </c>
    </row>
    <row r="435" customFormat="false" ht="16.4" hidden="true" customHeight="false" outlineLevel="0" collapsed="false">
      <c r="A435" s="70"/>
      <c r="B435" s="71" t="str">
        <f aca="false">HYPERLINK("https://attack.mitre.org/techniques/T1189","MITRE")</f>
        <v>MITRE</v>
      </c>
      <c r="C435" s="71" t="s">
        <v>22</v>
      </c>
      <c r="D435" s="37" t="s">
        <v>534</v>
      </c>
      <c r="E435" s="38" t="s">
        <v>65</v>
      </c>
      <c r="F435" s="39" t="n">
        <v>2</v>
      </c>
      <c r="G435" s="39" t="n">
        <v>2</v>
      </c>
      <c r="H435" s="39" t="s">
        <v>54</v>
      </c>
      <c r="I435" s="55"/>
      <c r="J435" s="55" t="s">
        <v>55</v>
      </c>
      <c r="K435" s="55"/>
      <c r="L435" s="36" t="n">
        <f aca="false">IF(OR(F435="n.a.",F435=""),"n.a.",COUNTIF($I435:$K435,"x")+F435)</f>
        <v>3</v>
      </c>
      <c r="M435" s="54" t="s">
        <v>56</v>
      </c>
      <c r="N435" s="36" t="str">
        <f aca="false">IF(L435="n.a.","n.a.",IF(M435="completed",L435,IF(M435="partial",L435/2,IF(M435="incomplete",0,"n.a."))))</f>
        <v>n.a.</v>
      </c>
      <c r="Q435" s="36" t="n">
        <f aca="false">IF(OR(G435="n.a.",G435=""),"n.a.",COUNTIF($I435:$K435,"x")+G435)</f>
        <v>3</v>
      </c>
      <c r="R435" s="54" t="s">
        <v>56</v>
      </c>
      <c r="S435" s="36" t="str">
        <f aca="false">IF(Q435="n.a.","n.a.",IF(R435="completed",Q435,IF(R435="partial",Q435/2,IF(R435="incomplete",0,"n.a."))))</f>
        <v>n.a.</v>
      </c>
      <c r="V435" s="36" t="str">
        <f aca="false">IF(OR(H435="n.a.",H435=""),"n.a.",COUNTIF($I435:$K435,"x")+H435)</f>
        <v>n.a.</v>
      </c>
      <c r="W435" s="54" t="s">
        <v>54</v>
      </c>
      <c r="X435" s="36" t="str">
        <f aca="false">IF(V435="n.a.","n.a.",IF(W435="completed",V435,IF(W435="partial",V435/2,IF(W435="incomplete",0,"n.a."))))</f>
        <v>n.a.</v>
      </c>
    </row>
    <row r="436" customFormat="false" ht="16.4" hidden="true" customHeight="false" outlineLevel="0" collapsed="false">
      <c r="A436" s="70"/>
      <c r="B436" s="71" t="str">
        <f aca="false">HYPERLINK("https://attack.mitre.org/techniques/T1190","MITRE")</f>
        <v>MITRE</v>
      </c>
      <c r="C436" s="71" t="s">
        <v>22</v>
      </c>
      <c r="D436" s="37" t="s">
        <v>535</v>
      </c>
      <c r="E436" s="38" t="s">
        <v>65</v>
      </c>
      <c r="F436" s="39" t="n">
        <v>3</v>
      </c>
      <c r="G436" s="39" t="n">
        <v>3</v>
      </c>
      <c r="H436" s="39" t="n">
        <v>3</v>
      </c>
      <c r="I436" s="55"/>
      <c r="J436" s="55" t="s">
        <v>55</v>
      </c>
      <c r="K436" s="55"/>
      <c r="L436" s="36" t="n">
        <f aca="false">IF(OR(F436="n.a.",F436=""),"n.a.",COUNTIF($I436:$K436,"x")+F436)</f>
        <v>4</v>
      </c>
      <c r="M436" s="54" t="s">
        <v>56</v>
      </c>
      <c r="N436" s="36" t="str">
        <f aca="false">IF(L436="n.a.","n.a.",IF(M436="completed",L436,IF(M436="partial",L436/2,IF(M436="incomplete",0,"n.a."))))</f>
        <v>n.a.</v>
      </c>
      <c r="Q436" s="36" t="n">
        <f aca="false">IF(OR(G436="n.a.",G436=""),"n.a.",COUNTIF($I436:$K436,"x")+G436)</f>
        <v>4</v>
      </c>
      <c r="R436" s="54" t="s">
        <v>56</v>
      </c>
      <c r="S436" s="36" t="str">
        <f aca="false">IF(Q436="n.a.","n.a.",IF(R436="completed",Q436,IF(R436="partial",Q436/2,IF(R436="incomplete",0,"n.a."))))</f>
        <v>n.a.</v>
      </c>
      <c r="V436" s="36" t="n">
        <f aca="false">IF(OR(H436="n.a.",H436=""),"n.a.",COUNTIF($I436:$K436,"x")+H436)</f>
        <v>4</v>
      </c>
      <c r="W436" s="54" t="s">
        <v>56</v>
      </c>
      <c r="X436" s="36" t="str">
        <f aca="false">IF(V436="n.a.","n.a.",IF(W436="completed",V436,IF(W436="partial",V436/2,IF(W436="incomplete",0,"n.a."))))</f>
        <v>n.a.</v>
      </c>
    </row>
    <row r="437" customFormat="false" ht="16.4" hidden="true" customHeight="false" outlineLevel="0" collapsed="false">
      <c r="A437" s="70"/>
      <c r="B437" s="71" t="str">
        <f aca="false">HYPERLINK("https://attack.mitre.org/techniques/T1133","MITRE")</f>
        <v>MITRE</v>
      </c>
      <c r="C437" s="71" t="s">
        <v>22</v>
      </c>
      <c r="D437" s="37" t="s">
        <v>536</v>
      </c>
      <c r="E437" s="38" t="s">
        <v>65</v>
      </c>
      <c r="F437" s="39" t="n">
        <v>2</v>
      </c>
      <c r="G437" s="39" t="n">
        <v>2</v>
      </c>
      <c r="H437" s="39" t="s">
        <v>54</v>
      </c>
      <c r="I437" s="55" t="s">
        <v>55</v>
      </c>
      <c r="J437" s="55" t="s">
        <v>55</v>
      </c>
      <c r="K437" s="55" t="s">
        <v>55</v>
      </c>
      <c r="L437" s="36" t="n">
        <f aca="false">IF(OR(F437="n.a.",F437=""),"n.a.",COUNTIF($I437:$K437,"x")+F437)</f>
        <v>5</v>
      </c>
      <c r="M437" s="54" t="s">
        <v>56</v>
      </c>
      <c r="N437" s="36" t="str">
        <f aca="false">IF(L437="n.a.","n.a.",IF(M437="completed",L437,IF(M437="partial",L437/2,IF(M437="incomplete",0,"n.a."))))</f>
        <v>n.a.</v>
      </c>
      <c r="Q437" s="36" t="n">
        <f aca="false">IF(OR(G437="n.a.",G437=""),"n.a.",COUNTIF($I437:$K437,"x")+G437)</f>
        <v>5</v>
      </c>
      <c r="R437" s="54" t="s">
        <v>56</v>
      </c>
      <c r="S437" s="36" t="str">
        <f aca="false">IF(Q437="n.a.","n.a.",IF(R437="completed",Q437,IF(R437="partial",Q437/2,IF(R437="incomplete",0,"n.a."))))</f>
        <v>n.a.</v>
      </c>
      <c r="V437" s="36" t="str">
        <f aca="false">IF(OR(H437="n.a.",H437=""),"n.a.",COUNTIF($I437:$K437,"x")+H437)</f>
        <v>n.a.</v>
      </c>
      <c r="W437" s="54" t="s">
        <v>54</v>
      </c>
      <c r="X437" s="36" t="str">
        <f aca="false">IF(V437="n.a.","n.a.",IF(W437="completed",V437,IF(W437="partial",V437/2,IF(W437="incomplete",0,"n.a."))))</f>
        <v>n.a.</v>
      </c>
    </row>
    <row r="438" customFormat="false" ht="16.4" hidden="true" customHeight="false" outlineLevel="0" collapsed="false">
      <c r="A438" s="70"/>
      <c r="B438" s="71" t="str">
        <f aca="false">HYPERLINK("https://attack.mitre.org/techniques/T1200","MITRE")</f>
        <v>MITRE</v>
      </c>
      <c r="C438" s="71" t="s">
        <v>22</v>
      </c>
      <c r="D438" s="37" t="s">
        <v>537</v>
      </c>
      <c r="E438" s="38" t="s">
        <v>65</v>
      </c>
      <c r="F438" s="39" t="n">
        <v>2</v>
      </c>
      <c r="G438" s="39" t="n">
        <v>3</v>
      </c>
      <c r="H438" s="39" t="s">
        <v>54</v>
      </c>
      <c r="I438" s="55"/>
      <c r="J438" s="55" t="s">
        <v>55</v>
      </c>
      <c r="K438" s="55"/>
      <c r="L438" s="36" t="n">
        <f aca="false">IF(OR(F438="n.a.",F438=""),"n.a.",COUNTIF($I438:$K438,"x")+F438)</f>
        <v>3</v>
      </c>
      <c r="M438" s="54" t="s">
        <v>56</v>
      </c>
      <c r="N438" s="36" t="str">
        <f aca="false">IF(L438="n.a.","n.a.",IF(M438="completed",L438,IF(M438="partial",L438/2,IF(M438="incomplete",0,"n.a."))))</f>
        <v>n.a.</v>
      </c>
      <c r="Q438" s="36" t="n">
        <f aca="false">IF(OR(G438="n.a.",G438=""),"n.a.",COUNTIF($I438:$K438,"x")+G438)</f>
        <v>4</v>
      </c>
      <c r="R438" s="54" t="s">
        <v>56</v>
      </c>
      <c r="S438" s="36" t="str">
        <f aca="false">IF(Q438="n.a.","n.a.",IF(R438="completed",Q438,IF(R438="partial",Q438/2,IF(R438="incomplete",0,"n.a."))))</f>
        <v>n.a.</v>
      </c>
      <c r="V438" s="36" t="str">
        <f aca="false">IF(OR(H438="n.a.",H438=""),"n.a.",COUNTIF($I438:$K438,"x")+H438)</f>
        <v>n.a.</v>
      </c>
      <c r="W438" s="54" t="s">
        <v>54</v>
      </c>
      <c r="X438" s="36" t="str">
        <f aca="false">IF(V438="n.a.","n.a.",IF(W438="completed",V438,IF(W438="partial",V438/2,IF(W438="incomplete",0,"n.a."))))</f>
        <v>n.a.</v>
      </c>
    </row>
    <row r="439" customFormat="false" ht="16.4" hidden="true" customHeight="false" outlineLevel="0" collapsed="false">
      <c r="A439" s="70"/>
      <c r="B439" s="71" t="str">
        <f aca="false">HYPERLINK("https://attack.mitre.org/techniques/T1566/001","MITRE")</f>
        <v>MITRE</v>
      </c>
      <c r="C439" s="71" t="s">
        <v>22</v>
      </c>
      <c r="D439" s="37" t="s">
        <v>538</v>
      </c>
      <c r="E439" s="38" t="s">
        <v>539</v>
      </c>
      <c r="F439" s="39" t="n">
        <v>3</v>
      </c>
      <c r="G439" s="39" t="n">
        <v>3</v>
      </c>
      <c r="H439" s="39" t="s">
        <v>54</v>
      </c>
      <c r="I439" s="55"/>
      <c r="J439" s="55" t="s">
        <v>55</v>
      </c>
      <c r="K439" s="55"/>
      <c r="L439" s="36" t="n">
        <f aca="false">IF(OR(F439="n.a.",F439=""),"n.a.",COUNTIF($I439:$K439,"x")+F439)</f>
        <v>4</v>
      </c>
      <c r="M439" s="54" t="s">
        <v>56</v>
      </c>
      <c r="N439" s="36" t="str">
        <f aca="false">IF(L439="n.a.","n.a.",IF(M439="completed",L439,IF(M439="partial",L439/2,IF(M439="incomplete",0,"n.a."))))</f>
        <v>n.a.</v>
      </c>
      <c r="Q439" s="36" t="n">
        <f aca="false">IF(OR(G439="n.a.",G439=""),"n.a.",COUNTIF($I439:$K439,"x")+G439)</f>
        <v>4</v>
      </c>
      <c r="R439" s="54" t="s">
        <v>56</v>
      </c>
      <c r="S439" s="36" t="str">
        <f aca="false">IF(Q439="n.a.","n.a.",IF(R439="completed",Q439,IF(R439="partial",Q439/2,IF(R439="incomplete",0,"n.a."))))</f>
        <v>n.a.</v>
      </c>
      <c r="V439" s="36" t="str">
        <f aca="false">IF(OR(H439="n.a.",H439=""),"n.a.",COUNTIF($I439:$K439,"x")+H439)</f>
        <v>n.a.</v>
      </c>
      <c r="W439" s="54" t="s">
        <v>54</v>
      </c>
      <c r="X439" s="36" t="str">
        <f aca="false">IF(V439="n.a.","n.a.",IF(W439="completed",V439,IF(W439="partial",V439/2,IF(W439="incomplete",0,"n.a."))))</f>
        <v>n.a.</v>
      </c>
    </row>
    <row r="440" customFormat="false" ht="16.4" hidden="true" customHeight="false" outlineLevel="0" collapsed="false">
      <c r="A440" s="70"/>
      <c r="B440" s="71" t="str">
        <f aca="false">HYPERLINK("https://attack.mitre.org/techniques/T1566/002","MITRE")</f>
        <v>MITRE</v>
      </c>
      <c r="C440" s="71" t="s">
        <v>22</v>
      </c>
      <c r="D440" s="37" t="s">
        <v>538</v>
      </c>
      <c r="E440" s="38" t="s">
        <v>540</v>
      </c>
      <c r="F440" s="39" t="n">
        <v>3</v>
      </c>
      <c r="G440" s="39" t="n">
        <v>3</v>
      </c>
      <c r="H440" s="39" t="n">
        <v>3</v>
      </c>
      <c r="I440" s="55"/>
      <c r="J440" s="55" t="s">
        <v>55</v>
      </c>
      <c r="K440" s="55"/>
      <c r="L440" s="36" t="n">
        <f aca="false">IF(OR(F440="n.a.",F440=""),"n.a.",COUNTIF($I440:$K440,"x")+F440)</f>
        <v>4</v>
      </c>
      <c r="M440" s="54" t="s">
        <v>56</v>
      </c>
      <c r="N440" s="36" t="str">
        <f aca="false">IF(L440="n.a.","n.a.",IF(M440="completed",L440,IF(M440="partial",L440/2,IF(M440="incomplete",0,"n.a."))))</f>
        <v>n.a.</v>
      </c>
      <c r="Q440" s="36" t="n">
        <f aca="false">IF(OR(G440="n.a.",G440=""),"n.a.",COUNTIF($I440:$K440,"x")+G440)</f>
        <v>4</v>
      </c>
      <c r="R440" s="54" t="s">
        <v>56</v>
      </c>
      <c r="S440" s="36" t="str">
        <f aca="false">IF(Q440="n.a.","n.a.",IF(R440="completed",Q440,IF(R440="partial",Q440/2,IF(R440="incomplete",0,"n.a."))))</f>
        <v>n.a.</v>
      </c>
      <c r="V440" s="36" t="n">
        <f aca="false">IF(OR(H440="n.a.",H440=""),"n.a.",COUNTIF($I440:$K440,"x")+H440)</f>
        <v>4</v>
      </c>
      <c r="W440" s="54" t="s">
        <v>56</v>
      </c>
      <c r="X440" s="36" t="str">
        <f aca="false">IF(V440="n.a.","n.a.",IF(W440="completed",V440,IF(W440="partial",V440/2,IF(W440="incomplete",0,"n.a."))))</f>
        <v>n.a.</v>
      </c>
    </row>
    <row r="441" customFormat="false" ht="16.4" hidden="true" customHeight="false" outlineLevel="0" collapsed="false">
      <c r="A441" s="70"/>
      <c r="B441" s="71" t="str">
        <f aca="false">HYPERLINK("https://attack.mitre.org/techniques/T1566/003","MITRE")</f>
        <v>MITRE</v>
      </c>
      <c r="C441" s="71" t="s">
        <v>22</v>
      </c>
      <c r="D441" s="37" t="s">
        <v>538</v>
      </c>
      <c r="E441" s="38" t="s">
        <v>541</v>
      </c>
      <c r="F441" s="39" t="n">
        <v>3</v>
      </c>
      <c r="G441" s="39" t="n">
        <v>3</v>
      </c>
      <c r="H441" s="39" t="n">
        <v>3</v>
      </c>
      <c r="I441" s="55"/>
      <c r="J441" s="55" t="s">
        <v>55</v>
      </c>
      <c r="K441" s="55"/>
      <c r="L441" s="36" t="n">
        <f aca="false">IF(OR(F441="n.a.",F441=""),"n.a.",COUNTIF($I441:$K441,"x")+F441)</f>
        <v>4</v>
      </c>
      <c r="M441" s="54" t="s">
        <v>56</v>
      </c>
      <c r="N441" s="36" t="str">
        <f aca="false">IF(L441="n.a.","n.a.",IF(M441="completed",L441,IF(M441="partial",L441/2,IF(M441="incomplete",0,"n.a."))))</f>
        <v>n.a.</v>
      </c>
      <c r="Q441" s="36" t="n">
        <f aca="false">IF(OR(G441="n.a.",G441=""),"n.a.",COUNTIF($I441:$K441,"x")+G441)</f>
        <v>4</v>
      </c>
      <c r="R441" s="54" t="s">
        <v>56</v>
      </c>
      <c r="S441" s="36" t="str">
        <f aca="false">IF(Q441="n.a.","n.a.",IF(R441="completed",Q441,IF(R441="partial",Q441/2,IF(R441="incomplete",0,"n.a."))))</f>
        <v>n.a.</v>
      </c>
      <c r="V441" s="36" t="n">
        <f aca="false">IF(OR(H441="n.a.",H441=""),"n.a.",COUNTIF($I441:$K441,"x")+H441)</f>
        <v>4</v>
      </c>
      <c r="W441" s="54" t="s">
        <v>56</v>
      </c>
      <c r="X441" s="36" t="str">
        <f aca="false">IF(V441="n.a.","n.a.",IF(W441="completed",V441,IF(W441="partial",V441/2,IF(W441="incomplete",0,"n.a."))))</f>
        <v>n.a.</v>
      </c>
    </row>
    <row r="442" customFormat="false" ht="16.4" hidden="true" customHeight="false" outlineLevel="0" collapsed="false">
      <c r="A442" s="70"/>
      <c r="B442" s="71" t="str">
        <f aca="false">HYPERLINK("https://attack.mitre.org/techniques/T1566/004","MITRE")</f>
        <v>MITRE</v>
      </c>
      <c r="C442" s="71" t="s">
        <v>22</v>
      </c>
      <c r="D442" s="37" t="s">
        <v>538</v>
      </c>
      <c r="E442" s="38" t="s">
        <v>542</v>
      </c>
      <c r="F442" s="39" t="n">
        <v>3</v>
      </c>
      <c r="G442" s="39" t="s">
        <v>54</v>
      </c>
      <c r="H442" s="39" t="s">
        <v>54</v>
      </c>
      <c r="I442" s="55" t="s">
        <v>55</v>
      </c>
      <c r="J442" s="55" t="s">
        <v>55</v>
      </c>
      <c r="K442" s="55" t="s">
        <v>55</v>
      </c>
      <c r="L442" s="36" t="n">
        <f aca="false">IF(OR(F442="n.a.",F442=""),"n.a.",COUNTIF($I442:$K442,"x")+F442)</f>
        <v>6</v>
      </c>
      <c r="M442" s="54" t="s">
        <v>56</v>
      </c>
      <c r="N442" s="36" t="str">
        <f aca="false">IF(L442="n.a.","n.a.",IF(M442="completed",L442,IF(M442="partial",L442/2,IF(M442="incomplete",0,"n.a."))))</f>
        <v>n.a.</v>
      </c>
      <c r="Q442" s="36" t="str">
        <f aca="false">IF(OR(G442="n.a.",G442=""),"n.a.",COUNTIF($I442:$K442,"x")+G442)</f>
        <v>n.a.</v>
      </c>
      <c r="R442" s="54" t="s">
        <v>54</v>
      </c>
      <c r="S442" s="36" t="str">
        <f aca="false">IF(Q442="n.a.","n.a.",IF(R442="completed",Q442,IF(R442="partial",Q442/2,IF(R442="incomplete",0,"n.a."))))</f>
        <v>n.a.</v>
      </c>
      <c r="V442" s="36" t="str">
        <f aca="false">IF(OR(H442="n.a.",H442=""),"n.a.",COUNTIF($I442:$K442,"x")+H442)</f>
        <v>n.a.</v>
      </c>
      <c r="W442" s="54" t="s">
        <v>54</v>
      </c>
      <c r="X442" s="36" t="str">
        <f aca="false">IF(V442="n.a.","n.a.",IF(W442="completed",V442,IF(W442="partial",V442/2,IF(W442="incomplete",0,"n.a."))))</f>
        <v>n.a.</v>
      </c>
    </row>
    <row r="443" customFormat="false" ht="16.4" hidden="true" customHeight="false" outlineLevel="0" collapsed="false">
      <c r="A443" s="70"/>
      <c r="B443" s="71" t="str">
        <f aca="false">HYPERLINK("https://attack.mitre.org/techniques/T1091","MITRE")</f>
        <v>MITRE</v>
      </c>
      <c r="C443" s="71" t="s">
        <v>22</v>
      </c>
      <c r="D443" s="37" t="s">
        <v>543</v>
      </c>
      <c r="E443" s="38" t="s">
        <v>65</v>
      </c>
      <c r="F443" s="39" t="n">
        <v>3</v>
      </c>
      <c r="G443" s="39" t="n">
        <v>3</v>
      </c>
      <c r="H443" s="39" t="s">
        <v>54</v>
      </c>
      <c r="I443" s="55"/>
      <c r="J443" s="55" t="s">
        <v>55</v>
      </c>
      <c r="K443" s="55"/>
      <c r="L443" s="36" t="n">
        <f aca="false">IF(OR(F443="n.a.",F443=""),"n.a.",COUNTIF($I443:$K443,"x")+F443)</f>
        <v>4</v>
      </c>
      <c r="M443" s="54" t="s">
        <v>56</v>
      </c>
      <c r="N443" s="36" t="str">
        <f aca="false">IF(L443="n.a.","n.a.",IF(M443="completed",L443,IF(M443="partial",L443/2,IF(M443="incomplete",0,"n.a."))))</f>
        <v>n.a.</v>
      </c>
      <c r="Q443" s="36" t="n">
        <f aca="false">IF(OR(G443="n.a.",G443=""),"n.a.",COUNTIF($I443:$K443,"x")+G443)</f>
        <v>4</v>
      </c>
      <c r="R443" s="54" t="s">
        <v>56</v>
      </c>
      <c r="S443" s="36" t="str">
        <f aca="false">IF(Q443="n.a.","n.a.",IF(R443="completed",Q443,IF(R443="partial",Q443/2,IF(R443="incomplete",0,"n.a."))))</f>
        <v>n.a.</v>
      </c>
      <c r="V443" s="36" t="str">
        <f aca="false">IF(OR(H443="n.a.",H443=""),"n.a.",COUNTIF($I443:$K443,"x")+H443)</f>
        <v>n.a.</v>
      </c>
      <c r="W443" s="54" t="s">
        <v>54</v>
      </c>
      <c r="X443" s="36" t="str">
        <f aca="false">IF(V443="n.a.","n.a.",IF(W443="completed",V443,IF(W443="partial",V443/2,IF(W443="incomplete",0,"n.a."))))</f>
        <v>n.a.</v>
      </c>
    </row>
    <row r="444" customFormat="false" ht="16.4" hidden="true" customHeight="false" outlineLevel="0" collapsed="false">
      <c r="A444" s="70"/>
      <c r="B444" s="71" t="str">
        <f aca="false">HYPERLINK("https://attack.mitre.org/techniques/T1195/003","MITRE")</f>
        <v>MITRE</v>
      </c>
      <c r="C444" s="71" t="s">
        <v>22</v>
      </c>
      <c r="D444" s="37" t="s">
        <v>544</v>
      </c>
      <c r="E444" s="38" t="s">
        <v>545</v>
      </c>
      <c r="F444" s="39" t="n">
        <v>2</v>
      </c>
      <c r="G444" s="39" t="n">
        <v>3</v>
      </c>
      <c r="H444" s="39" t="s">
        <v>54</v>
      </c>
      <c r="I444" s="55"/>
      <c r="J444" s="55" t="s">
        <v>55</v>
      </c>
      <c r="K444" s="55"/>
      <c r="L444" s="36" t="n">
        <f aca="false">IF(OR(F444="n.a.",F444=""),"n.a.",COUNTIF($I444:$K444,"x")+F444)</f>
        <v>3</v>
      </c>
      <c r="M444" s="54" t="s">
        <v>56</v>
      </c>
      <c r="N444" s="36" t="str">
        <f aca="false">IF(L444="n.a.","n.a.",IF(M444="completed",L444,IF(M444="partial",L444/2,IF(M444="incomplete",0,"n.a."))))</f>
        <v>n.a.</v>
      </c>
      <c r="Q444" s="36" t="n">
        <f aca="false">IF(OR(G444="n.a.",G444=""),"n.a.",COUNTIF($I444:$K444,"x")+G444)</f>
        <v>4</v>
      </c>
      <c r="R444" s="54" t="s">
        <v>56</v>
      </c>
      <c r="S444" s="36" t="str">
        <f aca="false">IF(Q444="n.a.","n.a.",IF(R444="completed",Q444,IF(R444="partial",Q444/2,IF(R444="incomplete",0,"n.a."))))</f>
        <v>n.a.</v>
      </c>
      <c r="V444" s="36" t="str">
        <f aca="false">IF(OR(H444="n.a.",H444=""),"n.a.",COUNTIF($I444:$K444,"x")+H444)</f>
        <v>n.a.</v>
      </c>
      <c r="W444" s="54" t="s">
        <v>54</v>
      </c>
      <c r="X444" s="36" t="str">
        <f aca="false">IF(V444="n.a.","n.a.",IF(W444="completed",V444,IF(W444="partial",V444/2,IF(W444="incomplete",0,"n.a."))))</f>
        <v>n.a.</v>
      </c>
    </row>
    <row r="445" customFormat="false" ht="16.4" hidden="true" customHeight="false" outlineLevel="0" collapsed="false">
      <c r="A445" s="70"/>
      <c r="B445" s="71" t="str">
        <f aca="false">HYPERLINK("https://attack.mitre.org/techniques/T1195/001","MITRE")</f>
        <v>MITRE</v>
      </c>
      <c r="C445" s="71" t="s">
        <v>22</v>
      </c>
      <c r="D445" s="37" t="s">
        <v>544</v>
      </c>
      <c r="E445" s="72" t="s">
        <v>546</v>
      </c>
      <c r="F445" s="39" t="n">
        <v>2</v>
      </c>
      <c r="G445" s="39" t="n">
        <v>3</v>
      </c>
      <c r="H445" s="39" t="s">
        <v>54</v>
      </c>
      <c r="I445" s="55"/>
      <c r="J445" s="55" t="s">
        <v>55</v>
      </c>
      <c r="K445" s="55"/>
      <c r="L445" s="36" t="n">
        <f aca="false">IF(OR(F445="n.a.",F445=""),"n.a.",COUNTIF($I445:$K445,"x")+F445)</f>
        <v>3</v>
      </c>
      <c r="M445" s="54" t="s">
        <v>56</v>
      </c>
      <c r="N445" s="36" t="str">
        <f aca="false">IF(L445="n.a.","n.a.",IF(M445="completed",L445,IF(M445="partial",L445/2,IF(M445="incomplete",0,"n.a."))))</f>
        <v>n.a.</v>
      </c>
      <c r="Q445" s="36" t="n">
        <f aca="false">IF(OR(G445="n.a.",G445=""),"n.a.",COUNTIF($I445:$K445,"x")+G445)</f>
        <v>4</v>
      </c>
      <c r="R445" s="54" t="s">
        <v>56</v>
      </c>
      <c r="S445" s="36" t="str">
        <f aca="false">IF(Q445="n.a.","n.a.",IF(R445="completed",Q445,IF(R445="partial",Q445/2,IF(R445="incomplete",0,"n.a."))))</f>
        <v>n.a.</v>
      </c>
      <c r="V445" s="36" t="str">
        <f aca="false">IF(OR(H445="n.a.",H445=""),"n.a.",COUNTIF($I445:$K445,"x")+H445)</f>
        <v>n.a.</v>
      </c>
      <c r="W445" s="54" t="s">
        <v>54</v>
      </c>
      <c r="X445" s="36" t="str">
        <f aca="false">IF(V445="n.a.","n.a.",IF(W445="completed",V445,IF(W445="partial",V445/2,IF(W445="incomplete",0,"n.a."))))</f>
        <v>n.a.</v>
      </c>
    </row>
    <row r="446" customFormat="false" ht="16.4" hidden="true" customHeight="false" outlineLevel="0" collapsed="false">
      <c r="A446" s="70"/>
      <c r="B446" s="71" t="str">
        <f aca="false">HYPERLINK("https://attack.mitre.org/techniques/T1195/002","MITRE")</f>
        <v>MITRE</v>
      </c>
      <c r="C446" s="71" t="s">
        <v>22</v>
      </c>
      <c r="D446" s="37" t="s">
        <v>544</v>
      </c>
      <c r="E446" s="38" t="s">
        <v>547</v>
      </c>
      <c r="F446" s="39" t="n">
        <v>2</v>
      </c>
      <c r="G446" s="39" t="n">
        <v>3</v>
      </c>
      <c r="H446" s="39" t="s">
        <v>54</v>
      </c>
      <c r="I446" s="55"/>
      <c r="J446" s="55" t="s">
        <v>55</v>
      </c>
      <c r="K446" s="55"/>
      <c r="L446" s="36" t="n">
        <f aca="false">IF(OR(F446="n.a.",F446=""),"n.a.",COUNTIF($I446:$K446,"x")+F446)</f>
        <v>3</v>
      </c>
      <c r="M446" s="54" t="s">
        <v>56</v>
      </c>
      <c r="N446" s="36" t="str">
        <f aca="false">IF(L446="n.a.","n.a.",IF(M446="completed",L446,IF(M446="partial",L446/2,IF(M446="incomplete",0,"n.a."))))</f>
        <v>n.a.</v>
      </c>
      <c r="Q446" s="36" t="n">
        <f aca="false">IF(OR(G446="n.a.",G446=""),"n.a.",COUNTIF($I446:$K446,"x")+G446)</f>
        <v>4</v>
      </c>
      <c r="R446" s="54" t="s">
        <v>56</v>
      </c>
      <c r="S446" s="36" t="str">
        <f aca="false">IF(Q446="n.a.","n.a.",IF(R446="completed",Q446,IF(R446="partial",Q446/2,IF(R446="incomplete",0,"n.a."))))</f>
        <v>n.a.</v>
      </c>
      <c r="V446" s="36" t="str">
        <f aca="false">IF(OR(H446="n.a.",H446=""),"n.a.",COUNTIF($I446:$K446,"x")+H446)</f>
        <v>n.a.</v>
      </c>
      <c r="W446" s="54" t="s">
        <v>54</v>
      </c>
      <c r="X446" s="36" t="str">
        <f aca="false">IF(V446="n.a.","n.a.",IF(W446="completed",V446,IF(W446="partial",V446/2,IF(W446="incomplete",0,"n.a."))))</f>
        <v>n.a.</v>
      </c>
    </row>
    <row r="447" customFormat="false" ht="16.4" hidden="true" customHeight="false" outlineLevel="0" collapsed="false">
      <c r="A447" s="70"/>
      <c r="B447" s="71" t="str">
        <f aca="false">HYPERLINK("https://attack.mitre.org/techniques/T1199","MITRE")</f>
        <v>MITRE</v>
      </c>
      <c r="C447" s="71" t="s">
        <v>22</v>
      </c>
      <c r="D447" s="37" t="s">
        <v>548</v>
      </c>
      <c r="E447" s="38" t="s">
        <v>65</v>
      </c>
      <c r="F447" s="39" t="n">
        <v>3</v>
      </c>
      <c r="G447" s="39" t="n">
        <v>3</v>
      </c>
      <c r="H447" s="39" t="n">
        <v>3</v>
      </c>
      <c r="I447" s="55" t="s">
        <v>55</v>
      </c>
      <c r="J447" s="55" t="s">
        <v>55</v>
      </c>
      <c r="K447" s="55" t="s">
        <v>55</v>
      </c>
      <c r="L447" s="36" t="n">
        <f aca="false">IF(OR(F447="n.a.",F447=""),"n.a.",COUNTIF($I447:$K447,"x")+F447)</f>
        <v>6</v>
      </c>
      <c r="M447" s="54" t="s">
        <v>56</v>
      </c>
      <c r="N447" s="36" t="str">
        <f aca="false">IF(L447="n.a.","n.a.",IF(M447="completed",L447,IF(M447="partial",L447/2,IF(M447="incomplete",0,"n.a."))))</f>
        <v>n.a.</v>
      </c>
      <c r="Q447" s="36" t="n">
        <f aca="false">IF(OR(G447="n.a.",G447=""),"n.a.",COUNTIF($I447:$K447,"x")+G447)</f>
        <v>6</v>
      </c>
      <c r="R447" s="54" t="s">
        <v>56</v>
      </c>
      <c r="S447" s="36" t="str">
        <f aca="false">IF(Q447="n.a.","n.a.",IF(R447="completed",Q447,IF(R447="partial",Q447/2,IF(R447="incomplete",0,"n.a."))))</f>
        <v>n.a.</v>
      </c>
      <c r="V447" s="36" t="n">
        <f aca="false">IF(OR(H447="n.a.",H447=""),"n.a.",COUNTIF($I447:$K447,"x")+H447)</f>
        <v>6</v>
      </c>
      <c r="W447" s="54" t="s">
        <v>56</v>
      </c>
      <c r="X447" s="36" t="str">
        <f aca="false">IF(V447="n.a.","n.a.",IF(W447="completed",V447,IF(W447="partial",V447/2,IF(W447="incomplete",0,"n.a."))))</f>
        <v>n.a.</v>
      </c>
    </row>
    <row r="448" customFormat="false" ht="16.4" hidden="true" customHeight="false" outlineLevel="0" collapsed="false">
      <c r="A448" s="70"/>
      <c r="B448" s="71" t="str">
        <f aca="false">HYPERLINK("https://attack.mitre.org/techniques/T1078/004","MITRE")</f>
        <v>MITRE</v>
      </c>
      <c r="C448" s="71" t="s">
        <v>22</v>
      </c>
      <c r="D448" s="37" t="s">
        <v>386</v>
      </c>
      <c r="E448" s="38" t="s">
        <v>387</v>
      </c>
      <c r="F448" s="39" t="n">
        <v>3</v>
      </c>
      <c r="G448" s="39" t="n">
        <v>3</v>
      </c>
      <c r="H448" s="39" t="n">
        <v>3</v>
      </c>
      <c r="I448" s="55" t="s">
        <v>55</v>
      </c>
      <c r="J448" s="55" t="s">
        <v>55</v>
      </c>
      <c r="K448" s="55" t="s">
        <v>55</v>
      </c>
      <c r="L448" s="36" t="n">
        <f aca="false">IF(OR(F448="n.a.",F448=""),"n.a.",COUNTIF($I448:$K448,"x")+F448)</f>
        <v>6</v>
      </c>
      <c r="M448" s="54" t="s">
        <v>56</v>
      </c>
      <c r="N448" s="36" t="str">
        <f aca="false">IF(L448="n.a.","n.a.",IF(M448="completed",L448,IF(M448="partial",L448/2,IF(M448="incomplete",0,"n.a."))))</f>
        <v>n.a.</v>
      </c>
      <c r="Q448" s="36" t="n">
        <f aca="false">IF(OR(G448="n.a.",G448=""),"n.a.",COUNTIF($I448:$K448,"x")+G448)</f>
        <v>6</v>
      </c>
      <c r="R448" s="54" t="s">
        <v>56</v>
      </c>
      <c r="S448" s="36" t="str">
        <f aca="false">IF(Q448="n.a.","n.a.",IF(R448="completed",Q448,IF(R448="partial",Q448/2,IF(R448="incomplete",0,"n.a."))))</f>
        <v>n.a.</v>
      </c>
      <c r="V448" s="36" t="n">
        <f aca="false">IF(OR(H448="n.a.",H448=""),"n.a.",COUNTIF($I448:$K448,"x")+H448)</f>
        <v>6</v>
      </c>
      <c r="W448" s="54" t="s">
        <v>56</v>
      </c>
      <c r="X448" s="36" t="str">
        <f aca="false">IF(V448="n.a.","n.a.",IF(W448="completed",V448,IF(W448="partial",V448/2,IF(W448="incomplete",0,"n.a."))))</f>
        <v>n.a.</v>
      </c>
    </row>
    <row r="449" customFormat="false" ht="16.4" hidden="true" customHeight="false" outlineLevel="0" collapsed="false">
      <c r="A449" s="70"/>
      <c r="B449" s="71" t="str">
        <f aca="false">HYPERLINK("https://attack.mitre.org/techniques/T1078/001","MITRE")</f>
        <v>MITRE</v>
      </c>
      <c r="C449" s="71" t="s">
        <v>22</v>
      </c>
      <c r="D449" s="37" t="s">
        <v>386</v>
      </c>
      <c r="E449" s="38" t="s">
        <v>388</v>
      </c>
      <c r="F449" s="39" t="n">
        <v>3</v>
      </c>
      <c r="G449" s="39" t="n">
        <v>3</v>
      </c>
      <c r="H449" s="39" t="n">
        <v>3</v>
      </c>
      <c r="I449" s="55" t="s">
        <v>55</v>
      </c>
      <c r="J449" s="55" t="s">
        <v>55</v>
      </c>
      <c r="K449" s="55" t="s">
        <v>55</v>
      </c>
      <c r="L449" s="36" t="n">
        <f aca="false">IF(OR(F449="n.a.",F449=""),"n.a.",COUNTIF($I449:$K449,"x")+F449)</f>
        <v>6</v>
      </c>
      <c r="M449" s="54" t="s">
        <v>56</v>
      </c>
      <c r="N449" s="36" t="str">
        <f aca="false">IF(L449="n.a.","n.a.",IF(M449="completed",L449,IF(M449="partial",L449/2,IF(M449="incomplete",0,"n.a."))))</f>
        <v>n.a.</v>
      </c>
      <c r="Q449" s="36" t="n">
        <f aca="false">IF(OR(G449="n.a.",G449=""),"n.a.",COUNTIF($I449:$K449,"x")+G449)</f>
        <v>6</v>
      </c>
      <c r="R449" s="54" t="s">
        <v>56</v>
      </c>
      <c r="S449" s="36" t="str">
        <f aca="false">IF(Q449="n.a.","n.a.",IF(R449="completed",Q449,IF(R449="partial",Q449/2,IF(R449="incomplete",0,"n.a."))))</f>
        <v>n.a.</v>
      </c>
      <c r="V449" s="36" t="n">
        <f aca="false">IF(OR(H449="n.a.",H449=""),"n.a.",COUNTIF($I449:$K449,"x")+H449)</f>
        <v>6</v>
      </c>
      <c r="W449" s="54" t="s">
        <v>56</v>
      </c>
      <c r="X449" s="36" t="str">
        <f aca="false">IF(V449="n.a.","n.a.",IF(W449="completed",V449,IF(W449="partial",V449/2,IF(W449="incomplete",0,"n.a."))))</f>
        <v>n.a.</v>
      </c>
    </row>
    <row r="450" customFormat="false" ht="16.4" hidden="true" customHeight="false" outlineLevel="0" collapsed="false">
      <c r="A450" s="70"/>
      <c r="B450" s="71" t="str">
        <f aca="false">HYPERLINK("https://attack.mitre.org/techniques/T1078/002","MITRE")</f>
        <v>MITRE</v>
      </c>
      <c r="C450" s="71" t="s">
        <v>22</v>
      </c>
      <c r="D450" s="37" t="s">
        <v>386</v>
      </c>
      <c r="E450" s="38" t="s">
        <v>389</v>
      </c>
      <c r="F450" s="39" t="n">
        <v>3</v>
      </c>
      <c r="G450" s="39" t="n">
        <v>3</v>
      </c>
      <c r="H450" s="39" t="s">
        <v>54</v>
      </c>
      <c r="I450" s="55" t="s">
        <v>55</v>
      </c>
      <c r="J450" s="55" t="s">
        <v>55</v>
      </c>
      <c r="K450" s="55" t="s">
        <v>55</v>
      </c>
      <c r="L450" s="36" t="n">
        <f aca="false">IF(OR(F450="n.a.",F450=""),"n.a.",COUNTIF($I450:$K450,"x")+F450)</f>
        <v>6</v>
      </c>
      <c r="M450" s="54" t="s">
        <v>56</v>
      </c>
      <c r="N450" s="36" t="str">
        <f aca="false">IF(L450="n.a.","n.a.",IF(M450="completed",L450,IF(M450="partial",L450/2,IF(M450="incomplete",0,"n.a."))))</f>
        <v>n.a.</v>
      </c>
      <c r="Q450" s="36" t="n">
        <f aca="false">IF(OR(G450="n.a.",G450=""),"n.a.",COUNTIF($I450:$K450,"x")+G450)</f>
        <v>6</v>
      </c>
      <c r="R450" s="54" t="s">
        <v>56</v>
      </c>
      <c r="S450" s="36" t="str">
        <f aca="false">IF(Q450="n.a.","n.a.",IF(R450="completed",Q450,IF(R450="partial",Q450/2,IF(R450="incomplete",0,"n.a."))))</f>
        <v>n.a.</v>
      </c>
      <c r="V450" s="36" t="str">
        <f aca="false">IF(OR(H450="n.a.",H450=""),"n.a.",COUNTIF($I450:$K450,"x")+H450)</f>
        <v>n.a.</v>
      </c>
      <c r="W450" s="54" t="s">
        <v>54</v>
      </c>
      <c r="X450" s="36" t="str">
        <f aca="false">IF(V450="n.a.","n.a.",IF(W450="completed",V450,IF(W450="partial",V450/2,IF(W450="incomplete",0,"n.a."))))</f>
        <v>n.a.</v>
      </c>
    </row>
    <row r="451" customFormat="false" ht="16.4" hidden="true" customHeight="false" outlineLevel="0" collapsed="false">
      <c r="A451" s="70"/>
      <c r="B451" s="71" t="str">
        <f aca="false">HYPERLINK("https://attack.mitre.org/techniques/T1078/003","MITRE")</f>
        <v>MITRE</v>
      </c>
      <c r="C451" s="71" t="s">
        <v>22</v>
      </c>
      <c r="D451" s="37" t="s">
        <v>386</v>
      </c>
      <c r="E451" s="38" t="s">
        <v>390</v>
      </c>
      <c r="F451" s="39" t="n">
        <v>3</v>
      </c>
      <c r="G451" s="39" t="n">
        <v>3</v>
      </c>
      <c r="H451" s="39" t="s">
        <v>54</v>
      </c>
      <c r="I451" s="55" t="s">
        <v>55</v>
      </c>
      <c r="J451" s="55" t="s">
        <v>55</v>
      </c>
      <c r="K451" s="55" t="s">
        <v>55</v>
      </c>
      <c r="L451" s="36" t="n">
        <f aca="false">IF(OR(F451="n.a.",F451=""),"n.a.",COUNTIF($I451:$K451,"x")+F451)</f>
        <v>6</v>
      </c>
      <c r="M451" s="54" t="s">
        <v>56</v>
      </c>
      <c r="N451" s="36" t="str">
        <f aca="false">IF(L451="n.a.","n.a.",IF(M451="completed",L451,IF(M451="partial",L451/2,IF(M451="incomplete",0,"n.a."))))</f>
        <v>n.a.</v>
      </c>
      <c r="Q451" s="36" t="n">
        <f aca="false">IF(OR(G451="n.a.",G451=""),"n.a.",COUNTIF($I451:$K451,"x")+G451)</f>
        <v>6</v>
      </c>
      <c r="R451" s="54" t="s">
        <v>56</v>
      </c>
      <c r="S451" s="36" t="str">
        <f aca="false">IF(Q451="n.a.","n.a.",IF(R451="completed",Q451,IF(R451="partial",Q451/2,IF(R451="incomplete",0,"n.a."))))</f>
        <v>n.a.</v>
      </c>
      <c r="V451" s="36" t="str">
        <f aca="false">IF(OR(H451="n.a.",H451=""),"n.a.",COUNTIF($I451:$K451,"x")+H451)</f>
        <v>n.a.</v>
      </c>
      <c r="W451" s="54" t="s">
        <v>54</v>
      </c>
      <c r="X451" s="36" t="str">
        <f aca="false">IF(V451="n.a.","n.a.",IF(W451="completed",V451,IF(W451="partial",V451/2,IF(W451="incomplete",0,"n.a."))))</f>
        <v>n.a.</v>
      </c>
    </row>
    <row r="452" customFormat="false" ht="16.4" hidden="true" customHeight="false" outlineLevel="0" collapsed="false">
      <c r="A452" s="73"/>
      <c r="B452" s="74" t="str">
        <f aca="false">HYPERLINK("https://attack.mitre.org/techniques/T1210","MITRE")</f>
        <v>MITRE</v>
      </c>
      <c r="C452" s="74" t="s">
        <v>23</v>
      </c>
      <c r="D452" s="37" t="s">
        <v>549</v>
      </c>
      <c r="E452" s="38" t="s">
        <v>65</v>
      </c>
      <c r="F452" s="39" t="n">
        <v>2</v>
      </c>
      <c r="G452" s="39" t="n">
        <v>3</v>
      </c>
      <c r="H452" s="39" t="s">
        <v>54</v>
      </c>
      <c r="I452" s="55"/>
      <c r="J452" s="55" t="s">
        <v>55</v>
      </c>
      <c r="K452" s="55" t="s">
        <v>55</v>
      </c>
      <c r="L452" s="36" t="n">
        <f aca="false">IF(OR(F452="n.a.",F452=""),"n.a.",COUNTIF($I452:$K452,"x")+F452)</f>
        <v>4</v>
      </c>
      <c r="M452" s="54" t="s">
        <v>56</v>
      </c>
      <c r="N452" s="36" t="str">
        <f aca="false">IF(L452="n.a.","n.a.",IF(M452="completed",L452,IF(M452="partial",L452/2,IF(M452="incomplete",0,"n.a."))))</f>
        <v>n.a.</v>
      </c>
      <c r="Q452" s="36" t="n">
        <f aca="false">IF(OR(G452="n.a.",G452=""),"n.a.",COUNTIF($I452:$K452,"x")+G452)</f>
        <v>5</v>
      </c>
      <c r="R452" s="54" t="s">
        <v>56</v>
      </c>
      <c r="S452" s="36" t="str">
        <f aca="false">IF(Q452="n.a.","n.a.",IF(R452="completed",Q452,IF(R452="partial",Q452/2,IF(R452="incomplete",0,"n.a."))))</f>
        <v>n.a.</v>
      </c>
      <c r="V452" s="36" t="str">
        <f aca="false">IF(OR(H452="n.a.",H452=""),"n.a.",COUNTIF($I452:$K452,"x")+H452)</f>
        <v>n.a.</v>
      </c>
      <c r="W452" s="54" t="s">
        <v>54</v>
      </c>
      <c r="X452" s="36" t="str">
        <f aca="false">IF(V452="n.a.","n.a.",IF(W452="completed",V452,IF(W452="partial",V452/2,IF(W452="incomplete",0,"n.a."))))</f>
        <v>n.a.</v>
      </c>
    </row>
    <row r="453" customFormat="false" ht="16.4" hidden="true" customHeight="false" outlineLevel="0" collapsed="false">
      <c r="A453" s="73"/>
      <c r="B453" s="74" t="str">
        <f aca="false">HYPERLINK("https://attack.mitre.org/techniques/T1534","MITRE")</f>
        <v>MITRE</v>
      </c>
      <c r="C453" s="74" t="s">
        <v>23</v>
      </c>
      <c r="D453" s="37" t="s">
        <v>550</v>
      </c>
      <c r="E453" s="38" t="s">
        <v>65</v>
      </c>
      <c r="F453" s="39" t="n">
        <v>3</v>
      </c>
      <c r="G453" s="39" t="n">
        <v>3</v>
      </c>
      <c r="H453" s="39" t="n">
        <v>3</v>
      </c>
      <c r="I453" s="55"/>
      <c r="J453" s="55" t="s">
        <v>55</v>
      </c>
      <c r="K453" s="55" t="s">
        <v>55</v>
      </c>
      <c r="L453" s="36" t="n">
        <f aca="false">IF(OR(F453="n.a.",F453=""),"n.a.",COUNTIF($I453:$K453,"x")+F453)</f>
        <v>5</v>
      </c>
      <c r="M453" s="54" t="s">
        <v>56</v>
      </c>
      <c r="N453" s="36" t="str">
        <f aca="false">IF(L453="n.a.","n.a.",IF(M453="completed",L453,IF(M453="partial",L453/2,IF(M453="incomplete",0,"n.a."))))</f>
        <v>n.a.</v>
      </c>
      <c r="Q453" s="36" t="n">
        <f aca="false">IF(OR(G453="n.a.",G453=""),"n.a.",COUNTIF($I453:$K453,"x")+G453)</f>
        <v>5</v>
      </c>
      <c r="R453" s="54" t="s">
        <v>56</v>
      </c>
      <c r="S453" s="36" t="str">
        <f aca="false">IF(Q453="n.a.","n.a.",IF(R453="completed",Q453,IF(R453="partial",Q453/2,IF(R453="incomplete",0,"n.a."))))</f>
        <v>n.a.</v>
      </c>
      <c r="V453" s="36" t="n">
        <f aca="false">IF(OR(H453="n.a.",H453=""),"n.a.",COUNTIF($I453:$K453,"x")+H453)</f>
        <v>5</v>
      </c>
      <c r="W453" s="54" t="s">
        <v>56</v>
      </c>
      <c r="X453" s="36" t="str">
        <f aca="false">IF(V453="n.a.","n.a.",IF(W453="completed",V453,IF(W453="partial",V453/2,IF(W453="incomplete",0,"n.a."))))</f>
        <v>n.a.</v>
      </c>
    </row>
    <row r="454" customFormat="false" ht="16.4" hidden="true" customHeight="false" outlineLevel="0" collapsed="false">
      <c r="A454" s="73"/>
      <c r="B454" s="74" t="str">
        <f aca="false">HYPERLINK("https://attack.mitre.org/techniques/T1570","MITRE")</f>
        <v>MITRE</v>
      </c>
      <c r="C454" s="74" t="s">
        <v>23</v>
      </c>
      <c r="D454" s="37" t="s">
        <v>551</v>
      </c>
      <c r="E454" s="38" t="s">
        <v>65</v>
      </c>
      <c r="F454" s="39" t="n">
        <v>3</v>
      </c>
      <c r="G454" s="39" t="n">
        <v>3</v>
      </c>
      <c r="H454" s="39" t="s">
        <v>54</v>
      </c>
      <c r="I454" s="55"/>
      <c r="J454" s="55" t="s">
        <v>55</v>
      </c>
      <c r="K454" s="55" t="s">
        <v>55</v>
      </c>
      <c r="L454" s="36" t="n">
        <f aca="false">IF(OR(F454="n.a.",F454=""),"n.a.",COUNTIF($I454:$K454,"x")+F454)</f>
        <v>5</v>
      </c>
      <c r="M454" s="54" t="s">
        <v>56</v>
      </c>
      <c r="N454" s="36" t="str">
        <f aca="false">IF(L454="n.a.","n.a.",IF(M454="completed",L454,IF(M454="partial",L454/2,IF(M454="incomplete",0,"n.a."))))</f>
        <v>n.a.</v>
      </c>
      <c r="Q454" s="36" t="n">
        <f aca="false">IF(OR(G454="n.a.",G454=""),"n.a.",COUNTIF($I454:$K454,"x")+G454)</f>
        <v>5</v>
      </c>
      <c r="R454" s="54" t="s">
        <v>56</v>
      </c>
      <c r="S454" s="36" t="str">
        <f aca="false">IF(Q454="n.a.","n.a.",IF(R454="completed",Q454,IF(R454="partial",Q454/2,IF(R454="incomplete",0,"n.a."))))</f>
        <v>n.a.</v>
      </c>
      <c r="V454" s="36" t="str">
        <f aca="false">IF(OR(H454="n.a.",H454=""),"n.a.",COUNTIF($I454:$K454,"x")+H454)</f>
        <v>n.a.</v>
      </c>
      <c r="W454" s="54" t="s">
        <v>54</v>
      </c>
      <c r="X454" s="36" t="str">
        <f aca="false">IF(V454="n.a.","n.a.",IF(W454="completed",V454,IF(W454="partial",V454/2,IF(W454="incomplete",0,"n.a."))))</f>
        <v>n.a.</v>
      </c>
    </row>
    <row r="455" customFormat="false" ht="16.4" hidden="true" customHeight="false" outlineLevel="0" collapsed="false">
      <c r="A455" s="73"/>
      <c r="B455" s="74" t="str">
        <f aca="false">HYPERLINK("https://attack.mitre.org/techniques/T1563/002","MITRE")</f>
        <v>MITRE</v>
      </c>
      <c r="C455" s="74" t="s">
        <v>23</v>
      </c>
      <c r="D455" s="37" t="s">
        <v>552</v>
      </c>
      <c r="E455" s="38" t="s">
        <v>553</v>
      </c>
      <c r="F455" s="39" t="n">
        <v>3</v>
      </c>
      <c r="G455" s="39" t="n">
        <v>3</v>
      </c>
      <c r="H455" s="39" t="s">
        <v>54</v>
      </c>
      <c r="I455" s="55"/>
      <c r="J455" s="55" t="s">
        <v>55</v>
      </c>
      <c r="K455" s="55" t="s">
        <v>55</v>
      </c>
      <c r="L455" s="36" t="n">
        <f aca="false">IF(OR(F455="n.a.",F455=""),"n.a.",COUNTIF($I455:$K455,"x")+F455)</f>
        <v>5</v>
      </c>
      <c r="M455" s="54" t="s">
        <v>56</v>
      </c>
      <c r="N455" s="36" t="str">
        <f aca="false">IF(L455="n.a.","n.a.",IF(M455="completed",L455,IF(M455="partial",L455/2,IF(M455="incomplete",0,"n.a."))))</f>
        <v>n.a.</v>
      </c>
      <c r="Q455" s="36" t="n">
        <f aca="false">IF(OR(G455="n.a.",G455=""),"n.a.",COUNTIF($I455:$K455,"x")+G455)</f>
        <v>5</v>
      </c>
      <c r="R455" s="54" t="s">
        <v>56</v>
      </c>
      <c r="S455" s="36" t="str">
        <f aca="false">IF(Q455="n.a.","n.a.",IF(R455="completed",Q455,IF(R455="partial",Q455/2,IF(R455="incomplete",0,"n.a."))))</f>
        <v>n.a.</v>
      </c>
      <c r="V455" s="36" t="str">
        <f aca="false">IF(OR(H455="n.a.",H455=""),"n.a.",COUNTIF($I455:$K455,"x")+H455)</f>
        <v>n.a.</v>
      </c>
      <c r="W455" s="54" t="s">
        <v>54</v>
      </c>
      <c r="X455" s="36" t="str">
        <f aca="false">IF(V455="n.a.","n.a.",IF(W455="completed",V455,IF(W455="partial",V455/2,IF(W455="incomplete",0,"n.a."))))</f>
        <v>n.a.</v>
      </c>
    </row>
    <row r="456" customFormat="false" ht="16.4" hidden="true" customHeight="false" outlineLevel="0" collapsed="false">
      <c r="A456" s="73"/>
      <c r="B456" s="74" t="str">
        <f aca="false">HYPERLINK("https://attack.mitre.org/techniques/T1563/001","MITRE")</f>
        <v>MITRE</v>
      </c>
      <c r="C456" s="74" t="s">
        <v>23</v>
      </c>
      <c r="D456" s="37" t="s">
        <v>552</v>
      </c>
      <c r="E456" s="38" t="s">
        <v>554</v>
      </c>
      <c r="F456" s="39" t="n">
        <v>2</v>
      </c>
      <c r="G456" s="39" t="n">
        <v>3</v>
      </c>
      <c r="H456" s="39" t="s">
        <v>54</v>
      </c>
      <c r="I456" s="53" t="s">
        <v>55</v>
      </c>
      <c r="J456" s="53" t="s">
        <v>55</v>
      </c>
      <c r="K456" s="53" t="s">
        <v>55</v>
      </c>
      <c r="L456" s="36" t="n">
        <f aca="false">IF(OR(F456="n.a.",F456=""),"n.a.",COUNTIF($I456:$K456,"x")+F456)</f>
        <v>5</v>
      </c>
      <c r="M456" s="54" t="s">
        <v>56</v>
      </c>
      <c r="N456" s="36" t="str">
        <f aca="false">IF(L456="n.a.","n.a.",IF(M456="completed",L456,IF(M456="partial",L456/2,IF(M456="incomplete",0,"n.a."))))</f>
        <v>n.a.</v>
      </c>
      <c r="Q456" s="36" t="n">
        <f aca="false">IF(OR(G456="n.a.",G456=""),"n.a.",COUNTIF($I456:$K456,"x")+G456)</f>
        <v>6</v>
      </c>
      <c r="R456" s="54" t="s">
        <v>56</v>
      </c>
      <c r="S456" s="36" t="str">
        <f aca="false">IF(Q456="n.a.","n.a.",IF(R456="completed",Q456,IF(R456="partial",Q456/2,IF(R456="incomplete",0,"n.a."))))</f>
        <v>n.a.</v>
      </c>
      <c r="V456" s="36" t="str">
        <f aca="false">IF(OR(H456="n.a.",H456=""),"n.a.",COUNTIF($I456:$K456,"x")+H456)</f>
        <v>n.a.</v>
      </c>
      <c r="W456" s="54" t="s">
        <v>54</v>
      </c>
      <c r="X456" s="36" t="str">
        <f aca="false">IF(V456="n.a.","n.a.",IF(W456="completed",V456,IF(W456="partial",V456/2,IF(W456="incomplete",0,"n.a."))))</f>
        <v>n.a.</v>
      </c>
    </row>
    <row r="457" customFormat="false" ht="16.4" hidden="true" customHeight="false" outlineLevel="0" collapsed="false">
      <c r="A457" s="73"/>
      <c r="B457" s="74" t="str">
        <f aca="false">HYPERLINK("https://attack.mitre.org/techniques/T1021/007","MITRE")</f>
        <v>MITRE</v>
      </c>
      <c r="C457" s="74" t="s">
        <v>23</v>
      </c>
      <c r="D457" s="37" t="s">
        <v>555</v>
      </c>
      <c r="E457" s="38" t="s">
        <v>556</v>
      </c>
      <c r="F457" s="39" t="s">
        <v>54</v>
      </c>
      <c r="G457" s="39" t="s">
        <v>54</v>
      </c>
      <c r="H457" s="39" t="n">
        <v>3</v>
      </c>
      <c r="I457" s="55"/>
      <c r="J457" s="55" t="s">
        <v>55</v>
      </c>
      <c r="K457" s="55" t="s">
        <v>55</v>
      </c>
      <c r="L457" s="36" t="str">
        <f aca="false">IF(OR(F457="n.a.",F457=""),"n.a.",COUNTIF($I457:$K457,"x")+F457)</f>
        <v>n.a.</v>
      </c>
      <c r="M457" s="54" t="s">
        <v>54</v>
      </c>
      <c r="N457" s="36" t="str">
        <f aca="false">IF(L457="n.a.","n.a.",IF(M457="completed",L457,IF(M457="partial",L457/2,IF(M457="incomplete",0,"n.a."))))</f>
        <v>n.a.</v>
      </c>
      <c r="Q457" s="36" t="str">
        <f aca="false">IF(OR(G457="n.a.",G457=""),"n.a.",COUNTIF($I457:$K457,"x")+G457)</f>
        <v>n.a.</v>
      </c>
      <c r="R457" s="54" t="s">
        <v>54</v>
      </c>
      <c r="S457" s="36" t="str">
        <f aca="false">IF(Q457="n.a.","n.a.",IF(R457="completed",Q457,IF(R457="partial",Q457/2,IF(R457="incomplete",0,"n.a."))))</f>
        <v>n.a.</v>
      </c>
      <c r="V457" s="36" t="n">
        <f aca="false">IF(OR(H457="n.a.",H457=""),"n.a.",COUNTIF($I457:$K457,"x")+H457)</f>
        <v>5</v>
      </c>
      <c r="W457" s="54" t="s">
        <v>56</v>
      </c>
      <c r="X457" s="36" t="str">
        <f aca="false">IF(V457="n.a.","n.a.",IF(W457="completed",V457,IF(W457="partial",V457/2,IF(W457="incomplete",0,"n.a."))))</f>
        <v>n.a.</v>
      </c>
    </row>
    <row r="458" customFormat="false" ht="16.4" hidden="true" customHeight="false" outlineLevel="0" collapsed="false">
      <c r="A458" s="73"/>
      <c r="B458" s="74" t="str">
        <f aca="false">HYPERLINK("https://attack.mitre.org/techniques/T1021/008","MITRE")</f>
        <v>MITRE</v>
      </c>
      <c r="C458" s="74" t="s">
        <v>23</v>
      </c>
      <c r="D458" s="37" t="s">
        <v>555</v>
      </c>
      <c r="E458" s="38" t="s">
        <v>557</v>
      </c>
      <c r="F458" s="39" t="s">
        <v>54</v>
      </c>
      <c r="G458" s="39" t="s">
        <v>54</v>
      </c>
      <c r="H458" s="39" t="n">
        <v>3</v>
      </c>
      <c r="I458" s="55" t="s">
        <v>55</v>
      </c>
      <c r="J458" s="55" t="s">
        <v>55</v>
      </c>
      <c r="K458" s="55" t="s">
        <v>55</v>
      </c>
      <c r="L458" s="36" t="str">
        <f aca="false">IF(OR(F458="n.a.",F458=""),"n.a.",COUNTIF($I458:$K458,"x")+F458)</f>
        <v>n.a.</v>
      </c>
      <c r="M458" s="54" t="s">
        <v>54</v>
      </c>
      <c r="N458" s="36" t="str">
        <f aca="false">IF(L458="n.a.","n.a.",IF(M458="completed",L458,IF(M458="partial",L458/2,IF(M458="incomplete",0,"n.a."))))</f>
        <v>n.a.</v>
      </c>
      <c r="Q458" s="36" t="str">
        <f aca="false">IF(OR(G458="n.a.",G458=""),"n.a.",COUNTIF($I458:$K458,"x")+G458)</f>
        <v>n.a.</v>
      </c>
      <c r="R458" s="54" t="s">
        <v>54</v>
      </c>
      <c r="S458" s="36" t="str">
        <f aca="false">IF(Q458="n.a.","n.a.",IF(R458="completed",Q458,IF(R458="partial",Q458/2,IF(R458="incomplete",0,"n.a."))))</f>
        <v>n.a.</v>
      </c>
      <c r="V458" s="36" t="n">
        <f aca="false">IF(OR(H458="n.a.",H458=""),"n.a.",COUNTIF($I458:$K458,"x")+H458)</f>
        <v>6</v>
      </c>
      <c r="W458" s="54" t="s">
        <v>56</v>
      </c>
      <c r="X458" s="36" t="str">
        <f aca="false">IF(V458="n.a.","n.a.",IF(W458="completed",V458,IF(W458="partial",V458/2,IF(W458="incomplete",0,"n.a."))))</f>
        <v>n.a.</v>
      </c>
    </row>
    <row r="459" customFormat="false" ht="16.4" hidden="true" customHeight="false" outlineLevel="0" collapsed="false">
      <c r="A459" s="73"/>
      <c r="B459" s="74" t="str">
        <f aca="false">HYPERLINK("https://attack.mitre.org/techniques/T1021/003","MITRE")</f>
        <v>MITRE</v>
      </c>
      <c r="C459" s="74" t="s">
        <v>23</v>
      </c>
      <c r="D459" s="37" t="s">
        <v>555</v>
      </c>
      <c r="E459" s="38" t="s">
        <v>558</v>
      </c>
      <c r="F459" s="39" t="n">
        <v>3</v>
      </c>
      <c r="G459" s="39" t="n">
        <v>3</v>
      </c>
      <c r="H459" s="39" t="s">
        <v>54</v>
      </c>
      <c r="I459" s="55"/>
      <c r="J459" s="55" t="s">
        <v>55</v>
      </c>
      <c r="K459" s="55" t="s">
        <v>55</v>
      </c>
      <c r="L459" s="36" t="n">
        <f aca="false">IF(OR(F459="n.a.",F459=""),"n.a.",COUNTIF($I459:$K459,"x")+F459)</f>
        <v>5</v>
      </c>
      <c r="M459" s="54" t="s">
        <v>56</v>
      </c>
      <c r="N459" s="36" t="str">
        <f aca="false">IF(L459="n.a.","n.a.",IF(M459="completed",L459,IF(M459="partial",L459/2,IF(M459="incomplete",0,"n.a."))))</f>
        <v>n.a.</v>
      </c>
      <c r="Q459" s="36" t="n">
        <f aca="false">IF(OR(G459="n.a.",G459=""),"n.a.",COUNTIF($I459:$K459,"x")+G459)</f>
        <v>5</v>
      </c>
      <c r="R459" s="54" t="s">
        <v>56</v>
      </c>
      <c r="S459" s="36" t="str">
        <f aca="false">IF(Q459="n.a.","n.a.",IF(R459="completed",Q459,IF(R459="partial",Q459/2,IF(R459="incomplete",0,"n.a."))))</f>
        <v>n.a.</v>
      </c>
      <c r="V459" s="36" t="str">
        <f aca="false">IF(OR(H459="n.a.",H459=""),"n.a.",COUNTIF($I459:$K459,"x")+H459)</f>
        <v>n.a.</v>
      </c>
      <c r="W459" s="54" t="s">
        <v>54</v>
      </c>
      <c r="X459" s="36" t="str">
        <f aca="false">IF(V459="n.a.","n.a.",IF(W459="completed",V459,IF(W459="partial",V459/2,IF(W459="incomplete",0,"n.a."))))</f>
        <v>n.a.</v>
      </c>
    </row>
    <row r="460" customFormat="false" ht="16.4" hidden="true" customHeight="false" outlineLevel="0" collapsed="false">
      <c r="A460" s="73"/>
      <c r="B460" s="74" t="str">
        <f aca="false">HYPERLINK("https://attack.mitre.org/techniques/T1021/001","MITRE")</f>
        <v>MITRE</v>
      </c>
      <c r="C460" s="74" t="s">
        <v>23</v>
      </c>
      <c r="D460" s="37" t="s">
        <v>555</v>
      </c>
      <c r="E460" s="38" t="s">
        <v>559</v>
      </c>
      <c r="F460" s="39" t="n">
        <v>3</v>
      </c>
      <c r="G460" s="39" t="n">
        <v>3</v>
      </c>
      <c r="H460" s="39" t="s">
        <v>54</v>
      </c>
      <c r="I460" s="55"/>
      <c r="J460" s="55" t="s">
        <v>55</v>
      </c>
      <c r="K460" s="55" t="s">
        <v>55</v>
      </c>
      <c r="L460" s="36" t="n">
        <f aca="false">IF(OR(F460="n.a.",F460=""),"n.a.",COUNTIF($I460:$K460,"x")+F460)</f>
        <v>5</v>
      </c>
      <c r="M460" s="54" t="s">
        <v>56</v>
      </c>
      <c r="N460" s="36" t="str">
        <f aca="false">IF(L460="n.a.","n.a.",IF(M460="completed",L460,IF(M460="partial",L460/2,IF(M460="incomplete",0,"n.a."))))</f>
        <v>n.a.</v>
      </c>
      <c r="Q460" s="36" t="n">
        <f aca="false">IF(OR(G460="n.a.",G460=""),"n.a.",COUNTIF($I460:$K460,"x")+G460)</f>
        <v>5</v>
      </c>
      <c r="R460" s="54" t="s">
        <v>56</v>
      </c>
      <c r="S460" s="36" t="str">
        <f aca="false">IF(Q460="n.a.","n.a.",IF(R460="completed",Q460,IF(R460="partial",Q460/2,IF(R460="incomplete",0,"n.a."))))</f>
        <v>n.a.</v>
      </c>
      <c r="V460" s="36" t="str">
        <f aca="false">IF(OR(H460="n.a.",H460=""),"n.a.",COUNTIF($I460:$K460,"x")+H460)</f>
        <v>n.a.</v>
      </c>
      <c r="W460" s="54" t="s">
        <v>54</v>
      </c>
      <c r="X460" s="36" t="str">
        <f aca="false">IF(V460="n.a.","n.a.",IF(W460="completed",V460,IF(W460="partial",V460/2,IF(W460="incomplete",0,"n.a."))))</f>
        <v>n.a.</v>
      </c>
    </row>
    <row r="461" customFormat="false" ht="16.4" hidden="true" customHeight="false" outlineLevel="0" collapsed="false">
      <c r="A461" s="73"/>
      <c r="B461" s="74" t="str">
        <f aca="false">HYPERLINK("https://attack.mitre.org/techniques/T1021/002","MITRE")</f>
        <v>MITRE</v>
      </c>
      <c r="C461" s="74" t="s">
        <v>23</v>
      </c>
      <c r="D461" s="37" t="s">
        <v>555</v>
      </c>
      <c r="E461" s="38" t="s">
        <v>560</v>
      </c>
      <c r="F461" s="39" t="n">
        <v>3</v>
      </c>
      <c r="G461" s="39" t="n">
        <v>3</v>
      </c>
      <c r="H461" s="39" t="s">
        <v>54</v>
      </c>
      <c r="I461" s="55"/>
      <c r="J461" s="55" t="s">
        <v>55</v>
      </c>
      <c r="K461" s="55" t="s">
        <v>55</v>
      </c>
      <c r="L461" s="36" t="n">
        <f aca="false">IF(OR(F461="n.a.",F461=""),"n.a.",COUNTIF($I461:$K461,"x")+F461)</f>
        <v>5</v>
      </c>
      <c r="M461" s="54" t="s">
        <v>56</v>
      </c>
      <c r="N461" s="36" t="str">
        <f aca="false">IF(L461="n.a.","n.a.",IF(M461="completed",L461,IF(M461="partial",L461/2,IF(M461="incomplete",0,"n.a."))))</f>
        <v>n.a.</v>
      </c>
      <c r="Q461" s="36" t="n">
        <f aca="false">IF(OR(G461="n.a.",G461=""),"n.a.",COUNTIF($I461:$K461,"x")+G461)</f>
        <v>5</v>
      </c>
      <c r="R461" s="54" t="s">
        <v>56</v>
      </c>
      <c r="S461" s="36" t="str">
        <f aca="false">IF(Q461="n.a.","n.a.",IF(R461="completed",Q461,IF(R461="partial",Q461/2,IF(R461="incomplete",0,"n.a."))))</f>
        <v>n.a.</v>
      </c>
      <c r="V461" s="36" t="str">
        <f aca="false">IF(OR(H461="n.a.",H461=""),"n.a.",COUNTIF($I461:$K461,"x")+H461)</f>
        <v>n.a.</v>
      </c>
      <c r="W461" s="54" t="s">
        <v>54</v>
      </c>
      <c r="X461" s="36" t="str">
        <f aca="false">IF(V461="n.a.","n.a.",IF(W461="completed",V461,IF(W461="partial",V461/2,IF(W461="incomplete",0,"n.a."))))</f>
        <v>n.a.</v>
      </c>
    </row>
    <row r="462" customFormat="false" ht="16.4" hidden="true" customHeight="false" outlineLevel="0" collapsed="false">
      <c r="A462" s="73"/>
      <c r="B462" s="74" t="str">
        <f aca="false">HYPERLINK("https://attack.mitre.org/techniques/T1021/004","MITRE")</f>
        <v>MITRE</v>
      </c>
      <c r="C462" s="74" t="s">
        <v>23</v>
      </c>
      <c r="D462" s="37" t="s">
        <v>555</v>
      </c>
      <c r="E462" s="38" t="s">
        <v>561</v>
      </c>
      <c r="F462" s="39" t="n">
        <v>2</v>
      </c>
      <c r="G462" s="39" t="n">
        <v>3</v>
      </c>
      <c r="H462" s="39" t="s">
        <v>54</v>
      </c>
      <c r="I462" s="53"/>
      <c r="J462" s="53" t="s">
        <v>55</v>
      </c>
      <c r="K462" s="53" t="s">
        <v>55</v>
      </c>
      <c r="L462" s="36" t="n">
        <f aca="false">IF(OR(F462="n.a.",F462=""),"n.a.",COUNTIF($I462:$K462,"x")+F462)</f>
        <v>4</v>
      </c>
      <c r="M462" s="54" t="s">
        <v>56</v>
      </c>
      <c r="N462" s="36" t="str">
        <f aca="false">IF(L462="n.a.","n.a.",IF(M462="completed",L462,IF(M462="partial",L462/2,IF(M462="incomplete",0,"n.a."))))</f>
        <v>n.a.</v>
      </c>
      <c r="Q462" s="36" t="n">
        <f aca="false">IF(OR(G462="n.a.",G462=""),"n.a.",COUNTIF($I462:$K462,"x")+G462)</f>
        <v>5</v>
      </c>
      <c r="R462" s="54" t="s">
        <v>56</v>
      </c>
      <c r="S462" s="36" t="str">
        <f aca="false">IF(Q462="n.a.","n.a.",IF(R462="completed",Q462,IF(R462="partial",Q462/2,IF(R462="incomplete",0,"n.a."))))</f>
        <v>n.a.</v>
      </c>
      <c r="V462" s="36" t="str">
        <f aca="false">IF(OR(H462="n.a.",H462=""),"n.a.",COUNTIF($I462:$K462,"x")+H462)</f>
        <v>n.a.</v>
      </c>
      <c r="W462" s="54" t="s">
        <v>54</v>
      </c>
      <c r="X462" s="36" t="str">
        <f aca="false">IF(V462="n.a.","n.a.",IF(W462="completed",V462,IF(W462="partial",V462/2,IF(W462="incomplete",0,"n.a."))))</f>
        <v>n.a.</v>
      </c>
    </row>
    <row r="463" customFormat="false" ht="16.4" hidden="true" customHeight="false" outlineLevel="0" collapsed="false">
      <c r="A463" s="73"/>
      <c r="B463" s="74" t="str">
        <f aca="false">HYPERLINK("https://attack.mitre.org/techniques/T1021/005","MITRE")</f>
        <v>MITRE</v>
      </c>
      <c r="C463" s="74" t="s">
        <v>23</v>
      </c>
      <c r="D463" s="37" t="s">
        <v>555</v>
      </c>
      <c r="E463" s="38" t="s">
        <v>562</v>
      </c>
      <c r="F463" s="39" t="n">
        <v>3</v>
      </c>
      <c r="G463" s="39" t="n">
        <v>3</v>
      </c>
      <c r="H463" s="39" t="s">
        <v>54</v>
      </c>
      <c r="I463" s="55"/>
      <c r="J463" s="55" t="s">
        <v>55</v>
      </c>
      <c r="K463" s="55" t="s">
        <v>55</v>
      </c>
      <c r="L463" s="36" t="n">
        <f aca="false">IF(OR(F463="n.a.",F463=""),"n.a.",COUNTIF($I463:$K463,"x")+F463)</f>
        <v>5</v>
      </c>
      <c r="M463" s="54" t="s">
        <v>56</v>
      </c>
      <c r="N463" s="36" t="str">
        <f aca="false">IF(L463="n.a.","n.a.",IF(M463="completed",L463,IF(M463="partial",L463/2,IF(M463="incomplete",0,"n.a."))))</f>
        <v>n.a.</v>
      </c>
      <c r="Q463" s="36" t="n">
        <f aca="false">IF(OR(G463="n.a.",G463=""),"n.a.",COUNTIF($I463:$K463,"x")+G463)</f>
        <v>5</v>
      </c>
      <c r="R463" s="54" t="s">
        <v>56</v>
      </c>
      <c r="S463" s="36" t="str">
        <f aca="false">IF(Q463="n.a.","n.a.",IF(R463="completed",Q463,IF(R463="partial",Q463/2,IF(R463="incomplete",0,"n.a."))))</f>
        <v>n.a.</v>
      </c>
      <c r="V463" s="36" t="str">
        <f aca="false">IF(OR(H463="n.a.",H463=""),"n.a.",COUNTIF($I463:$K463,"x")+H463)</f>
        <v>n.a.</v>
      </c>
      <c r="W463" s="54" t="s">
        <v>54</v>
      </c>
      <c r="X463" s="36" t="str">
        <f aca="false">IF(V463="n.a.","n.a.",IF(W463="completed",V463,IF(W463="partial",V463/2,IF(W463="incomplete",0,"n.a."))))</f>
        <v>n.a.</v>
      </c>
    </row>
    <row r="464" customFormat="false" ht="16.4" hidden="true" customHeight="false" outlineLevel="0" collapsed="false">
      <c r="A464" s="73"/>
      <c r="B464" s="74" t="str">
        <f aca="false">HYPERLINK("https://attack.mitre.org/techniques/T1021/006","MITRE")</f>
        <v>MITRE</v>
      </c>
      <c r="C464" s="74" t="s">
        <v>23</v>
      </c>
      <c r="D464" s="37" t="s">
        <v>555</v>
      </c>
      <c r="E464" s="38" t="s">
        <v>563</v>
      </c>
      <c r="F464" s="39" t="n">
        <v>3</v>
      </c>
      <c r="G464" s="39" t="n">
        <v>3</v>
      </c>
      <c r="H464" s="39" t="s">
        <v>54</v>
      </c>
      <c r="I464" s="55"/>
      <c r="J464" s="55" t="s">
        <v>55</v>
      </c>
      <c r="K464" s="55" t="s">
        <v>55</v>
      </c>
      <c r="L464" s="36" t="n">
        <f aca="false">IF(OR(F464="n.a.",F464=""),"n.a.",COUNTIF($I464:$K464,"x")+F464)</f>
        <v>5</v>
      </c>
      <c r="M464" s="54" t="s">
        <v>56</v>
      </c>
      <c r="N464" s="36" t="str">
        <f aca="false">IF(L464="n.a.","n.a.",IF(M464="completed",L464,IF(M464="partial",L464/2,IF(M464="incomplete",0,"n.a."))))</f>
        <v>n.a.</v>
      </c>
      <c r="Q464" s="36" t="n">
        <f aca="false">IF(OR(G464="n.a.",G464=""),"n.a.",COUNTIF($I464:$K464,"x")+G464)</f>
        <v>5</v>
      </c>
      <c r="R464" s="54" t="s">
        <v>56</v>
      </c>
      <c r="S464" s="36" t="str">
        <f aca="false">IF(Q464="n.a.","n.a.",IF(R464="completed",Q464,IF(R464="partial",Q464/2,IF(R464="incomplete",0,"n.a."))))</f>
        <v>n.a.</v>
      </c>
      <c r="V464" s="36" t="str">
        <f aca="false">IF(OR(H464="n.a.",H464=""),"n.a.",COUNTIF($I464:$K464,"x")+H464)</f>
        <v>n.a.</v>
      </c>
      <c r="W464" s="54" t="s">
        <v>54</v>
      </c>
      <c r="X464" s="36" t="str">
        <f aca="false">IF(V464="n.a.","n.a.",IF(W464="completed",V464,IF(W464="partial",V464/2,IF(W464="incomplete",0,"n.a."))))</f>
        <v>n.a.</v>
      </c>
    </row>
    <row r="465" customFormat="false" ht="16.4" hidden="true" customHeight="false" outlineLevel="0" collapsed="false">
      <c r="A465" s="73"/>
      <c r="B465" s="74" t="str">
        <f aca="false">HYPERLINK("https://attack.mitre.org/techniques/T1091/","MITRE")</f>
        <v>MITRE</v>
      </c>
      <c r="C465" s="74" t="s">
        <v>23</v>
      </c>
      <c r="D465" s="37" t="s">
        <v>564</v>
      </c>
      <c r="E465" s="38" t="s">
        <v>65</v>
      </c>
      <c r="F465" s="39" t="n">
        <v>3</v>
      </c>
      <c r="G465" s="39" t="n">
        <v>3</v>
      </c>
      <c r="H465" s="39" t="s">
        <v>54</v>
      </c>
      <c r="I465" s="53"/>
      <c r="J465" s="53" t="s">
        <v>55</v>
      </c>
      <c r="K465" s="53" t="s">
        <v>55</v>
      </c>
      <c r="L465" s="36" t="n">
        <f aca="false">IF(OR(F465="n.a.",F465=""),"n.a.",COUNTIF($I465:$K465,"x")+F465)</f>
        <v>5</v>
      </c>
      <c r="M465" s="54" t="s">
        <v>56</v>
      </c>
      <c r="N465" s="36" t="str">
        <f aca="false">IF(L465="n.a.","n.a.",IF(M465="completed",L465,IF(M465="partial",L465/2,IF(M465="incomplete",0,"n.a."))))</f>
        <v>n.a.</v>
      </c>
      <c r="Q465" s="36" t="n">
        <f aca="false">IF(OR(G465="n.a.",G465=""),"n.a.",COUNTIF($I465:$K465,"x")+G465)</f>
        <v>5</v>
      </c>
      <c r="R465" s="54" t="s">
        <v>56</v>
      </c>
      <c r="S465" s="36" t="str">
        <f aca="false">IF(Q465="n.a.","n.a.",IF(R465="completed",Q465,IF(R465="partial",Q465/2,IF(R465="incomplete",0,"n.a."))))</f>
        <v>n.a.</v>
      </c>
      <c r="V465" s="36" t="str">
        <f aca="false">IF(OR(H465="n.a.",H465=""),"n.a.",COUNTIF($I465:$K465,"x")+H465)</f>
        <v>n.a.</v>
      </c>
      <c r="W465" s="54" t="s">
        <v>54</v>
      </c>
      <c r="X465" s="36" t="str">
        <f aca="false">IF(V465="n.a.","n.a.",IF(W465="completed",V465,IF(W465="partial",V465/2,IF(W465="incomplete",0,"n.a."))))</f>
        <v>n.a.</v>
      </c>
    </row>
    <row r="466" customFormat="false" ht="16.4" hidden="true" customHeight="false" outlineLevel="0" collapsed="false">
      <c r="A466" s="73"/>
      <c r="B466" s="74" t="str">
        <f aca="false">HYPERLINK("https://attack.mitre.org/techniques/T1072","MITRE")</f>
        <v>MITRE</v>
      </c>
      <c r="C466" s="74" t="s">
        <v>23</v>
      </c>
      <c r="D466" s="37" t="s">
        <v>471</v>
      </c>
      <c r="E466" s="38" t="s">
        <v>65</v>
      </c>
      <c r="F466" s="39" t="n">
        <v>3</v>
      </c>
      <c r="G466" s="39" t="n">
        <v>3</v>
      </c>
      <c r="H466" s="39" t="n">
        <v>3</v>
      </c>
      <c r="I466" s="55"/>
      <c r="J466" s="55" t="s">
        <v>55</v>
      </c>
      <c r="K466" s="55" t="s">
        <v>55</v>
      </c>
      <c r="L466" s="36" t="n">
        <f aca="false">IF(OR(F466="n.a.",F466=""),"n.a.",COUNTIF($I466:$K466,"x")+F466)</f>
        <v>5</v>
      </c>
      <c r="M466" s="54" t="s">
        <v>56</v>
      </c>
      <c r="N466" s="36" t="str">
        <f aca="false">IF(L466="n.a.","n.a.",IF(M466="completed",L466,IF(M466="partial",L466/2,IF(M466="incomplete",0,"n.a."))))</f>
        <v>n.a.</v>
      </c>
      <c r="Q466" s="36" t="n">
        <f aca="false">IF(OR(G466="n.a.",G466=""),"n.a.",COUNTIF($I466:$K466,"x")+G466)</f>
        <v>5</v>
      </c>
      <c r="R466" s="54" t="s">
        <v>56</v>
      </c>
      <c r="S466" s="36" t="str">
        <f aca="false">IF(Q466="n.a.","n.a.",IF(R466="completed",Q466,IF(R466="partial",Q466/2,IF(R466="incomplete",0,"n.a."))))</f>
        <v>n.a.</v>
      </c>
      <c r="V466" s="36" t="n">
        <f aca="false">IF(OR(H466="n.a.",H466=""),"n.a.",COUNTIF($I466:$K466,"x")+H466)</f>
        <v>5</v>
      </c>
      <c r="W466" s="54" t="s">
        <v>56</v>
      </c>
      <c r="X466" s="36" t="str">
        <f aca="false">IF(V466="n.a.","n.a.",IF(W466="completed",V466,IF(W466="partial",V466/2,IF(W466="incomplete",0,"n.a."))))</f>
        <v>n.a.</v>
      </c>
    </row>
    <row r="467" customFormat="false" ht="16.4" hidden="true" customHeight="false" outlineLevel="0" collapsed="false">
      <c r="A467" s="73"/>
      <c r="B467" s="74" t="str">
        <f aca="false">HYPERLINK("https://attack.mitre.org/techniques/T1080","MITRE")</f>
        <v>MITRE</v>
      </c>
      <c r="C467" s="74" t="s">
        <v>23</v>
      </c>
      <c r="D467" s="37" t="s">
        <v>565</v>
      </c>
      <c r="E467" s="38" t="s">
        <v>65</v>
      </c>
      <c r="F467" s="39" t="n">
        <v>3</v>
      </c>
      <c r="G467" s="39" t="n">
        <v>3</v>
      </c>
      <c r="H467" s="39" t="n">
        <v>3</v>
      </c>
      <c r="I467" s="55"/>
      <c r="J467" s="55" t="s">
        <v>55</v>
      </c>
      <c r="K467" s="55" t="s">
        <v>55</v>
      </c>
      <c r="L467" s="36" t="n">
        <f aca="false">IF(OR(F467="n.a.",F467=""),"n.a.",COUNTIF($I467:$K467,"x")+F467)</f>
        <v>5</v>
      </c>
      <c r="M467" s="54" t="s">
        <v>56</v>
      </c>
      <c r="N467" s="36" t="str">
        <f aca="false">IF(L467="n.a.","n.a.",IF(M467="completed",L467,IF(M467="partial",L467/2,IF(M467="incomplete",0,"n.a."))))</f>
        <v>n.a.</v>
      </c>
      <c r="Q467" s="36" t="n">
        <f aca="false">IF(OR(G467="n.a.",G467=""),"n.a.",COUNTIF($I467:$K467,"x")+G467)</f>
        <v>5</v>
      </c>
      <c r="R467" s="54" t="s">
        <v>56</v>
      </c>
      <c r="S467" s="36" t="str">
        <f aca="false">IF(Q467="n.a.","n.a.",IF(R467="completed",Q467,IF(R467="partial",Q467/2,IF(R467="incomplete",0,"n.a."))))</f>
        <v>n.a.</v>
      </c>
      <c r="V467" s="36" t="n">
        <f aca="false">IF(OR(H467="n.a.",H467=""),"n.a.",COUNTIF($I467:$K467,"x")+H467)</f>
        <v>5</v>
      </c>
      <c r="W467" s="54" t="s">
        <v>56</v>
      </c>
      <c r="X467" s="36" t="str">
        <f aca="false">IF(V467="n.a.","n.a.",IF(W467="completed",V467,IF(W467="partial",V467/2,IF(W467="incomplete",0,"n.a."))))</f>
        <v>n.a.</v>
      </c>
    </row>
    <row r="468" customFormat="false" ht="16.4" hidden="true" customHeight="false" outlineLevel="0" collapsed="false">
      <c r="A468" s="73"/>
      <c r="B468" s="74" t="str">
        <f aca="false">HYPERLINK("https://attack.mitre.org/techniques/T1550/001/","MITRE")</f>
        <v>MITRE</v>
      </c>
      <c r="C468" s="74" t="s">
        <v>23</v>
      </c>
      <c r="D468" s="37" t="s">
        <v>381</v>
      </c>
      <c r="E468" s="38" t="s">
        <v>382</v>
      </c>
      <c r="F468" s="39" t="s">
        <v>54</v>
      </c>
      <c r="G468" s="39" t="s">
        <v>54</v>
      </c>
      <c r="H468" s="39" t="n">
        <v>3</v>
      </c>
      <c r="I468" s="53" t="s">
        <v>55</v>
      </c>
      <c r="J468" s="53" t="s">
        <v>55</v>
      </c>
      <c r="K468" s="53" t="s">
        <v>55</v>
      </c>
      <c r="L468" s="36" t="str">
        <f aca="false">IF(OR(F468="n.a.",F468=""),"n.a.",COUNTIF($I468:$K468,"x")+F468)</f>
        <v>n.a.</v>
      </c>
      <c r="M468" s="54" t="s">
        <v>54</v>
      </c>
      <c r="N468" s="36" t="str">
        <f aca="false">IF(L468="n.a.","n.a.",IF(M468="completed",L468,IF(M468="partial",L468/2,IF(M468="incomplete",0,"n.a."))))</f>
        <v>n.a.</v>
      </c>
      <c r="Q468" s="36" t="str">
        <f aca="false">IF(OR(G468="n.a.",G468=""),"n.a.",COUNTIF($I468:$K468,"x")+G468)</f>
        <v>n.a.</v>
      </c>
      <c r="R468" s="54" t="s">
        <v>54</v>
      </c>
      <c r="S468" s="36" t="str">
        <f aca="false">IF(Q468="n.a.","n.a.",IF(R468="completed",Q468,IF(R468="partial",Q468/2,IF(R468="incomplete",0,"n.a."))))</f>
        <v>n.a.</v>
      </c>
      <c r="V468" s="36" t="n">
        <f aca="false">IF(OR(H468="n.a.",H468=""),"n.a.",COUNTIF($I468:$K468,"x")+H468)</f>
        <v>6</v>
      </c>
      <c r="W468" s="54" t="s">
        <v>56</v>
      </c>
      <c r="X468" s="36" t="str">
        <f aca="false">IF(V468="n.a.","n.a.",IF(W468="completed",V468,IF(W468="partial",V468/2,IF(W468="incomplete",0,"n.a."))))</f>
        <v>n.a.</v>
      </c>
    </row>
    <row r="469" customFormat="false" ht="16.4" hidden="true" customHeight="false" outlineLevel="0" collapsed="false">
      <c r="A469" s="73"/>
      <c r="B469" s="74" t="str">
        <f aca="false">HYPERLINK("https://attack.mitre.org/techniques/T1550/002/","MITRE")</f>
        <v>MITRE</v>
      </c>
      <c r="C469" s="74" t="s">
        <v>23</v>
      </c>
      <c r="D469" s="37" t="s">
        <v>381</v>
      </c>
      <c r="E469" s="38" t="s">
        <v>383</v>
      </c>
      <c r="F469" s="39" t="n">
        <v>3</v>
      </c>
      <c r="G469" s="39" t="n">
        <v>3</v>
      </c>
      <c r="H469" s="39" t="s">
        <v>54</v>
      </c>
      <c r="I469" s="53"/>
      <c r="J469" s="53" t="s">
        <v>55</v>
      </c>
      <c r="K469" s="53" t="s">
        <v>55</v>
      </c>
      <c r="L469" s="36" t="n">
        <f aca="false">IF(OR(F469="n.a.",F469=""),"n.a.",COUNTIF($I469:$K469,"x")+F469)</f>
        <v>5</v>
      </c>
      <c r="M469" s="54" t="s">
        <v>56</v>
      </c>
      <c r="N469" s="36" t="str">
        <f aca="false">IF(L469="n.a.","n.a.",IF(M469="completed",L469,IF(M469="partial",L469/2,IF(M469="incomplete",0,"n.a."))))</f>
        <v>n.a.</v>
      </c>
      <c r="Q469" s="36" t="n">
        <f aca="false">IF(OR(G469="n.a.",G469=""),"n.a.",COUNTIF($I469:$K469,"x")+G469)</f>
        <v>5</v>
      </c>
      <c r="R469" s="54" t="s">
        <v>56</v>
      </c>
      <c r="S469" s="36" t="str">
        <f aca="false">IF(Q469="n.a.","n.a.",IF(R469="completed",Q469,IF(R469="partial",Q469/2,IF(R469="incomplete",0,"n.a."))))</f>
        <v>n.a.</v>
      </c>
      <c r="V469" s="36" t="str">
        <f aca="false">IF(OR(H469="n.a.",H469=""),"n.a.",COUNTIF($I469:$K469,"x")+H469)</f>
        <v>n.a.</v>
      </c>
      <c r="W469" s="54" t="s">
        <v>54</v>
      </c>
      <c r="X469" s="36" t="str">
        <f aca="false">IF(V469="n.a.","n.a.",IF(W469="completed",V469,IF(W469="partial",V469/2,IF(W469="incomplete",0,"n.a."))))</f>
        <v>n.a.</v>
      </c>
    </row>
    <row r="470" customFormat="false" ht="16.4" hidden="true" customHeight="false" outlineLevel="0" collapsed="false">
      <c r="A470" s="73"/>
      <c r="B470" s="74" t="str">
        <f aca="false">HYPERLINK("https://attack.mitre.org/techniques/T1550/003/","MITRE")</f>
        <v>MITRE</v>
      </c>
      <c r="C470" s="74" t="s">
        <v>23</v>
      </c>
      <c r="D470" s="37" t="s">
        <v>381</v>
      </c>
      <c r="E470" s="38" t="s">
        <v>384</v>
      </c>
      <c r="F470" s="39" t="n">
        <v>3</v>
      </c>
      <c r="G470" s="39" t="n">
        <v>3</v>
      </c>
      <c r="H470" s="39" t="s">
        <v>54</v>
      </c>
      <c r="I470" s="53"/>
      <c r="J470" s="53" t="s">
        <v>55</v>
      </c>
      <c r="K470" s="53" t="s">
        <v>55</v>
      </c>
      <c r="L470" s="36" t="n">
        <f aca="false">IF(OR(F470="n.a.",F470=""),"n.a.",COUNTIF($I470:$K470,"x")+F470)</f>
        <v>5</v>
      </c>
      <c r="M470" s="54" t="s">
        <v>56</v>
      </c>
      <c r="N470" s="36" t="str">
        <f aca="false">IF(L470="n.a.","n.a.",IF(M470="completed",L470,IF(M470="partial",L470/2,IF(M470="incomplete",0,"n.a."))))</f>
        <v>n.a.</v>
      </c>
      <c r="Q470" s="36" t="n">
        <f aca="false">IF(OR(G470="n.a.",G470=""),"n.a.",COUNTIF($I470:$K470,"x")+G470)</f>
        <v>5</v>
      </c>
      <c r="R470" s="54" t="s">
        <v>56</v>
      </c>
      <c r="S470" s="36" t="str">
        <f aca="false">IF(Q470="n.a.","n.a.",IF(R470="completed",Q470,IF(R470="partial",Q470/2,IF(R470="incomplete",0,"n.a."))))</f>
        <v>n.a.</v>
      </c>
      <c r="V470" s="36" t="str">
        <f aca="false">IF(OR(H470="n.a.",H470=""),"n.a.",COUNTIF($I470:$K470,"x")+H470)</f>
        <v>n.a.</v>
      </c>
      <c r="W470" s="54" t="s">
        <v>54</v>
      </c>
      <c r="X470" s="36" t="str">
        <f aca="false">IF(V470="n.a.","n.a.",IF(W470="completed",V470,IF(W470="partial",V470/2,IF(W470="incomplete",0,"n.a."))))</f>
        <v>n.a.</v>
      </c>
    </row>
    <row r="471" customFormat="false" ht="16.4" hidden="true" customHeight="false" outlineLevel="0" collapsed="false">
      <c r="A471" s="73"/>
      <c r="B471" s="74" t="str">
        <f aca="false">HYPERLINK("https://attack.mitre.org/techniques/T1550/004/","MITRE")</f>
        <v>MITRE</v>
      </c>
      <c r="C471" s="74" t="s">
        <v>23</v>
      </c>
      <c r="D471" s="37" t="s">
        <v>381</v>
      </c>
      <c r="E471" s="38" t="s">
        <v>385</v>
      </c>
      <c r="F471" s="39" t="n">
        <v>3</v>
      </c>
      <c r="G471" s="39" t="s">
        <v>54</v>
      </c>
      <c r="H471" s="39" t="n">
        <v>3</v>
      </c>
      <c r="I471" s="53"/>
      <c r="J471" s="53" t="s">
        <v>55</v>
      </c>
      <c r="K471" s="53" t="s">
        <v>55</v>
      </c>
      <c r="L471" s="36" t="n">
        <f aca="false">IF(OR(F471="n.a.",F471=""),"n.a.",COUNTIF($I471:$K471,"x")+F471)</f>
        <v>5</v>
      </c>
      <c r="M471" s="54" t="s">
        <v>56</v>
      </c>
      <c r="N471" s="36" t="str">
        <f aca="false">IF(L471="n.a.","n.a.",IF(M471="completed",L471,IF(M471="partial",L471/2,IF(M471="incomplete",0,"n.a."))))</f>
        <v>n.a.</v>
      </c>
      <c r="Q471" s="36" t="str">
        <f aca="false">IF(OR(G471="n.a.",G471=""),"n.a.",COUNTIF($I471:$K471,"x")+G471)</f>
        <v>n.a.</v>
      </c>
      <c r="R471" s="54" t="s">
        <v>54</v>
      </c>
      <c r="S471" s="36" t="str">
        <f aca="false">IF(Q471="n.a.","n.a.",IF(R471="completed",Q471,IF(R471="partial",Q471/2,IF(R471="incomplete",0,"n.a."))))</f>
        <v>n.a.</v>
      </c>
      <c r="V471" s="36" t="n">
        <f aca="false">IF(OR(H471="n.a.",H471=""),"n.a.",COUNTIF($I471:$K471,"x")+H471)</f>
        <v>5</v>
      </c>
      <c r="W471" s="54" t="s">
        <v>56</v>
      </c>
      <c r="X471" s="36" t="str">
        <f aca="false">IF(V471="n.a.","n.a.",IF(W471="completed",V471,IF(W471="partial",V471/2,IF(W471="incomplete",0,"n.a."))))</f>
        <v>n.a.</v>
      </c>
    </row>
    <row r="472" customFormat="false" ht="16.4" hidden="true" customHeight="false" outlineLevel="0" collapsed="false">
      <c r="A472" s="75"/>
      <c r="B472" s="76" t="str">
        <f aca="false">HYPERLINK("https://attack.mitre.org/techniques/T1098/001","MITRE")</f>
        <v>MITRE</v>
      </c>
      <c r="C472" s="77" t="s">
        <v>24</v>
      </c>
      <c r="D472" s="37" t="s">
        <v>566</v>
      </c>
      <c r="E472" s="38" t="s">
        <v>567</v>
      </c>
      <c r="F472" s="39" t="s">
        <v>54</v>
      </c>
      <c r="G472" s="39" t="s">
        <v>54</v>
      </c>
      <c r="H472" s="39" t="n">
        <v>3</v>
      </c>
      <c r="I472" s="55" t="s">
        <v>55</v>
      </c>
      <c r="J472" s="55" t="s">
        <v>55</v>
      </c>
      <c r="K472" s="55" t="s">
        <v>55</v>
      </c>
      <c r="L472" s="36" t="str">
        <f aca="false">IF(OR(F472="n.a.",F472=""),"n.a.",COUNTIF($I472:$K472,"x")+F472)</f>
        <v>n.a.</v>
      </c>
      <c r="M472" s="54" t="s">
        <v>54</v>
      </c>
      <c r="N472" s="36" t="str">
        <f aca="false">IF(L472="n.a.","n.a.",IF(M472="completed",L472,IF(M472="partial",L472/2,IF(M472="incomplete",0,"n.a."))))</f>
        <v>n.a.</v>
      </c>
      <c r="Q472" s="36" t="str">
        <f aca="false">IF(OR(G472="n.a.",G472=""),"n.a.",COUNTIF($I472:$K472,"x")+G472)</f>
        <v>n.a.</v>
      </c>
      <c r="R472" s="54" t="s">
        <v>54</v>
      </c>
      <c r="S472" s="36" t="str">
        <f aca="false">IF(Q472="n.a.","n.a.",IF(R472="completed",Q472,IF(R472="partial",Q472/2,IF(R472="incomplete",0,"n.a."))))</f>
        <v>n.a.</v>
      </c>
      <c r="V472" s="36" t="n">
        <f aca="false">IF(OR(H472="n.a.",H472=""),"n.a.",COUNTIF($I472:$K472,"x")+H472)</f>
        <v>6</v>
      </c>
      <c r="W472" s="54" t="s">
        <v>56</v>
      </c>
      <c r="X472" s="36" t="str">
        <f aca="false">IF(V472="n.a.","n.a.",IF(W472="completed",V472,IF(W472="partial",V472/2,IF(W472="incomplete",0,"n.a."))))</f>
        <v>n.a.</v>
      </c>
    </row>
    <row r="473" customFormat="false" ht="16.4" hidden="true" customHeight="false" outlineLevel="0" collapsed="false">
      <c r="A473" s="75"/>
      <c r="B473" s="77" t="str">
        <f aca="false">HYPERLINK("https://attack.mitre.org/techniques/T1098/003/","MITRE")</f>
        <v>MITRE</v>
      </c>
      <c r="C473" s="77" t="s">
        <v>24</v>
      </c>
      <c r="D473" s="37" t="s">
        <v>566</v>
      </c>
      <c r="E473" s="38" t="s">
        <v>568</v>
      </c>
      <c r="F473" s="39" t="s">
        <v>54</v>
      </c>
      <c r="G473" s="39" t="s">
        <v>54</v>
      </c>
      <c r="H473" s="39" t="n">
        <v>3</v>
      </c>
      <c r="I473" s="53" t="s">
        <v>55</v>
      </c>
      <c r="J473" s="53" t="s">
        <v>55</v>
      </c>
      <c r="K473" s="53" t="s">
        <v>55</v>
      </c>
      <c r="L473" s="36" t="str">
        <f aca="false">IF(OR(F473="n.a.",F473=""),"n.a.",COUNTIF($I473:$K473,"x")+F473)</f>
        <v>n.a.</v>
      </c>
      <c r="M473" s="54" t="s">
        <v>54</v>
      </c>
      <c r="N473" s="36" t="str">
        <f aca="false">IF(L473="n.a.","n.a.",IF(M473="completed",L473,IF(M473="partial",L473/2,IF(M473="incomplete",0,"n.a."))))</f>
        <v>n.a.</v>
      </c>
      <c r="Q473" s="36" t="str">
        <f aca="false">IF(OR(G473="n.a.",G473=""),"n.a.",COUNTIF($I473:$K473,"x")+G473)</f>
        <v>n.a.</v>
      </c>
      <c r="R473" s="54" t="s">
        <v>54</v>
      </c>
      <c r="S473" s="36" t="str">
        <f aca="false">IF(Q473="n.a.","n.a.",IF(R473="completed",Q473,IF(R473="partial",Q473/2,IF(R473="incomplete",0,"n.a."))))</f>
        <v>n.a.</v>
      </c>
      <c r="V473" s="36" t="n">
        <f aca="false">IF(OR(H473="n.a.",H473=""),"n.a.",COUNTIF($I473:$K473,"x")+H473)</f>
        <v>6</v>
      </c>
      <c r="W473" s="54" t="s">
        <v>56</v>
      </c>
      <c r="X473" s="36" t="str">
        <f aca="false">IF(V473="n.a.","n.a.",IF(W473="completed",V473,IF(W473="partial",V473/2,IF(W473="incomplete",0,"n.a."))))</f>
        <v>n.a.</v>
      </c>
    </row>
    <row r="474" customFormat="false" ht="16.4" hidden="true" customHeight="false" outlineLevel="0" collapsed="false">
      <c r="A474" s="75"/>
      <c r="B474" s="76" t="str">
        <f aca="false">HYPERLINK("https://attack.mitre.org/techniques/T1098/006","MITRE")</f>
        <v>MITRE</v>
      </c>
      <c r="C474" s="77" t="s">
        <v>24</v>
      </c>
      <c r="D474" s="37" t="s">
        <v>566</v>
      </c>
      <c r="E474" s="38" t="s">
        <v>569</v>
      </c>
      <c r="F474" s="39" t="n">
        <v>2</v>
      </c>
      <c r="G474" s="39" t="n">
        <v>3</v>
      </c>
      <c r="H474" s="39" t="s">
        <v>54</v>
      </c>
      <c r="I474" s="55" t="s">
        <v>55</v>
      </c>
      <c r="J474" s="55" t="s">
        <v>55</v>
      </c>
      <c r="K474" s="55" t="s">
        <v>55</v>
      </c>
      <c r="L474" s="36" t="n">
        <f aca="false">IF(OR(F474="n.a.",F474=""),"n.a.",COUNTIF($I474:$K474,"x")+F474)</f>
        <v>5</v>
      </c>
      <c r="M474" s="54" t="s">
        <v>56</v>
      </c>
      <c r="N474" s="36" t="str">
        <f aca="false">IF(L474="n.a.","n.a.",IF(M474="completed",L474,IF(M474="partial",L474/2,IF(M474="incomplete",0,"n.a."))))</f>
        <v>n.a.</v>
      </c>
      <c r="Q474" s="36" t="n">
        <f aca="false">IF(OR(G474="n.a.",G474=""),"n.a.",COUNTIF($I474:$K474,"x")+G474)</f>
        <v>6</v>
      </c>
      <c r="R474" s="54" t="s">
        <v>56</v>
      </c>
      <c r="S474" s="36" t="str">
        <f aca="false">IF(Q474="n.a.","n.a.",IF(R474="completed",Q474,IF(R474="partial",Q474/2,IF(R474="incomplete",0,"n.a."))))</f>
        <v>n.a.</v>
      </c>
      <c r="V474" s="36" t="str">
        <f aca="false">IF(OR(H474="n.a.",H474=""),"n.a.",COUNTIF($I474:$K474,"x")+H474)</f>
        <v>n.a.</v>
      </c>
      <c r="W474" s="54" t="s">
        <v>54</v>
      </c>
      <c r="X474" s="36" t="str">
        <f aca="false">IF(V474="n.a.","n.a.",IF(W474="completed",V474,IF(W474="partial",V474/2,IF(W474="incomplete",0,"n.a."))))</f>
        <v>n.a.</v>
      </c>
    </row>
    <row r="475" customFormat="false" ht="16.4" hidden="true" customHeight="false" outlineLevel="0" collapsed="false">
      <c r="A475" s="75"/>
      <c r="B475" s="77" t="str">
        <f aca="false">HYPERLINK("https://attack.mitre.org/techniques/T1098/002/","MITRE")</f>
        <v>MITRE</v>
      </c>
      <c r="C475" s="77" t="s">
        <v>24</v>
      </c>
      <c r="D475" s="37" t="s">
        <v>566</v>
      </c>
      <c r="E475" s="38" t="s">
        <v>570</v>
      </c>
      <c r="F475" s="39" t="n">
        <v>3</v>
      </c>
      <c r="G475" s="39" t="s">
        <v>54</v>
      </c>
      <c r="H475" s="39" t="n">
        <v>3</v>
      </c>
      <c r="I475" s="53" t="s">
        <v>55</v>
      </c>
      <c r="J475" s="53" t="s">
        <v>55</v>
      </c>
      <c r="K475" s="53" t="s">
        <v>55</v>
      </c>
      <c r="L475" s="36" t="n">
        <f aca="false">IF(OR(F475="n.a.",F475=""),"n.a.",COUNTIF($I475:$K475,"x")+F475)</f>
        <v>6</v>
      </c>
      <c r="M475" s="54" t="s">
        <v>56</v>
      </c>
      <c r="N475" s="36" t="str">
        <f aca="false">IF(L475="n.a.","n.a.",IF(M475="completed",L475,IF(M475="partial",L475/2,IF(M475="incomplete",0,"n.a."))))</f>
        <v>n.a.</v>
      </c>
      <c r="Q475" s="36" t="str">
        <f aca="false">IF(OR(G475="n.a.",G475=""),"n.a.",COUNTIF($I475:$K475,"x")+G475)</f>
        <v>n.a.</v>
      </c>
      <c r="R475" s="54" t="s">
        <v>54</v>
      </c>
      <c r="S475" s="36" t="str">
        <f aca="false">IF(Q475="n.a.","n.a.",IF(R475="completed",Q475,IF(R475="partial",Q475/2,IF(R475="incomplete",0,"n.a."))))</f>
        <v>n.a.</v>
      </c>
      <c r="V475" s="36" t="n">
        <f aca="false">IF(OR(H475="n.a.",H475=""),"n.a.",COUNTIF($I475:$K475,"x")+H475)</f>
        <v>6</v>
      </c>
      <c r="W475" s="54" t="s">
        <v>56</v>
      </c>
      <c r="X475" s="36" t="str">
        <f aca="false">IF(V475="n.a.","n.a.",IF(W475="completed",V475,IF(W475="partial",V475/2,IF(W475="incomplete",0,"n.a."))))</f>
        <v>n.a.</v>
      </c>
    </row>
    <row r="476" customFormat="false" ht="16.4" hidden="true" customHeight="false" outlineLevel="0" collapsed="false">
      <c r="A476" s="75"/>
      <c r="B476" s="77" t="str">
        <f aca="false">HYPERLINK("https://attack.mitre.org/techniques/T1098/007/","MITRE")</f>
        <v>MITRE</v>
      </c>
      <c r="C476" s="77" t="s">
        <v>24</v>
      </c>
      <c r="D476" s="37" t="s">
        <v>566</v>
      </c>
      <c r="E476" s="38" t="s">
        <v>571</v>
      </c>
      <c r="F476" s="39" t="n">
        <v>3</v>
      </c>
      <c r="G476" s="39" t="n">
        <v>3</v>
      </c>
      <c r="H476" s="39" t="s">
        <v>54</v>
      </c>
      <c r="I476" s="53" t="s">
        <v>55</v>
      </c>
      <c r="J476" s="53" t="s">
        <v>55</v>
      </c>
      <c r="K476" s="53" t="s">
        <v>55</v>
      </c>
      <c r="L476" s="36" t="n">
        <f aca="false">IF(OR(F476="n.a.",F476=""),"n.a.",COUNTIF($I476:$K476,"x")+F476)</f>
        <v>6</v>
      </c>
      <c r="M476" s="54" t="s">
        <v>56</v>
      </c>
      <c r="N476" s="36" t="str">
        <f aca="false">IF(L476="n.a.","n.a.",IF(M476="completed",L476,IF(M476="partial",L476/2,IF(M476="incomplete",0,"n.a."))))</f>
        <v>n.a.</v>
      </c>
      <c r="Q476" s="36" t="n">
        <f aca="false">IF(OR(G476="n.a.",G476=""),"n.a.",COUNTIF($I476:$K476,"x")+G476)</f>
        <v>6</v>
      </c>
      <c r="R476" s="54" t="s">
        <v>56</v>
      </c>
      <c r="S476" s="36" t="str">
        <f aca="false">IF(Q476="n.a.","n.a.",IF(R476="completed",Q476,IF(R476="partial",Q476/2,IF(R476="incomplete",0,"n.a."))))</f>
        <v>n.a.</v>
      </c>
      <c r="V476" s="36" t="str">
        <f aca="false">IF(OR(H476="n.a.",H476=""),"n.a.",COUNTIF($I476:$K476,"x")+H476)</f>
        <v>n.a.</v>
      </c>
      <c r="W476" s="54" t="s">
        <v>54</v>
      </c>
      <c r="X476" s="36" t="str">
        <f aca="false">IF(V476="n.a.","n.a.",IF(W476="completed",V476,IF(W476="partial",V476/2,IF(W476="incomplete",0,"n.a."))))</f>
        <v>n.a.</v>
      </c>
    </row>
    <row r="477" customFormat="false" ht="16.4" hidden="true" customHeight="false" outlineLevel="0" collapsed="false">
      <c r="A477" s="75"/>
      <c r="B477" s="77" t="str">
        <f aca="false">HYPERLINK("https://attack.mitre.org/techniques/T1098/005/","MITRE")</f>
        <v>MITRE</v>
      </c>
      <c r="C477" s="77" t="s">
        <v>24</v>
      </c>
      <c r="D477" s="37" t="s">
        <v>566</v>
      </c>
      <c r="E477" s="38" t="s">
        <v>572</v>
      </c>
      <c r="F477" s="39" t="n">
        <v>3</v>
      </c>
      <c r="G477" s="39" t="n">
        <v>3</v>
      </c>
      <c r="H477" s="39" t="n">
        <v>3</v>
      </c>
      <c r="I477" s="53" t="s">
        <v>55</v>
      </c>
      <c r="J477" s="53" t="s">
        <v>55</v>
      </c>
      <c r="K477" s="53" t="s">
        <v>55</v>
      </c>
      <c r="L477" s="36" t="n">
        <f aca="false">IF(OR(F477="n.a.",F477=""),"n.a.",COUNTIF($I477:$K477,"x")+F477)</f>
        <v>6</v>
      </c>
      <c r="M477" s="54" t="s">
        <v>56</v>
      </c>
      <c r="N477" s="36" t="str">
        <f aca="false">IF(L477="n.a.","n.a.",IF(M477="completed",L477,IF(M477="partial",L477/2,IF(M477="incomplete",0,"n.a."))))</f>
        <v>n.a.</v>
      </c>
      <c r="Q477" s="36" t="n">
        <f aca="false">IF(OR(G477="n.a.",G477=""),"n.a.",COUNTIF($I477:$K477,"x")+G477)</f>
        <v>6</v>
      </c>
      <c r="R477" s="54" t="s">
        <v>56</v>
      </c>
      <c r="S477" s="36" t="str">
        <f aca="false">IF(Q477="n.a.","n.a.",IF(R477="completed",Q477,IF(R477="partial",Q477/2,IF(R477="incomplete",0,"n.a."))))</f>
        <v>n.a.</v>
      </c>
      <c r="V477" s="36" t="n">
        <f aca="false">IF(OR(H477="n.a.",H477=""),"n.a.",COUNTIF($I477:$K477,"x")+H477)</f>
        <v>6</v>
      </c>
      <c r="W477" s="54" t="s">
        <v>56</v>
      </c>
      <c r="X477" s="36" t="str">
        <f aca="false">IF(V477="n.a.","n.a.",IF(W477="completed",V477,IF(W477="partial",V477/2,IF(W477="incomplete",0,"n.a."))))</f>
        <v>n.a.</v>
      </c>
    </row>
    <row r="478" customFormat="false" ht="16.4" hidden="true" customHeight="false" outlineLevel="0" collapsed="false">
      <c r="A478" s="75"/>
      <c r="B478" s="77" t="str">
        <f aca="false">HYPERLINK("https://attack.mitre.org/techniques/T1098/004/","MITRE")</f>
        <v>MITRE</v>
      </c>
      <c r="C478" s="77" t="s">
        <v>24</v>
      </c>
      <c r="D478" s="37" t="s">
        <v>566</v>
      </c>
      <c r="E478" s="38" t="s">
        <v>573</v>
      </c>
      <c r="F478" s="39" t="n">
        <v>3</v>
      </c>
      <c r="G478" s="39" t="n">
        <v>3</v>
      </c>
      <c r="H478" s="39" t="n">
        <v>3</v>
      </c>
      <c r="I478" s="53" t="s">
        <v>55</v>
      </c>
      <c r="J478" s="53" t="s">
        <v>55</v>
      </c>
      <c r="K478" s="53" t="s">
        <v>55</v>
      </c>
      <c r="L478" s="36" t="n">
        <f aca="false">IF(OR(F478="n.a.",F478=""),"n.a.",COUNTIF($I478:$K478,"x")+F478)</f>
        <v>6</v>
      </c>
      <c r="M478" s="54" t="s">
        <v>56</v>
      </c>
      <c r="N478" s="36" t="str">
        <f aca="false">IF(L478="n.a.","n.a.",IF(M478="completed",L478,IF(M478="partial",L478/2,IF(M478="incomplete",0,"n.a."))))</f>
        <v>n.a.</v>
      </c>
      <c r="Q478" s="36" t="n">
        <f aca="false">IF(OR(G478="n.a.",G478=""),"n.a.",COUNTIF($I478:$K478,"x")+G478)</f>
        <v>6</v>
      </c>
      <c r="R478" s="54" t="s">
        <v>56</v>
      </c>
      <c r="S478" s="36" t="str">
        <f aca="false">IF(Q478="n.a.","n.a.",IF(R478="completed",Q478,IF(R478="partial",Q478/2,IF(R478="incomplete",0,"n.a."))))</f>
        <v>n.a.</v>
      </c>
      <c r="V478" s="36" t="n">
        <f aca="false">IF(OR(H478="n.a.",H478=""),"n.a.",COUNTIF($I478:$K478,"x")+H478)</f>
        <v>6</v>
      </c>
      <c r="W478" s="54" t="s">
        <v>56</v>
      </c>
      <c r="X478" s="36" t="str">
        <f aca="false">IF(V478="n.a.","n.a.",IF(W478="completed",V478,IF(W478="partial",V478/2,IF(W478="incomplete",0,"n.a."))))</f>
        <v>n.a.</v>
      </c>
    </row>
    <row r="479" customFormat="false" ht="16.4" hidden="true" customHeight="false" outlineLevel="0" collapsed="false">
      <c r="A479" s="75"/>
      <c r="B479" s="77" t="str">
        <f aca="false">HYPERLINK("https://attack.mitre.org/techniques/T1197","MITRE")</f>
        <v>MITRE</v>
      </c>
      <c r="C479" s="77" t="s">
        <v>24</v>
      </c>
      <c r="D479" s="37" t="s">
        <v>212</v>
      </c>
      <c r="E479" s="38" t="s">
        <v>65</v>
      </c>
      <c r="F479" s="39" t="n">
        <v>3</v>
      </c>
      <c r="G479" s="39" t="n">
        <v>3</v>
      </c>
      <c r="H479" s="39" t="s">
        <v>54</v>
      </c>
      <c r="I479" s="55" t="s">
        <v>55</v>
      </c>
      <c r="J479" s="55" t="s">
        <v>55</v>
      </c>
      <c r="K479" s="55" t="s">
        <v>55</v>
      </c>
      <c r="L479" s="36" t="n">
        <f aca="false">IF(OR(F479="n.a.",F479=""),"n.a.",COUNTIF($I479:$K479,"x")+F479)</f>
        <v>6</v>
      </c>
      <c r="M479" s="54" t="s">
        <v>56</v>
      </c>
      <c r="N479" s="36" t="str">
        <f aca="false">IF(L479="n.a.","n.a.",IF(M479="completed",L479,IF(M479="partial",L479/2,IF(M479="incomplete",0,"n.a."))))</f>
        <v>n.a.</v>
      </c>
      <c r="Q479" s="36" t="n">
        <f aca="false">IF(OR(G479="n.a.",G479=""),"n.a.",COUNTIF($I479:$K479,"x")+G479)</f>
        <v>6</v>
      </c>
      <c r="R479" s="54" t="s">
        <v>56</v>
      </c>
      <c r="S479" s="36" t="str">
        <f aca="false">IF(Q479="n.a.","n.a.",IF(R479="completed",Q479,IF(R479="partial",Q479/2,IF(R479="incomplete",0,"n.a."))))</f>
        <v>n.a.</v>
      </c>
      <c r="V479" s="36" t="str">
        <f aca="false">IF(OR(H479="n.a.",H479=""),"n.a.",COUNTIF($I479:$K479,"x")+H479)</f>
        <v>n.a.</v>
      </c>
      <c r="W479" s="54" t="s">
        <v>54</v>
      </c>
      <c r="X479" s="36" t="str">
        <f aca="false">IF(V479="n.a.","n.a.",IF(W479="completed",V479,IF(W479="partial",V479/2,IF(W479="incomplete",0,"n.a."))))</f>
        <v>n.a.</v>
      </c>
    </row>
    <row r="480" customFormat="false" ht="16.4" hidden="true" customHeight="false" outlineLevel="0" collapsed="false">
      <c r="A480" s="75"/>
      <c r="B480" s="77" t="str">
        <f aca="false">HYPERLINK("https://attack.mitre.org/techniques/T1547/014","MITRE")</f>
        <v>MITRE</v>
      </c>
      <c r="C480" s="77" t="s">
        <v>24</v>
      </c>
      <c r="D480" s="37" t="s">
        <v>574</v>
      </c>
      <c r="E480" s="38" t="s">
        <v>575</v>
      </c>
      <c r="F480" s="39" t="n">
        <v>3</v>
      </c>
      <c r="G480" s="39" t="n">
        <v>3</v>
      </c>
      <c r="H480" s="39" t="s">
        <v>54</v>
      </c>
      <c r="I480" s="55" t="s">
        <v>55</v>
      </c>
      <c r="J480" s="55" t="s">
        <v>55</v>
      </c>
      <c r="K480" s="55" t="s">
        <v>55</v>
      </c>
      <c r="L480" s="36" t="n">
        <f aca="false">IF(OR(F480="n.a.",F480=""),"n.a.",COUNTIF($I480:$K480,"x")+F480)</f>
        <v>6</v>
      </c>
      <c r="M480" s="54" t="s">
        <v>56</v>
      </c>
      <c r="N480" s="36" t="str">
        <f aca="false">IF(L480="n.a.","n.a.",IF(M480="completed",L480,IF(M480="partial",L480/2,IF(M480="incomplete",0,"n.a."))))</f>
        <v>n.a.</v>
      </c>
      <c r="Q480" s="36" t="n">
        <f aca="false">IF(OR(G480="n.a.",G480=""),"n.a.",COUNTIF($I480:$K480,"x")+G480)</f>
        <v>6</v>
      </c>
      <c r="R480" s="54" t="s">
        <v>56</v>
      </c>
      <c r="S480" s="36" t="str">
        <f aca="false">IF(Q480="n.a.","n.a.",IF(R480="completed",Q480,IF(R480="partial",Q480/2,IF(R480="incomplete",0,"n.a."))))</f>
        <v>n.a.</v>
      </c>
      <c r="V480" s="36" t="str">
        <f aca="false">IF(OR(H480="n.a.",H480=""),"n.a.",COUNTIF($I480:$K480,"x")+H480)</f>
        <v>n.a.</v>
      </c>
      <c r="W480" s="54" t="s">
        <v>54</v>
      </c>
      <c r="X480" s="36" t="str">
        <f aca="false">IF(V480="n.a.","n.a.",IF(W480="completed",V480,IF(W480="partial",V480/2,IF(W480="incomplete",0,"n.a."))))</f>
        <v>n.a.</v>
      </c>
    </row>
    <row r="481" customFormat="false" ht="16.4" hidden="true" customHeight="false" outlineLevel="0" collapsed="false">
      <c r="A481" s="75"/>
      <c r="B481" s="77" t="str">
        <f aca="false">HYPERLINK("https://attack.mitre.org/techniques/T1547/002","MITRE")</f>
        <v>MITRE</v>
      </c>
      <c r="C481" s="77" t="s">
        <v>24</v>
      </c>
      <c r="D481" s="37" t="s">
        <v>574</v>
      </c>
      <c r="E481" s="38" t="s">
        <v>576</v>
      </c>
      <c r="F481" s="39" t="n">
        <v>1</v>
      </c>
      <c r="G481" s="39" t="n">
        <v>2</v>
      </c>
      <c r="H481" s="39" t="s">
        <v>54</v>
      </c>
      <c r="I481" s="55"/>
      <c r="J481" s="55" t="s">
        <v>55</v>
      </c>
      <c r="K481" s="55" t="s">
        <v>55</v>
      </c>
      <c r="L481" s="36" t="n">
        <f aca="false">IF(OR(F481="n.a.",F481=""),"n.a.",COUNTIF($I481:$K481,"x")+F481)</f>
        <v>3</v>
      </c>
      <c r="M481" s="54" t="s">
        <v>56</v>
      </c>
      <c r="N481" s="36" t="str">
        <f aca="false">IF(L481="n.a.","n.a.",IF(M481="completed",L481,IF(M481="partial",L481/2,IF(M481="incomplete",0,"n.a."))))</f>
        <v>n.a.</v>
      </c>
      <c r="Q481" s="36" t="n">
        <f aca="false">IF(OR(G481="n.a.",G481=""),"n.a.",COUNTIF($I481:$K481,"x")+G481)</f>
        <v>4</v>
      </c>
      <c r="R481" s="54" t="s">
        <v>56</v>
      </c>
      <c r="S481" s="36" t="str">
        <f aca="false">IF(Q481="n.a.","n.a.",IF(R481="completed",Q481,IF(R481="partial",Q481/2,IF(R481="incomplete",0,"n.a."))))</f>
        <v>n.a.</v>
      </c>
      <c r="V481" s="36" t="str">
        <f aca="false">IF(OR(H481="n.a.",H481=""),"n.a.",COUNTIF($I481:$K481,"x")+H481)</f>
        <v>n.a.</v>
      </c>
      <c r="W481" s="54" t="s">
        <v>54</v>
      </c>
      <c r="X481" s="36" t="str">
        <f aca="false">IF(V481="n.a.","n.a.",IF(W481="completed",V481,IF(W481="partial",V481/2,IF(W481="incomplete",0,"n.a."))))</f>
        <v>n.a.</v>
      </c>
    </row>
    <row r="482" customFormat="false" ht="16.4" hidden="true" customHeight="false" outlineLevel="0" collapsed="false">
      <c r="A482" s="75"/>
      <c r="B482" s="77" t="str">
        <f aca="false">HYPERLINK("https://attack.mitre.org/techniques/T1547/006","MITRE")</f>
        <v>MITRE</v>
      </c>
      <c r="C482" s="77" t="s">
        <v>24</v>
      </c>
      <c r="D482" s="37" t="s">
        <v>574</v>
      </c>
      <c r="E482" s="38" t="s">
        <v>577</v>
      </c>
      <c r="F482" s="39" t="n">
        <v>3</v>
      </c>
      <c r="G482" s="39" t="n">
        <v>3</v>
      </c>
      <c r="H482" s="39" t="s">
        <v>54</v>
      </c>
      <c r="I482" s="53" t="s">
        <v>55</v>
      </c>
      <c r="J482" s="53" t="s">
        <v>55</v>
      </c>
      <c r="K482" s="53" t="s">
        <v>55</v>
      </c>
      <c r="L482" s="36" t="n">
        <f aca="false">IF(OR(F482="n.a.",F482=""),"n.a.",COUNTIF($I482:$K482,"x")+F482)</f>
        <v>6</v>
      </c>
      <c r="M482" s="54" t="s">
        <v>56</v>
      </c>
      <c r="N482" s="36" t="str">
        <f aca="false">IF(L482="n.a.","n.a.",IF(M482="completed",L482,IF(M482="partial",L482/2,IF(M482="incomplete",0,"n.a."))))</f>
        <v>n.a.</v>
      </c>
      <c r="Q482" s="36" t="n">
        <f aca="false">IF(OR(G482="n.a.",G482=""),"n.a.",COUNTIF($I482:$K482,"x")+G482)</f>
        <v>6</v>
      </c>
      <c r="R482" s="54" t="s">
        <v>56</v>
      </c>
      <c r="S482" s="36" t="str">
        <f aca="false">IF(Q482="n.a.","n.a.",IF(R482="completed",Q482,IF(R482="partial",Q482/2,IF(R482="incomplete",0,"n.a."))))</f>
        <v>n.a.</v>
      </c>
      <c r="V482" s="36" t="str">
        <f aca="false">IF(OR(H482="n.a.",H482=""),"n.a.",COUNTIF($I482:$K482,"x")+H482)</f>
        <v>n.a.</v>
      </c>
      <c r="W482" s="54" t="s">
        <v>54</v>
      </c>
      <c r="X482" s="36" t="str">
        <f aca="false">IF(V482="n.a.","n.a.",IF(W482="completed",V482,IF(W482="partial",V482/2,IF(W482="incomplete",0,"n.a."))))</f>
        <v>n.a.</v>
      </c>
    </row>
    <row r="483" customFormat="false" ht="16.4" hidden="true" customHeight="false" outlineLevel="0" collapsed="false">
      <c r="A483" s="75"/>
      <c r="B483" s="77" t="str">
        <f aca="false">HYPERLINK("https://attack.mitre.org/techniques/T1547/015","MITRE")</f>
        <v>MITRE</v>
      </c>
      <c r="C483" s="77" t="s">
        <v>24</v>
      </c>
      <c r="D483" s="37" t="s">
        <v>574</v>
      </c>
      <c r="E483" s="38" t="s">
        <v>578</v>
      </c>
      <c r="F483" s="39" t="n">
        <v>3</v>
      </c>
      <c r="G483" s="39" t="s">
        <v>54</v>
      </c>
      <c r="H483" s="39" t="s">
        <v>54</v>
      </c>
      <c r="I483" s="53"/>
      <c r="J483" s="53" t="s">
        <v>55</v>
      </c>
      <c r="K483" s="53" t="s">
        <v>55</v>
      </c>
      <c r="L483" s="36" t="n">
        <f aca="false">IF(OR(F483="n.a.",F483=""),"n.a.",COUNTIF($I483:$K483,"x")+F483)</f>
        <v>5</v>
      </c>
      <c r="M483" s="54" t="s">
        <v>56</v>
      </c>
      <c r="N483" s="36" t="str">
        <f aca="false">IF(L483="n.a.","n.a.",IF(M483="completed",L483,IF(M483="partial",L483/2,IF(M483="incomplete",0,"n.a."))))</f>
        <v>n.a.</v>
      </c>
      <c r="Q483" s="36" t="str">
        <f aca="false">IF(OR(G483="n.a.",G483=""),"n.a.",COUNTIF($I483:$K483,"x")+G483)</f>
        <v>n.a.</v>
      </c>
      <c r="R483" s="54" t="s">
        <v>54</v>
      </c>
      <c r="S483" s="36" t="str">
        <f aca="false">IF(Q483="n.a.","n.a.",IF(R483="completed",Q483,IF(R483="partial",Q483/2,IF(R483="incomplete",0,"n.a."))))</f>
        <v>n.a.</v>
      </c>
      <c r="V483" s="36" t="str">
        <f aca="false">IF(OR(H483="n.a.",H483=""),"n.a.",COUNTIF($I483:$K483,"x")+H483)</f>
        <v>n.a.</v>
      </c>
      <c r="W483" s="54" t="s">
        <v>54</v>
      </c>
      <c r="X483" s="36" t="str">
        <f aca="false">IF(V483="n.a.","n.a.",IF(W483="completed",V483,IF(W483="partial",V483/2,IF(W483="incomplete",0,"n.a."))))</f>
        <v>n.a.</v>
      </c>
    </row>
    <row r="484" customFormat="false" ht="16.4" hidden="true" customHeight="false" outlineLevel="0" collapsed="false">
      <c r="A484" s="75"/>
      <c r="B484" s="77" t="str">
        <f aca="false">HYPERLINK("https://attack.mitre.org/techniques/T1547/008","MITRE")</f>
        <v>MITRE</v>
      </c>
      <c r="C484" s="77" t="s">
        <v>24</v>
      </c>
      <c r="D484" s="37" t="s">
        <v>574</v>
      </c>
      <c r="E484" s="38" t="s">
        <v>579</v>
      </c>
      <c r="F484" s="39" t="n">
        <v>2</v>
      </c>
      <c r="G484" s="39" t="n">
        <v>2</v>
      </c>
      <c r="H484" s="39" t="s">
        <v>54</v>
      </c>
      <c r="I484" s="55"/>
      <c r="J484" s="55" t="s">
        <v>55</v>
      </c>
      <c r="K484" s="55" t="s">
        <v>55</v>
      </c>
      <c r="L484" s="36" t="n">
        <f aca="false">IF(OR(F484="n.a.",F484=""),"n.a.",COUNTIF($I484:$K484,"x")+F484)</f>
        <v>4</v>
      </c>
      <c r="M484" s="54" t="s">
        <v>56</v>
      </c>
      <c r="N484" s="36" t="str">
        <f aca="false">IF(L484="n.a.","n.a.",IF(M484="completed",L484,IF(M484="partial",L484/2,IF(M484="incomplete",0,"n.a."))))</f>
        <v>n.a.</v>
      </c>
      <c r="Q484" s="36" t="n">
        <f aca="false">IF(OR(G484="n.a.",G484=""),"n.a.",COUNTIF($I484:$K484,"x")+G484)</f>
        <v>4</v>
      </c>
      <c r="R484" s="54" t="s">
        <v>56</v>
      </c>
      <c r="S484" s="36" t="str">
        <f aca="false">IF(Q484="n.a.","n.a.",IF(R484="completed",Q484,IF(R484="partial",Q484/2,IF(R484="incomplete",0,"n.a."))))</f>
        <v>n.a.</v>
      </c>
      <c r="V484" s="36" t="str">
        <f aca="false">IF(OR(H484="n.a.",H484=""),"n.a.",COUNTIF($I484:$K484,"x")+H484)</f>
        <v>n.a.</v>
      </c>
      <c r="W484" s="54" t="s">
        <v>54</v>
      </c>
      <c r="X484" s="36" t="str">
        <f aca="false">IF(V484="n.a.","n.a.",IF(W484="completed",V484,IF(W484="partial",V484/2,IF(W484="incomplete",0,"n.a."))))</f>
        <v>n.a.</v>
      </c>
    </row>
    <row r="485" customFormat="false" ht="16.4" hidden="true" customHeight="false" outlineLevel="0" collapsed="false">
      <c r="A485" s="75"/>
      <c r="B485" s="77" t="str">
        <f aca="false">HYPERLINK("https://attack.mitre.org/techniques/T1547/010","MITRE")</f>
        <v>MITRE</v>
      </c>
      <c r="C485" s="77" t="s">
        <v>24</v>
      </c>
      <c r="D485" s="37" t="s">
        <v>574</v>
      </c>
      <c r="E485" s="38" t="s">
        <v>580</v>
      </c>
      <c r="F485" s="39" t="n">
        <v>2</v>
      </c>
      <c r="G485" s="39" t="n">
        <v>2</v>
      </c>
      <c r="H485" s="39" t="s">
        <v>54</v>
      </c>
      <c r="I485" s="55" t="s">
        <v>55</v>
      </c>
      <c r="J485" s="55" t="s">
        <v>55</v>
      </c>
      <c r="K485" s="55" t="s">
        <v>55</v>
      </c>
      <c r="L485" s="36" t="n">
        <f aca="false">IF(OR(F485="n.a.",F485=""),"n.a.",COUNTIF($I485:$K485,"x")+F485)</f>
        <v>5</v>
      </c>
      <c r="M485" s="54" t="s">
        <v>56</v>
      </c>
      <c r="N485" s="36" t="str">
        <f aca="false">IF(L485="n.a.","n.a.",IF(M485="completed",L485,IF(M485="partial",L485/2,IF(M485="incomplete",0,"n.a."))))</f>
        <v>n.a.</v>
      </c>
      <c r="Q485" s="36" t="n">
        <f aca="false">IF(OR(G485="n.a.",G485=""),"n.a.",COUNTIF($I485:$K485,"x")+G485)</f>
        <v>5</v>
      </c>
      <c r="R485" s="54" t="s">
        <v>56</v>
      </c>
      <c r="S485" s="36" t="str">
        <f aca="false">IF(Q485="n.a.","n.a.",IF(R485="completed",Q485,IF(R485="partial",Q485/2,IF(R485="incomplete",0,"n.a."))))</f>
        <v>n.a.</v>
      </c>
      <c r="V485" s="36" t="str">
        <f aca="false">IF(OR(H485="n.a.",H485=""),"n.a.",COUNTIF($I485:$K485,"x")+H485)</f>
        <v>n.a.</v>
      </c>
      <c r="W485" s="54" t="s">
        <v>54</v>
      </c>
      <c r="X485" s="36" t="str">
        <f aca="false">IF(V485="n.a.","n.a.",IF(W485="completed",V485,IF(W485="partial",V485/2,IF(W485="incomplete",0,"n.a."))))</f>
        <v>n.a.</v>
      </c>
    </row>
    <row r="486" customFormat="false" ht="16.4" hidden="true" customHeight="false" outlineLevel="0" collapsed="false">
      <c r="A486" s="75"/>
      <c r="B486" s="77" t="str">
        <f aca="false">HYPERLINK("https://attack.mitre.org/techniques/T1547/012","MITRE")</f>
        <v>MITRE</v>
      </c>
      <c r="C486" s="77" t="s">
        <v>24</v>
      </c>
      <c r="D486" s="37" t="s">
        <v>574</v>
      </c>
      <c r="E486" s="38" t="s">
        <v>581</v>
      </c>
      <c r="F486" s="39" t="n">
        <v>3</v>
      </c>
      <c r="G486" s="39" t="n">
        <v>3</v>
      </c>
      <c r="H486" s="39" t="s">
        <v>54</v>
      </c>
      <c r="I486" s="55" t="s">
        <v>55</v>
      </c>
      <c r="J486" s="55" t="s">
        <v>55</v>
      </c>
      <c r="K486" s="55" t="s">
        <v>55</v>
      </c>
      <c r="L486" s="36" t="n">
        <f aca="false">IF(OR(F486="n.a.",F486=""),"n.a.",COUNTIF($I486:$K486,"x")+F486)</f>
        <v>6</v>
      </c>
      <c r="M486" s="54" t="s">
        <v>56</v>
      </c>
      <c r="N486" s="36" t="str">
        <f aca="false">IF(L486="n.a.","n.a.",IF(M486="completed",L486,IF(M486="partial",L486/2,IF(M486="incomplete",0,"n.a."))))</f>
        <v>n.a.</v>
      </c>
      <c r="Q486" s="36" t="n">
        <f aca="false">IF(OR(G486="n.a.",G486=""),"n.a.",COUNTIF($I486:$K486,"x")+G486)</f>
        <v>6</v>
      </c>
      <c r="R486" s="54" t="s">
        <v>56</v>
      </c>
      <c r="S486" s="36" t="str">
        <f aca="false">IF(Q486="n.a.","n.a.",IF(R486="completed",Q486,IF(R486="partial",Q486/2,IF(R486="incomplete",0,"n.a."))))</f>
        <v>n.a.</v>
      </c>
      <c r="V486" s="36" t="str">
        <f aca="false">IF(OR(H486="n.a.",H486=""),"n.a.",COUNTIF($I486:$K486,"x")+H486)</f>
        <v>n.a.</v>
      </c>
      <c r="W486" s="54" t="s">
        <v>54</v>
      </c>
      <c r="X486" s="36" t="str">
        <f aca="false">IF(V486="n.a.","n.a.",IF(W486="completed",V486,IF(W486="partial",V486/2,IF(W486="incomplete",0,"n.a."))))</f>
        <v>n.a.</v>
      </c>
    </row>
    <row r="487" customFormat="false" ht="16.4" hidden="true" customHeight="false" outlineLevel="0" collapsed="false">
      <c r="A487" s="75"/>
      <c r="B487" s="77" t="str">
        <f aca="false">HYPERLINK("https://attack.mitre.org/techniques/T1547/001","MITRE")</f>
        <v>MITRE</v>
      </c>
      <c r="C487" s="77" t="s">
        <v>24</v>
      </c>
      <c r="D487" s="37" t="s">
        <v>574</v>
      </c>
      <c r="E487" s="38" t="s">
        <v>582</v>
      </c>
      <c r="F487" s="39" t="n">
        <v>2</v>
      </c>
      <c r="G487" s="39" t="n">
        <v>2</v>
      </c>
      <c r="H487" s="39" t="s">
        <v>54</v>
      </c>
      <c r="I487" s="55"/>
      <c r="J487" s="55" t="s">
        <v>55</v>
      </c>
      <c r="K487" s="55" t="s">
        <v>55</v>
      </c>
      <c r="L487" s="36" t="n">
        <f aca="false">IF(OR(F487="n.a.",F487=""),"n.a.",COUNTIF($I487:$K487,"x")+F487)</f>
        <v>4</v>
      </c>
      <c r="M487" s="54" t="s">
        <v>56</v>
      </c>
      <c r="N487" s="36" t="str">
        <f aca="false">IF(L487="n.a.","n.a.",IF(M487="completed",L487,IF(M487="partial",L487/2,IF(M487="incomplete",0,"n.a."))))</f>
        <v>n.a.</v>
      </c>
      <c r="Q487" s="36" t="n">
        <f aca="false">IF(OR(G487="n.a.",G487=""),"n.a.",COUNTIF($I487:$K487,"x")+G487)</f>
        <v>4</v>
      </c>
      <c r="R487" s="54" t="s">
        <v>56</v>
      </c>
      <c r="S487" s="36" t="str">
        <f aca="false">IF(Q487="n.a.","n.a.",IF(R487="completed",Q487,IF(R487="partial",Q487/2,IF(R487="incomplete",0,"n.a."))))</f>
        <v>n.a.</v>
      </c>
      <c r="V487" s="36" t="str">
        <f aca="false">IF(OR(H487="n.a.",H487=""),"n.a.",COUNTIF($I487:$K487,"x")+H487)</f>
        <v>n.a.</v>
      </c>
      <c r="W487" s="54" t="s">
        <v>54</v>
      </c>
      <c r="X487" s="36" t="str">
        <f aca="false">IF(V487="n.a.","n.a.",IF(W487="completed",V487,IF(W487="partial",V487/2,IF(W487="incomplete",0,"n.a."))))</f>
        <v>n.a.</v>
      </c>
    </row>
    <row r="488" customFormat="false" ht="16.4" hidden="true" customHeight="false" outlineLevel="0" collapsed="false">
      <c r="A488" s="75"/>
      <c r="B488" s="77" t="str">
        <f aca="false">HYPERLINK("https://attack.mitre.org/techniques/T1547/007","MITRE")</f>
        <v>MITRE</v>
      </c>
      <c r="C488" s="77" t="s">
        <v>24</v>
      </c>
      <c r="D488" s="37" t="s">
        <v>574</v>
      </c>
      <c r="E488" s="38" t="s">
        <v>583</v>
      </c>
      <c r="F488" s="39" t="n">
        <v>2</v>
      </c>
      <c r="G488" s="39" t="s">
        <v>54</v>
      </c>
      <c r="H488" s="39" t="s">
        <v>54</v>
      </c>
      <c r="I488" s="53"/>
      <c r="J488" s="53" t="s">
        <v>55</v>
      </c>
      <c r="K488" s="53" t="s">
        <v>55</v>
      </c>
      <c r="L488" s="36" t="n">
        <f aca="false">IF(OR(F488="n.a.",F488=""),"n.a.",COUNTIF($I488:$K488,"x")+F488)</f>
        <v>4</v>
      </c>
      <c r="M488" s="54" t="s">
        <v>56</v>
      </c>
      <c r="N488" s="36" t="str">
        <f aca="false">IF(L488="n.a.","n.a.",IF(M488="completed",L488,IF(M488="partial",L488/2,IF(M488="incomplete",0,"n.a."))))</f>
        <v>n.a.</v>
      </c>
      <c r="Q488" s="36" t="str">
        <f aca="false">IF(OR(G488="n.a.",G488=""),"n.a.",COUNTIF($I488:$K488,"x")+G488)</f>
        <v>n.a.</v>
      </c>
      <c r="R488" s="54" t="s">
        <v>54</v>
      </c>
      <c r="S488" s="36" t="str">
        <f aca="false">IF(Q488="n.a.","n.a.",IF(R488="completed",Q488,IF(R488="partial",Q488/2,IF(R488="incomplete",0,"n.a."))))</f>
        <v>n.a.</v>
      </c>
      <c r="V488" s="36" t="str">
        <f aca="false">IF(OR(H488="n.a.",H488=""),"n.a.",COUNTIF($I488:$K488,"x")+H488)</f>
        <v>n.a.</v>
      </c>
      <c r="W488" s="54" t="s">
        <v>54</v>
      </c>
      <c r="X488" s="36" t="str">
        <f aca="false">IF(V488="n.a.","n.a.",IF(W488="completed",V488,IF(W488="partial",V488/2,IF(W488="incomplete",0,"n.a."))))</f>
        <v>n.a.</v>
      </c>
    </row>
    <row r="489" customFormat="false" ht="16.4" hidden="true" customHeight="false" outlineLevel="0" collapsed="false">
      <c r="A489" s="75"/>
      <c r="B489" s="77" t="str">
        <f aca="false">HYPERLINK("https://attack.mitre.org/techniques/T1547/005","MITRE")</f>
        <v>MITRE</v>
      </c>
      <c r="C489" s="77" t="s">
        <v>24</v>
      </c>
      <c r="D489" s="37" t="s">
        <v>574</v>
      </c>
      <c r="E489" s="38" t="s">
        <v>584</v>
      </c>
      <c r="F489" s="39" t="n">
        <v>2</v>
      </c>
      <c r="G489" s="39" t="n">
        <v>3</v>
      </c>
      <c r="H489" s="39" t="s">
        <v>54</v>
      </c>
      <c r="I489" s="55" t="s">
        <v>55</v>
      </c>
      <c r="J489" s="55" t="s">
        <v>55</v>
      </c>
      <c r="K489" s="55" t="s">
        <v>55</v>
      </c>
      <c r="L489" s="36" t="n">
        <f aca="false">IF(OR(F489="n.a.",F489=""),"n.a.",COUNTIF($I489:$K489,"x")+F489)</f>
        <v>5</v>
      </c>
      <c r="M489" s="54" t="s">
        <v>56</v>
      </c>
      <c r="N489" s="36" t="str">
        <f aca="false">IF(L489="n.a.","n.a.",IF(M489="completed",L489,IF(M489="partial",L489/2,IF(M489="incomplete",0,"n.a."))))</f>
        <v>n.a.</v>
      </c>
      <c r="Q489" s="36" t="n">
        <f aca="false">IF(OR(G489="n.a.",G489=""),"n.a.",COUNTIF($I489:$K489,"x")+G489)</f>
        <v>6</v>
      </c>
      <c r="R489" s="54" t="s">
        <v>56</v>
      </c>
      <c r="S489" s="36" t="str">
        <f aca="false">IF(Q489="n.a.","n.a.",IF(R489="completed",Q489,IF(R489="partial",Q489/2,IF(R489="incomplete",0,"n.a."))))</f>
        <v>n.a.</v>
      </c>
      <c r="V489" s="36" t="str">
        <f aca="false">IF(OR(H489="n.a.",H489=""),"n.a.",COUNTIF($I489:$K489,"x")+H489)</f>
        <v>n.a.</v>
      </c>
      <c r="W489" s="54" t="s">
        <v>54</v>
      </c>
      <c r="X489" s="36" t="str">
        <f aca="false">IF(V489="n.a.","n.a.",IF(W489="completed",V489,IF(W489="partial",V489/2,IF(W489="incomplete",0,"n.a."))))</f>
        <v>n.a.</v>
      </c>
    </row>
    <row r="490" customFormat="false" ht="16.4" hidden="true" customHeight="false" outlineLevel="0" collapsed="false">
      <c r="A490" s="75"/>
      <c r="B490" s="77" t="str">
        <f aca="false">HYPERLINK("https://attack.mitre.org/techniques/T1547/009","MITRE")</f>
        <v>MITRE</v>
      </c>
      <c r="C490" s="77" t="s">
        <v>24</v>
      </c>
      <c r="D490" s="37" t="s">
        <v>574</v>
      </c>
      <c r="E490" s="38" t="s">
        <v>585</v>
      </c>
      <c r="F490" s="39" t="n">
        <v>3</v>
      </c>
      <c r="G490" s="39" t="n">
        <v>3</v>
      </c>
      <c r="H490" s="39" t="s">
        <v>54</v>
      </c>
      <c r="I490" s="55"/>
      <c r="J490" s="55" t="s">
        <v>55</v>
      </c>
      <c r="K490" s="55" t="s">
        <v>55</v>
      </c>
      <c r="L490" s="36" t="n">
        <f aca="false">IF(OR(F490="n.a.",F490=""),"n.a.",COUNTIF($I490:$K490,"x")+F490)</f>
        <v>5</v>
      </c>
      <c r="M490" s="54" t="s">
        <v>56</v>
      </c>
      <c r="N490" s="36" t="str">
        <f aca="false">IF(L490="n.a.","n.a.",IF(M490="completed",L490,IF(M490="partial",L490/2,IF(M490="incomplete",0,"n.a."))))</f>
        <v>n.a.</v>
      </c>
      <c r="Q490" s="36" t="n">
        <f aca="false">IF(OR(G490="n.a.",G490=""),"n.a.",COUNTIF($I490:$K490,"x")+G490)</f>
        <v>5</v>
      </c>
      <c r="R490" s="54" t="s">
        <v>56</v>
      </c>
      <c r="S490" s="36" t="str">
        <f aca="false">IF(Q490="n.a.","n.a.",IF(R490="completed",Q490,IF(R490="partial",Q490/2,IF(R490="incomplete",0,"n.a."))))</f>
        <v>n.a.</v>
      </c>
      <c r="V490" s="36" t="str">
        <f aca="false">IF(OR(H490="n.a.",H490=""),"n.a.",COUNTIF($I490:$K490,"x")+H490)</f>
        <v>n.a.</v>
      </c>
      <c r="W490" s="54" t="s">
        <v>54</v>
      </c>
      <c r="X490" s="36" t="str">
        <f aca="false">IF(V490="n.a.","n.a.",IF(W490="completed",V490,IF(W490="partial",V490/2,IF(W490="incomplete",0,"n.a."))))</f>
        <v>n.a.</v>
      </c>
    </row>
    <row r="491" customFormat="false" ht="16.4" hidden="true" customHeight="false" outlineLevel="0" collapsed="false">
      <c r="A491" s="75"/>
      <c r="B491" s="77" t="str">
        <f aca="false">HYPERLINK("https://attack.mitre.org/techniques/T1547/003","MITRE")</f>
        <v>MITRE</v>
      </c>
      <c r="C491" s="77" t="s">
        <v>24</v>
      </c>
      <c r="D491" s="37" t="s">
        <v>574</v>
      </c>
      <c r="E491" s="38" t="s">
        <v>586</v>
      </c>
      <c r="F491" s="39" t="n">
        <v>2</v>
      </c>
      <c r="G491" s="39" t="n">
        <v>2</v>
      </c>
      <c r="H491" s="39" t="s">
        <v>54</v>
      </c>
      <c r="I491" s="55"/>
      <c r="J491" s="55" t="s">
        <v>55</v>
      </c>
      <c r="K491" s="55" t="s">
        <v>55</v>
      </c>
      <c r="L491" s="36" t="n">
        <f aca="false">IF(OR(F491="n.a.",F491=""),"n.a.",COUNTIF($I491:$K491,"x")+F491)</f>
        <v>4</v>
      </c>
      <c r="M491" s="54" t="s">
        <v>56</v>
      </c>
      <c r="N491" s="36" t="str">
        <f aca="false">IF(L491="n.a.","n.a.",IF(M491="completed",L491,IF(M491="partial",L491/2,IF(M491="incomplete",0,"n.a."))))</f>
        <v>n.a.</v>
      </c>
      <c r="Q491" s="36" t="n">
        <f aca="false">IF(OR(G491="n.a.",G491=""),"n.a.",COUNTIF($I491:$K491,"x")+G491)</f>
        <v>4</v>
      </c>
      <c r="R491" s="54" t="s">
        <v>56</v>
      </c>
      <c r="S491" s="36" t="str">
        <f aca="false">IF(Q491="n.a.","n.a.",IF(R491="completed",Q491,IF(R491="partial",Q491/2,IF(R491="incomplete",0,"n.a."))))</f>
        <v>n.a.</v>
      </c>
      <c r="V491" s="36" t="str">
        <f aca="false">IF(OR(H491="n.a.",H491=""),"n.a.",COUNTIF($I491:$K491,"x")+H491)</f>
        <v>n.a.</v>
      </c>
      <c r="W491" s="54" t="s">
        <v>54</v>
      </c>
      <c r="X491" s="36" t="str">
        <f aca="false">IF(V491="n.a.","n.a.",IF(W491="completed",V491,IF(W491="partial",V491/2,IF(W491="incomplete",0,"n.a."))))</f>
        <v>n.a.</v>
      </c>
    </row>
    <row r="492" customFormat="false" ht="16.4" hidden="true" customHeight="false" outlineLevel="0" collapsed="false">
      <c r="A492" s="75"/>
      <c r="B492" s="77" t="str">
        <f aca="false">HYPERLINK("https://attack.mitre.org/techniques/T1547/004","MITRE")</f>
        <v>MITRE</v>
      </c>
      <c r="C492" s="77" t="s">
        <v>24</v>
      </c>
      <c r="D492" s="37" t="s">
        <v>574</v>
      </c>
      <c r="E492" s="38" t="s">
        <v>587</v>
      </c>
      <c r="F492" s="39" t="n">
        <v>3</v>
      </c>
      <c r="G492" s="39" t="n">
        <v>3</v>
      </c>
      <c r="H492" s="39" t="s">
        <v>54</v>
      </c>
      <c r="I492" s="55"/>
      <c r="J492" s="55" t="s">
        <v>55</v>
      </c>
      <c r="K492" s="55" t="s">
        <v>55</v>
      </c>
      <c r="L492" s="36" t="n">
        <f aca="false">IF(OR(F492="n.a.",F492=""),"n.a.",COUNTIF($I492:$K492,"x")+F492)</f>
        <v>5</v>
      </c>
      <c r="M492" s="54" t="s">
        <v>56</v>
      </c>
      <c r="N492" s="36" t="str">
        <f aca="false">IF(L492="n.a.","n.a.",IF(M492="completed",L492,IF(M492="partial",L492/2,IF(M492="incomplete",0,"n.a."))))</f>
        <v>n.a.</v>
      </c>
      <c r="Q492" s="36" t="n">
        <f aca="false">IF(OR(G492="n.a.",G492=""),"n.a.",COUNTIF($I492:$K492,"x")+G492)</f>
        <v>5</v>
      </c>
      <c r="R492" s="54" t="s">
        <v>56</v>
      </c>
      <c r="S492" s="36" t="str">
        <f aca="false">IF(Q492="n.a.","n.a.",IF(R492="completed",Q492,IF(R492="partial",Q492/2,IF(R492="incomplete",0,"n.a."))))</f>
        <v>n.a.</v>
      </c>
      <c r="V492" s="36" t="str">
        <f aca="false">IF(OR(H492="n.a.",H492=""),"n.a.",COUNTIF($I492:$K492,"x")+H492)</f>
        <v>n.a.</v>
      </c>
      <c r="W492" s="54" t="s">
        <v>54</v>
      </c>
      <c r="X492" s="36" t="str">
        <f aca="false">IF(V492="n.a.","n.a.",IF(W492="completed",V492,IF(W492="partial",V492/2,IF(W492="incomplete",0,"n.a."))))</f>
        <v>n.a.</v>
      </c>
    </row>
    <row r="493" customFormat="false" ht="16.4" hidden="true" customHeight="false" outlineLevel="0" collapsed="false">
      <c r="A493" s="75"/>
      <c r="B493" s="77" t="str">
        <f aca="false">HYPERLINK("https://attack.mitre.org/techniques/T1037/013","MITRE")</f>
        <v>MITRE</v>
      </c>
      <c r="C493" s="77" t="s">
        <v>24</v>
      </c>
      <c r="D493" s="37" t="s">
        <v>574</v>
      </c>
      <c r="E493" s="38" t="s">
        <v>588</v>
      </c>
      <c r="F493" s="39" t="n">
        <v>2</v>
      </c>
      <c r="G493" s="39" t="n">
        <v>2</v>
      </c>
      <c r="H493" s="39" t="s">
        <v>54</v>
      </c>
      <c r="I493" s="53"/>
      <c r="J493" s="53" t="s">
        <v>55</v>
      </c>
      <c r="K493" s="53" t="s">
        <v>55</v>
      </c>
      <c r="L493" s="36" t="n">
        <f aca="false">IF(OR(F493="n.a.",F493=""),"n.a.",COUNTIF($I493:$K493,"x")+F493)</f>
        <v>4</v>
      </c>
      <c r="M493" s="54" t="s">
        <v>56</v>
      </c>
      <c r="N493" s="36" t="str">
        <f aca="false">IF(L493="n.a.","n.a.",IF(M493="completed",L493,IF(M493="partial",L493/2,IF(M493="incomplete",0,"n.a."))))</f>
        <v>n.a.</v>
      </c>
      <c r="Q493" s="36" t="n">
        <f aca="false">IF(OR(G493="n.a.",G493=""),"n.a.",COUNTIF($I493:$K493,"x")+G493)</f>
        <v>4</v>
      </c>
      <c r="R493" s="54" t="s">
        <v>56</v>
      </c>
      <c r="S493" s="36" t="str">
        <f aca="false">IF(Q493="n.a.","n.a.",IF(R493="completed",Q493,IF(R493="partial",Q493/2,IF(R493="incomplete",0,"n.a."))))</f>
        <v>n.a.</v>
      </c>
      <c r="V493" s="36" t="str">
        <f aca="false">IF(OR(H493="n.a.",H493=""),"n.a.",COUNTIF($I493:$K493,"x")+H493)</f>
        <v>n.a.</v>
      </c>
      <c r="W493" s="54" t="s">
        <v>54</v>
      </c>
      <c r="X493" s="36" t="str">
        <f aca="false">IF(V493="n.a.","n.a.",IF(W493="completed",V493,IF(W493="partial",V493/2,IF(W493="incomplete",0,"n.a."))))</f>
        <v>n.a.</v>
      </c>
    </row>
    <row r="494" customFormat="false" ht="16.4" hidden="true" customHeight="false" outlineLevel="0" collapsed="false">
      <c r="A494" s="75"/>
      <c r="B494" s="77" t="str">
        <f aca="false">HYPERLINK("https://attack.mitre.org/techniques/T1037/002","MITRE")</f>
        <v>MITRE</v>
      </c>
      <c r="C494" s="77" t="s">
        <v>24</v>
      </c>
      <c r="D494" s="37" t="s">
        <v>589</v>
      </c>
      <c r="E494" s="38" t="s">
        <v>590</v>
      </c>
      <c r="F494" s="39" t="n">
        <v>1</v>
      </c>
      <c r="G494" s="39" t="s">
        <v>54</v>
      </c>
      <c r="H494" s="39" t="s">
        <v>54</v>
      </c>
      <c r="I494" s="53"/>
      <c r="J494" s="53" t="s">
        <v>55</v>
      </c>
      <c r="K494" s="53" t="s">
        <v>55</v>
      </c>
      <c r="L494" s="36" t="n">
        <f aca="false">IF(OR(F494="n.a.",F494=""),"n.a.",COUNTIF($I494:$K494,"x")+F494)</f>
        <v>3</v>
      </c>
      <c r="M494" s="54" t="s">
        <v>56</v>
      </c>
      <c r="N494" s="36" t="str">
        <f aca="false">IF(L494="n.a.","n.a.",IF(M494="completed",L494,IF(M494="partial",L494/2,IF(M494="incomplete",0,"n.a."))))</f>
        <v>n.a.</v>
      </c>
      <c r="Q494" s="36" t="str">
        <f aca="false">IF(OR(G494="n.a.",G494=""),"n.a.",COUNTIF($I494:$K494,"x")+G494)</f>
        <v>n.a.</v>
      </c>
      <c r="R494" s="54" t="s">
        <v>54</v>
      </c>
      <c r="S494" s="36" t="str">
        <f aca="false">IF(Q494="n.a.","n.a.",IF(R494="completed",Q494,IF(R494="partial",Q494/2,IF(R494="incomplete",0,"n.a."))))</f>
        <v>n.a.</v>
      </c>
      <c r="V494" s="36" t="str">
        <f aca="false">IF(OR(H494="n.a.",H494=""),"n.a.",COUNTIF($I494:$K494,"x")+H494)</f>
        <v>n.a.</v>
      </c>
      <c r="W494" s="54" t="s">
        <v>54</v>
      </c>
      <c r="X494" s="36" t="str">
        <f aca="false">IF(V494="n.a.","n.a.",IF(W494="completed",V494,IF(W494="partial",V494/2,IF(W494="incomplete",0,"n.a."))))</f>
        <v>n.a.</v>
      </c>
    </row>
    <row r="495" customFormat="false" ht="16.4" hidden="true" customHeight="false" outlineLevel="0" collapsed="false">
      <c r="A495" s="75"/>
      <c r="B495" s="77" t="str">
        <f aca="false">HYPERLINK("https://attack.mitre.org/techniques/T1037/001","MITRE")</f>
        <v>MITRE</v>
      </c>
      <c r="C495" s="77" t="s">
        <v>24</v>
      </c>
      <c r="D495" s="37" t="s">
        <v>589</v>
      </c>
      <c r="E495" s="38" t="s">
        <v>591</v>
      </c>
      <c r="F495" s="39" t="n">
        <v>1</v>
      </c>
      <c r="G495" s="39" t="n">
        <v>2</v>
      </c>
      <c r="H495" s="39" t="s">
        <v>54</v>
      </c>
      <c r="I495" s="55"/>
      <c r="J495" s="55" t="s">
        <v>55</v>
      </c>
      <c r="K495" s="55" t="s">
        <v>55</v>
      </c>
      <c r="L495" s="36" t="n">
        <f aca="false">IF(OR(F495="n.a.",F495=""),"n.a.",COUNTIF($I495:$K495,"x")+F495)</f>
        <v>3</v>
      </c>
      <c r="M495" s="54" t="s">
        <v>56</v>
      </c>
      <c r="N495" s="36" t="str">
        <f aca="false">IF(L495="n.a.","n.a.",IF(M495="completed",L495,IF(M495="partial",L495/2,IF(M495="incomplete",0,"n.a."))))</f>
        <v>n.a.</v>
      </c>
      <c r="Q495" s="36" t="n">
        <f aca="false">IF(OR(G495="n.a.",G495=""),"n.a.",COUNTIF($I495:$K495,"x")+G495)</f>
        <v>4</v>
      </c>
      <c r="R495" s="54" t="s">
        <v>56</v>
      </c>
      <c r="S495" s="36" t="str">
        <f aca="false">IF(Q495="n.a.","n.a.",IF(R495="completed",Q495,IF(R495="partial",Q495/2,IF(R495="incomplete",0,"n.a."))))</f>
        <v>n.a.</v>
      </c>
      <c r="V495" s="36" t="str">
        <f aca="false">IF(OR(H495="n.a.",H495=""),"n.a.",COUNTIF($I495:$K495,"x")+H495)</f>
        <v>n.a.</v>
      </c>
      <c r="W495" s="54" t="s">
        <v>54</v>
      </c>
      <c r="X495" s="36" t="str">
        <f aca="false">IF(V495="n.a.","n.a.",IF(W495="completed",V495,IF(W495="partial",V495/2,IF(W495="incomplete",0,"n.a."))))</f>
        <v>n.a.</v>
      </c>
    </row>
    <row r="496" customFormat="false" ht="16.4" hidden="true" customHeight="false" outlineLevel="0" collapsed="false">
      <c r="A496" s="75"/>
      <c r="B496" s="77" t="str">
        <f aca="false">HYPERLINK("https://attack.mitre.org/techniques/T1037/003","MITRE")</f>
        <v>MITRE</v>
      </c>
      <c r="C496" s="77" t="s">
        <v>24</v>
      </c>
      <c r="D496" s="37" t="s">
        <v>589</v>
      </c>
      <c r="E496" s="38" t="s">
        <v>592</v>
      </c>
      <c r="F496" s="39" t="n">
        <v>2</v>
      </c>
      <c r="G496" s="39" t="n">
        <v>3</v>
      </c>
      <c r="H496" s="39" t="s">
        <v>54</v>
      </c>
      <c r="I496" s="55"/>
      <c r="J496" s="55" t="s">
        <v>55</v>
      </c>
      <c r="K496" s="55" t="s">
        <v>55</v>
      </c>
      <c r="L496" s="36" t="n">
        <f aca="false">IF(OR(F496="n.a.",F496=""),"n.a.",COUNTIF($I496:$K496,"x")+F496)</f>
        <v>4</v>
      </c>
      <c r="M496" s="54" t="s">
        <v>56</v>
      </c>
      <c r="N496" s="36" t="str">
        <f aca="false">IF(L496="n.a.","n.a.",IF(M496="completed",L496,IF(M496="partial",L496/2,IF(M496="incomplete",0,"n.a."))))</f>
        <v>n.a.</v>
      </c>
      <c r="Q496" s="36" t="n">
        <f aca="false">IF(OR(G496="n.a.",G496=""),"n.a.",COUNTIF($I496:$K496,"x")+G496)</f>
        <v>5</v>
      </c>
      <c r="R496" s="54" t="s">
        <v>56</v>
      </c>
      <c r="S496" s="36" t="str">
        <f aca="false">IF(Q496="n.a.","n.a.",IF(R496="completed",Q496,IF(R496="partial",Q496/2,IF(R496="incomplete",0,"n.a."))))</f>
        <v>n.a.</v>
      </c>
      <c r="V496" s="36" t="str">
        <f aca="false">IF(OR(H496="n.a.",H496=""),"n.a.",COUNTIF($I496:$K496,"x")+H496)</f>
        <v>n.a.</v>
      </c>
      <c r="W496" s="54" t="s">
        <v>54</v>
      </c>
      <c r="X496" s="36" t="str">
        <f aca="false">IF(V496="n.a.","n.a.",IF(W496="completed",V496,IF(W496="partial",V496/2,IF(W496="incomplete",0,"n.a."))))</f>
        <v>n.a.</v>
      </c>
    </row>
    <row r="497" customFormat="false" ht="16.4" hidden="true" customHeight="false" outlineLevel="0" collapsed="false">
      <c r="A497" s="75"/>
      <c r="B497" s="77" t="str">
        <f aca="false">HYPERLINK("https://attack.mitre.org/techniques/T1037/004","MITRE")</f>
        <v>MITRE</v>
      </c>
      <c r="C497" s="77" t="s">
        <v>24</v>
      </c>
      <c r="D497" s="37" t="s">
        <v>589</v>
      </c>
      <c r="E497" s="38" t="s">
        <v>593</v>
      </c>
      <c r="F497" s="39" t="n">
        <v>1</v>
      </c>
      <c r="G497" s="39" t="n">
        <v>2</v>
      </c>
      <c r="H497" s="39" t="s">
        <v>54</v>
      </c>
      <c r="I497" s="53"/>
      <c r="J497" s="53" t="s">
        <v>55</v>
      </c>
      <c r="K497" s="53" t="s">
        <v>55</v>
      </c>
      <c r="L497" s="36" t="n">
        <f aca="false">IF(OR(F497="n.a.",F497=""),"n.a.",COUNTIF($I497:$K497,"x")+F497)</f>
        <v>3</v>
      </c>
      <c r="M497" s="54" t="s">
        <v>56</v>
      </c>
      <c r="N497" s="36" t="str">
        <f aca="false">IF(L497="n.a.","n.a.",IF(M497="completed",L497,IF(M497="partial",L497/2,IF(M497="incomplete",0,"n.a."))))</f>
        <v>n.a.</v>
      </c>
      <c r="Q497" s="36" t="n">
        <f aca="false">IF(OR(G497="n.a.",G497=""),"n.a.",COUNTIF($I497:$K497,"x")+G497)</f>
        <v>4</v>
      </c>
      <c r="R497" s="54" t="s">
        <v>56</v>
      </c>
      <c r="S497" s="36" t="str">
        <f aca="false">IF(Q497="n.a.","n.a.",IF(R497="completed",Q497,IF(R497="partial",Q497/2,IF(R497="incomplete",0,"n.a."))))</f>
        <v>n.a.</v>
      </c>
      <c r="V497" s="36" t="str">
        <f aca="false">IF(OR(H497="n.a.",H497=""),"n.a.",COUNTIF($I497:$K497,"x")+H497)</f>
        <v>n.a.</v>
      </c>
      <c r="W497" s="54" t="s">
        <v>54</v>
      </c>
      <c r="X497" s="36" t="str">
        <f aca="false">IF(V497="n.a.","n.a.",IF(W497="completed",V497,IF(W497="partial",V497/2,IF(W497="incomplete",0,"n.a."))))</f>
        <v>n.a.</v>
      </c>
    </row>
    <row r="498" customFormat="false" ht="16.4" hidden="true" customHeight="false" outlineLevel="0" collapsed="false">
      <c r="A498" s="75"/>
      <c r="B498" s="77" t="str">
        <f aca="false">HYPERLINK("https://attack.mitre.org/techniques/T1037/005","MITRE")</f>
        <v>MITRE</v>
      </c>
      <c r="C498" s="77" t="s">
        <v>24</v>
      </c>
      <c r="D498" s="37" t="s">
        <v>589</v>
      </c>
      <c r="E498" s="38" t="s">
        <v>594</v>
      </c>
      <c r="F498" s="39" t="n">
        <v>1</v>
      </c>
      <c r="G498" s="39" t="s">
        <v>54</v>
      </c>
      <c r="H498" s="39" t="s">
        <v>54</v>
      </c>
      <c r="I498" s="53"/>
      <c r="J498" s="53" t="s">
        <v>55</v>
      </c>
      <c r="K498" s="53" t="s">
        <v>55</v>
      </c>
      <c r="L498" s="36" t="n">
        <f aca="false">IF(OR(F498="n.a.",F498=""),"n.a.",COUNTIF($I498:$K498,"x")+F498)</f>
        <v>3</v>
      </c>
      <c r="M498" s="54" t="s">
        <v>56</v>
      </c>
      <c r="N498" s="36" t="str">
        <f aca="false">IF(L498="n.a.","n.a.",IF(M498="completed",L498,IF(M498="partial",L498/2,IF(M498="incomplete",0,"n.a."))))</f>
        <v>n.a.</v>
      </c>
      <c r="Q498" s="36" t="str">
        <f aca="false">IF(OR(G498="n.a.",G498=""),"n.a.",COUNTIF($I498:$K498,"x")+G498)</f>
        <v>n.a.</v>
      </c>
      <c r="R498" s="54" t="s">
        <v>54</v>
      </c>
      <c r="S498" s="36" t="str">
        <f aca="false">IF(Q498="n.a.","n.a.",IF(R498="completed",Q498,IF(R498="partial",Q498/2,IF(R498="incomplete",0,"n.a."))))</f>
        <v>n.a.</v>
      </c>
      <c r="V498" s="36" t="str">
        <f aca="false">IF(OR(H498="n.a.",H498=""),"n.a.",COUNTIF($I498:$K498,"x")+H498)</f>
        <v>n.a.</v>
      </c>
      <c r="W498" s="54" t="s">
        <v>54</v>
      </c>
      <c r="X498" s="36" t="str">
        <f aca="false">IF(V498="n.a.","n.a.",IF(W498="completed",V498,IF(W498="partial",V498/2,IF(W498="incomplete",0,"n.a."))))</f>
        <v>n.a.</v>
      </c>
    </row>
    <row r="499" customFormat="false" ht="16.4" hidden="true" customHeight="false" outlineLevel="0" collapsed="false">
      <c r="A499" s="75"/>
      <c r="B499" s="77" t="str">
        <f aca="false">HYPERLINK("https://attack.mitre.org/techniques/T1671/","MITRE")</f>
        <v>MITRE</v>
      </c>
      <c r="C499" s="77" t="s">
        <v>24</v>
      </c>
      <c r="D499" s="37" t="s">
        <v>595</v>
      </c>
      <c r="E499" s="38" t="s">
        <v>65</v>
      </c>
      <c r="F499" s="39" t="s">
        <v>54</v>
      </c>
      <c r="G499" s="39" t="s">
        <v>54</v>
      </c>
      <c r="H499" s="39" t="n">
        <v>2</v>
      </c>
      <c r="I499" s="53"/>
      <c r="J499" s="53" t="s">
        <v>55</v>
      </c>
      <c r="K499" s="53" t="s">
        <v>55</v>
      </c>
      <c r="L499" s="36" t="str">
        <f aca="false">IF(OR(F499="n.a.",F499=""),"n.a.",COUNTIF($I499:$K499,"x")+F499)</f>
        <v>n.a.</v>
      </c>
      <c r="M499" s="54" t="s">
        <v>54</v>
      </c>
      <c r="N499" s="36" t="str">
        <f aca="false">IF(L499="n.a.","n.a.",IF(M499="completed",L499,IF(M499="partial",L499/2,IF(M499="incomplete",0,"n.a."))))</f>
        <v>n.a.</v>
      </c>
      <c r="Q499" s="36" t="str">
        <f aca="false">IF(OR(G499="n.a.",G499=""),"n.a.",COUNTIF($I499:$K499,"x")+G499)</f>
        <v>n.a.</v>
      </c>
      <c r="R499" s="54" t="s">
        <v>54</v>
      </c>
      <c r="S499" s="36" t="str">
        <f aca="false">IF(Q499="n.a.","n.a.",IF(R499="completed",Q499,IF(R499="partial",Q499/2,IF(R499="incomplete",0,"n.a."))))</f>
        <v>n.a.</v>
      </c>
      <c r="V499" s="36" t="n">
        <f aca="false">IF(OR(H499="n.a.",H499=""),"n.a.",COUNTIF($I499:$K499,"x")+H499)</f>
        <v>4</v>
      </c>
      <c r="W499" s="54" t="s">
        <v>56</v>
      </c>
      <c r="X499" s="36" t="str">
        <f aca="false">IF(V499="n.a.","n.a.",IF(W499="completed",V499,IF(W499="partial",V499/2,IF(W499="incomplete",0,"n.a."))))</f>
        <v>n.a.</v>
      </c>
    </row>
    <row r="500" customFormat="false" ht="16.4" hidden="true" customHeight="false" outlineLevel="0" collapsed="false">
      <c r="A500" s="75"/>
      <c r="B500" s="77" t="str">
        <f aca="false">HYPERLINK("https://attack.mitre.org/techniques/T1554","MITRE")</f>
        <v>MITRE</v>
      </c>
      <c r="C500" s="77" t="s">
        <v>24</v>
      </c>
      <c r="D500" s="37" t="s">
        <v>596</v>
      </c>
      <c r="E500" s="38" t="s">
        <v>65</v>
      </c>
      <c r="F500" s="39" t="n">
        <v>2</v>
      </c>
      <c r="G500" s="39" t="n">
        <v>3</v>
      </c>
      <c r="H500" s="39" t="s">
        <v>54</v>
      </c>
      <c r="I500" s="55" t="s">
        <v>55</v>
      </c>
      <c r="J500" s="55" t="s">
        <v>55</v>
      </c>
      <c r="K500" s="55" t="s">
        <v>55</v>
      </c>
      <c r="L500" s="36" t="n">
        <f aca="false">IF(OR(F500="n.a.",F500=""),"n.a.",COUNTIF($I500:$K500,"x")+F500)</f>
        <v>5</v>
      </c>
      <c r="M500" s="54" t="s">
        <v>56</v>
      </c>
      <c r="N500" s="36" t="str">
        <f aca="false">IF(L500="n.a.","n.a.",IF(M500="completed",L500,IF(M500="partial",L500/2,IF(M500="incomplete",0,"n.a."))))</f>
        <v>n.a.</v>
      </c>
      <c r="Q500" s="36" t="n">
        <f aca="false">IF(OR(G500="n.a.",G500=""),"n.a.",COUNTIF($I500:$K500,"x")+G500)</f>
        <v>6</v>
      </c>
      <c r="R500" s="54" t="s">
        <v>56</v>
      </c>
      <c r="S500" s="36" t="str">
        <f aca="false">IF(Q500="n.a.","n.a.",IF(R500="completed",Q500,IF(R500="partial",Q500/2,IF(R500="incomplete",0,"n.a."))))</f>
        <v>n.a.</v>
      </c>
      <c r="V500" s="36" t="str">
        <f aca="false">IF(OR(H500="n.a.",H500=""),"n.a.",COUNTIF($I500:$K500,"x")+H500)</f>
        <v>n.a.</v>
      </c>
      <c r="W500" s="54" t="s">
        <v>54</v>
      </c>
      <c r="X500" s="36" t="str">
        <f aca="false">IF(V500="n.a.","n.a.",IF(W500="completed",V500,IF(W500="partial",V500/2,IF(W500="incomplete",0,"n.a."))))</f>
        <v>n.a.</v>
      </c>
    </row>
    <row r="501" customFormat="false" ht="16.4" hidden="true" customHeight="false" outlineLevel="0" collapsed="false">
      <c r="A501" s="75"/>
      <c r="B501" s="77" t="str">
        <f aca="false">HYPERLINK("https://attack.mitre.org/techniques/T1136/003","MITRE")</f>
        <v>MITRE</v>
      </c>
      <c r="C501" s="77" t="s">
        <v>24</v>
      </c>
      <c r="D501" s="37" t="s">
        <v>597</v>
      </c>
      <c r="E501" s="38" t="s">
        <v>400</v>
      </c>
      <c r="F501" s="39" t="n">
        <v>2</v>
      </c>
      <c r="G501" s="39" t="s">
        <v>54</v>
      </c>
      <c r="H501" s="39" t="n">
        <v>3</v>
      </c>
      <c r="I501" s="55" t="s">
        <v>55</v>
      </c>
      <c r="J501" s="55" t="s">
        <v>55</v>
      </c>
      <c r="K501" s="55" t="s">
        <v>55</v>
      </c>
      <c r="L501" s="36" t="n">
        <f aca="false">IF(OR(F501="n.a.",F501=""),"n.a.",COUNTIF($I501:$K501,"x")+F501)</f>
        <v>5</v>
      </c>
      <c r="M501" s="54" t="s">
        <v>56</v>
      </c>
      <c r="N501" s="36" t="str">
        <f aca="false">IF(L501="n.a.","n.a.",IF(M501="completed",L501,IF(M501="partial",L501/2,IF(M501="incomplete",0,"n.a."))))</f>
        <v>n.a.</v>
      </c>
      <c r="Q501" s="36" t="str">
        <f aca="false">IF(OR(G501="n.a.",G501=""),"n.a.",COUNTIF($I501:$K501,"x")+G501)</f>
        <v>n.a.</v>
      </c>
      <c r="R501" s="54" t="s">
        <v>54</v>
      </c>
      <c r="S501" s="36" t="str">
        <f aca="false">IF(Q501="n.a.","n.a.",IF(R501="completed",Q501,IF(R501="partial",Q501/2,IF(R501="incomplete",0,"n.a."))))</f>
        <v>n.a.</v>
      </c>
      <c r="V501" s="36" t="n">
        <f aca="false">IF(OR(H501="n.a.",H501=""),"n.a.",COUNTIF($I501:$K501,"x")+H501)</f>
        <v>6</v>
      </c>
      <c r="W501" s="54" t="s">
        <v>56</v>
      </c>
      <c r="X501" s="36" t="str">
        <f aca="false">IF(V501="n.a.","n.a.",IF(W501="completed",V501,IF(W501="partial",V501/2,IF(W501="incomplete",0,"n.a."))))</f>
        <v>n.a.</v>
      </c>
    </row>
    <row r="502" customFormat="false" ht="16.4" hidden="true" customHeight="false" outlineLevel="0" collapsed="false">
      <c r="A502" s="75"/>
      <c r="B502" s="77" t="str">
        <f aca="false">HYPERLINK("https://attack.mitre.org/techniques/T1136/002","MITRE")</f>
        <v>MITRE</v>
      </c>
      <c r="C502" s="77" t="s">
        <v>24</v>
      </c>
      <c r="D502" s="37" t="s">
        <v>597</v>
      </c>
      <c r="E502" s="38" t="s">
        <v>401</v>
      </c>
      <c r="F502" s="39" t="n">
        <v>3</v>
      </c>
      <c r="G502" s="39" t="n">
        <v>3</v>
      </c>
      <c r="H502" s="39" t="s">
        <v>54</v>
      </c>
      <c r="I502" s="55" t="s">
        <v>55</v>
      </c>
      <c r="J502" s="55" t="s">
        <v>55</v>
      </c>
      <c r="K502" s="55" t="s">
        <v>55</v>
      </c>
      <c r="L502" s="36" t="n">
        <f aca="false">IF(OR(F502="n.a.",F502=""),"n.a.",COUNTIF($I502:$K502,"x")+F502)</f>
        <v>6</v>
      </c>
      <c r="M502" s="54" t="s">
        <v>56</v>
      </c>
      <c r="N502" s="36" t="str">
        <f aca="false">IF(L502="n.a.","n.a.",IF(M502="completed",L502,IF(M502="partial",L502/2,IF(M502="incomplete",0,"n.a."))))</f>
        <v>n.a.</v>
      </c>
      <c r="Q502" s="36" t="n">
        <f aca="false">IF(OR(G502="n.a.",G502=""),"n.a.",COUNTIF($I502:$K502,"x")+G502)</f>
        <v>6</v>
      </c>
      <c r="R502" s="54" t="s">
        <v>56</v>
      </c>
      <c r="S502" s="36" t="str">
        <f aca="false">IF(Q502="n.a.","n.a.",IF(R502="completed",Q502,IF(R502="partial",Q502/2,IF(R502="incomplete",0,"n.a."))))</f>
        <v>n.a.</v>
      </c>
      <c r="V502" s="36" t="str">
        <f aca="false">IF(OR(H502="n.a.",H502=""),"n.a.",COUNTIF($I502:$K502,"x")+H502)</f>
        <v>n.a.</v>
      </c>
      <c r="W502" s="54" t="s">
        <v>54</v>
      </c>
      <c r="X502" s="36" t="str">
        <f aca="false">IF(V502="n.a.","n.a.",IF(W502="completed",V502,IF(W502="partial",V502/2,IF(W502="incomplete",0,"n.a."))))</f>
        <v>n.a.</v>
      </c>
    </row>
    <row r="503" customFormat="false" ht="16.4" hidden="true" customHeight="false" outlineLevel="0" collapsed="false">
      <c r="A503" s="75"/>
      <c r="B503" s="77" t="str">
        <f aca="false">HYPERLINK("https://attack.mitre.org/techniques/T1136/001","MITRE")</f>
        <v>MITRE</v>
      </c>
      <c r="C503" s="77" t="s">
        <v>24</v>
      </c>
      <c r="D503" s="37" t="s">
        <v>597</v>
      </c>
      <c r="E503" s="38" t="s">
        <v>403</v>
      </c>
      <c r="F503" s="39" t="n">
        <v>2</v>
      </c>
      <c r="G503" s="39" t="n">
        <v>3</v>
      </c>
      <c r="H503" s="39" t="s">
        <v>54</v>
      </c>
      <c r="I503" s="55" t="s">
        <v>55</v>
      </c>
      <c r="J503" s="55" t="s">
        <v>55</v>
      </c>
      <c r="K503" s="55" t="s">
        <v>55</v>
      </c>
      <c r="L503" s="36" t="n">
        <f aca="false">IF(OR(F503="n.a.",F503=""),"n.a.",COUNTIF($I503:$K503,"x")+F503)</f>
        <v>5</v>
      </c>
      <c r="M503" s="54" t="s">
        <v>56</v>
      </c>
      <c r="N503" s="36" t="str">
        <f aca="false">IF(L503="n.a.","n.a.",IF(M503="completed",L503,IF(M503="partial",L503/2,IF(M503="incomplete",0,"n.a."))))</f>
        <v>n.a.</v>
      </c>
      <c r="Q503" s="36" t="n">
        <f aca="false">IF(OR(G503="n.a.",G503=""),"n.a.",COUNTIF($I503:$K503,"x")+G503)</f>
        <v>6</v>
      </c>
      <c r="R503" s="54" t="s">
        <v>56</v>
      </c>
      <c r="S503" s="36" t="str">
        <f aca="false">IF(Q503="n.a.","n.a.",IF(R503="completed",Q503,IF(R503="partial",Q503/2,IF(R503="incomplete",0,"n.a."))))</f>
        <v>n.a.</v>
      </c>
      <c r="V503" s="36" t="str">
        <f aca="false">IF(OR(H503="n.a.",H503=""),"n.a.",COUNTIF($I503:$K503,"x")+H503)</f>
        <v>n.a.</v>
      </c>
      <c r="W503" s="54" t="s">
        <v>54</v>
      </c>
      <c r="X503" s="36" t="str">
        <f aca="false">IF(V503="n.a.","n.a.",IF(W503="completed",V503,IF(W503="partial",V503/2,IF(W503="incomplete",0,"n.a."))))</f>
        <v>n.a.</v>
      </c>
    </row>
    <row r="504" customFormat="false" ht="16.4" hidden="true" customHeight="false" outlineLevel="0" collapsed="false">
      <c r="A504" s="75"/>
      <c r="B504" s="77" t="str">
        <f aca="false">HYPERLINK("https://attack.mitre.org/techniques/T1543/005","MITRE")</f>
        <v>MITRE</v>
      </c>
      <c r="C504" s="77" t="s">
        <v>24</v>
      </c>
      <c r="D504" s="37" t="s">
        <v>598</v>
      </c>
      <c r="E504" s="38" t="s">
        <v>599</v>
      </c>
      <c r="F504" s="39" t="n">
        <v>2</v>
      </c>
      <c r="G504" s="39" t="n">
        <v>3</v>
      </c>
      <c r="H504" s="39" t="n">
        <v>3</v>
      </c>
      <c r="I504" s="53" t="s">
        <v>55</v>
      </c>
      <c r="J504" s="53" t="s">
        <v>55</v>
      </c>
      <c r="K504" s="53" t="s">
        <v>55</v>
      </c>
      <c r="L504" s="36" t="n">
        <f aca="false">IF(OR(F504="n.a.",F504=""),"n.a.",COUNTIF($I504:$K504,"x")+F504)</f>
        <v>5</v>
      </c>
      <c r="M504" s="54" t="s">
        <v>56</v>
      </c>
      <c r="N504" s="36" t="str">
        <f aca="false">IF(L504="n.a.","n.a.",IF(M504="completed",L504,IF(M504="partial",L504/2,IF(M504="incomplete",0,"n.a."))))</f>
        <v>n.a.</v>
      </c>
      <c r="Q504" s="36" t="n">
        <f aca="false">IF(OR(G504="n.a.",G504=""),"n.a.",COUNTIF($I504:$K504,"x")+G504)</f>
        <v>6</v>
      </c>
      <c r="R504" s="54" t="s">
        <v>56</v>
      </c>
      <c r="S504" s="36" t="str">
        <f aca="false">IF(Q504="n.a.","n.a.",IF(R504="completed",Q504,IF(R504="partial",Q504/2,IF(R504="incomplete",0,"n.a."))))</f>
        <v>n.a.</v>
      </c>
      <c r="V504" s="36" t="n">
        <f aca="false">IF(OR(H504="n.a.",H504=""),"n.a.",COUNTIF($I504:$K504,"x")+H504)</f>
        <v>6</v>
      </c>
      <c r="W504" s="54" t="s">
        <v>56</v>
      </c>
      <c r="X504" s="36" t="str">
        <f aca="false">IF(V504="n.a.","n.a.",IF(W504="completed",V504,IF(W504="partial",V504/2,IF(W504="incomplete",0,"n.a."))))</f>
        <v>n.a.</v>
      </c>
    </row>
    <row r="505" customFormat="false" ht="16.4" hidden="true" customHeight="false" outlineLevel="0" collapsed="false">
      <c r="A505" s="75"/>
      <c r="B505" s="77" t="str">
        <f aca="false">HYPERLINK("https://attack.mitre.org/techniques/T1543/001","MITRE")</f>
        <v>MITRE</v>
      </c>
      <c r="C505" s="77" t="s">
        <v>24</v>
      </c>
      <c r="D505" s="37" t="s">
        <v>598</v>
      </c>
      <c r="E505" s="38" t="s">
        <v>600</v>
      </c>
      <c r="F505" s="39" t="n">
        <v>2</v>
      </c>
      <c r="G505" s="39" t="s">
        <v>54</v>
      </c>
      <c r="H505" s="39" t="s">
        <v>54</v>
      </c>
      <c r="I505" s="53"/>
      <c r="J505" s="53" t="s">
        <v>55</v>
      </c>
      <c r="K505" s="53" t="s">
        <v>55</v>
      </c>
      <c r="L505" s="36" t="n">
        <f aca="false">IF(OR(F505="n.a.",F505=""),"n.a.",COUNTIF($I505:$K505,"x")+F505)</f>
        <v>4</v>
      </c>
      <c r="M505" s="54" t="s">
        <v>56</v>
      </c>
      <c r="N505" s="36" t="str">
        <f aca="false">IF(L505="n.a.","n.a.",IF(M505="completed",L505,IF(M505="partial",L505/2,IF(M505="incomplete",0,"n.a."))))</f>
        <v>n.a.</v>
      </c>
      <c r="Q505" s="36" t="str">
        <f aca="false">IF(OR(G505="n.a.",G505=""),"n.a.",COUNTIF($I505:$K505,"x")+G505)</f>
        <v>n.a.</v>
      </c>
      <c r="R505" s="54" t="s">
        <v>54</v>
      </c>
      <c r="S505" s="36" t="str">
        <f aca="false">IF(Q505="n.a.","n.a.",IF(R505="completed",Q505,IF(R505="partial",Q505/2,IF(R505="incomplete",0,"n.a."))))</f>
        <v>n.a.</v>
      </c>
      <c r="V505" s="36" t="str">
        <f aca="false">IF(OR(H505="n.a.",H505=""),"n.a.",COUNTIF($I505:$K505,"x")+H505)</f>
        <v>n.a.</v>
      </c>
      <c r="W505" s="54" t="s">
        <v>54</v>
      </c>
      <c r="X505" s="36" t="str">
        <f aca="false">IF(V505="n.a.","n.a.",IF(W505="completed",V505,IF(W505="partial",V505/2,IF(W505="incomplete",0,"n.a."))))</f>
        <v>n.a.</v>
      </c>
    </row>
    <row r="506" customFormat="false" ht="16.4" hidden="true" customHeight="false" outlineLevel="0" collapsed="false">
      <c r="A506" s="75"/>
      <c r="B506" s="77" t="str">
        <f aca="false">HYPERLINK("https://attack.mitre.org/techniques/T1543/004","MITRE")</f>
        <v>MITRE</v>
      </c>
      <c r="C506" s="77" t="s">
        <v>24</v>
      </c>
      <c r="D506" s="37" t="s">
        <v>598</v>
      </c>
      <c r="E506" s="38" t="s">
        <v>601</v>
      </c>
      <c r="F506" s="39" t="n">
        <v>2</v>
      </c>
      <c r="G506" s="39" t="s">
        <v>54</v>
      </c>
      <c r="H506" s="39" t="s">
        <v>54</v>
      </c>
      <c r="I506" s="53"/>
      <c r="J506" s="53" t="s">
        <v>55</v>
      </c>
      <c r="K506" s="53" t="s">
        <v>55</v>
      </c>
      <c r="L506" s="36" t="n">
        <f aca="false">IF(OR(F506="n.a.",F506=""),"n.a.",COUNTIF($I506:$K506,"x")+F506)</f>
        <v>4</v>
      </c>
      <c r="M506" s="54" t="s">
        <v>56</v>
      </c>
      <c r="N506" s="36" t="str">
        <f aca="false">IF(L506="n.a.","n.a.",IF(M506="completed",L506,IF(M506="partial",L506/2,IF(M506="incomplete",0,"n.a."))))</f>
        <v>n.a.</v>
      </c>
      <c r="Q506" s="36" t="str">
        <f aca="false">IF(OR(G506="n.a.",G506=""),"n.a.",COUNTIF($I506:$K506,"x")+G506)</f>
        <v>n.a.</v>
      </c>
      <c r="R506" s="54" t="s">
        <v>54</v>
      </c>
      <c r="S506" s="36" t="str">
        <f aca="false">IF(Q506="n.a.","n.a.",IF(R506="completed",Q506,IF(R506="partial",Q506/2,IF(R506="incomplete",0,"n.a."))))</f>
        <v>n.a.</v>
      </c>
      <c r="V506" s="36" t="str">
        <f aca="false">IF(OR(H506="n.a.",H506=""),"n.a.",COUNTIF($I506:$K506,"x")+H506)</f>
        <v>n.a.</v>
      </c>
      <c r="W506" s="54" t="s">
        <v>54</v>
      </c>
      <c r="X506" s="36" t="str">
        <f aca="false">IF(V506="n.a.","n.a.",IF(W506="completed",V506,IF(W506="partial",V506/2,IF(W506="incomplete",0,"n.a."))))</f>
        <v>n.a.</v>
      </c>
    </row>
    <row r="507" customFormat="false" ht="16.4" hidden="true" customHeight="false" outlineLevel="0" collapsed="false">
      <c r="A507" s="75"/>
      <c r="B507" s="77" t="str">
        <f aca="false">HYPERLINK("https://attack.mitre.org/techniques/T1543/002","MITRE")</f>
        <v>MITRE</v>
      </c>
      <c r="C507" s="77" t="s">
        <v>24</v>
      </c>
      <c r="D507" s="37" t="s">
        <v>598</v>
      </c>
      <c r="E507" s="38" t="s">
        <v>602</v>
      </c>
      <c r="F507" s="39" t="n">
        <v>2</v>
      </c>
      <c r="G507" s="39" t="n">
        <v>2</v>
      </c>
      <c r="H507" s="39" t="s">
        <v>54</v>
      </c>
      <c r="I507" s="53"/>
      <c r="J507" s="53" t="s">
        <v>55</v>
      </c>
      <c r="K507" s="53" t="s">
        <v>55</v>
      </c>
      <c r="L507" s="36" t="n">
        <f aca="false">IF(OR(F507="n.a.",F507=""),"n.a.",COUNTIF($I507:$K507,"x")+F507)</f>
        <v>4</v>
      </c>
      <c r="M507" s="54" t="s">
        <v>56</v>
      </c>
      <c r="N507" s="36" t="str">
        <f aca="false">IF(L507="n.a.","n.a.",IF(M507="completed",L507,IF(M507="partial",L507/2,IF(M507="incomplete",0,"n.a."))))</f>
        <v>n.a.</v>
      </c>
      <c r="Q507" s="36" t="n">
        <f aca="false">IF(OR(G507="n.a.",G507=""),"n.a.",COUNTIF($I507:$K507,"x")+G507)</f>
        <v>4</v>
      </c>
      <c r="R507" s="54" t="s">
        <v>56</v>
      </c>
      <c r="S507" s="36" t="str">
        <f aca="false">IF(Q507="n.a.","n.a.",IF(R507="completed",Q507,IF(R507="partial",Q507/2,IF(R507="incomplete",0,"n.a."))))</f>
        <v>n.a.</v>
      </c>
      <c r="V507" s="36" t="str">
        <f aca="false">IF(OR(H507="n.a.",H507=""),"n.a.",COUNTIF($I507:$K507,"x")+H507)</f>
        <v>n.a.</v>
      </c>
      <c r="W507" s="54" t="s">
        <v>54</v>
      </c>
      <c r="X507" s="36" t="str">
        <f aca="false">IF(V507="n.a.","n.a.",IF(W507="completed",V507,IF(W507="partial",V507/2,IF(W507="incomplete",0,"n.a."))))</f>
        <v>n.a.</v>
      </c>
    </row>
    <row r="508" customFormat="false" ht="16.4" hidden="true" customHeight="false" outlineLevel="0" collapsed="false">
      <c r="A508" s="75"/>
      <c r="B508" s="77" t="str">
        <f aca="false">HYPERLINK("https://attack.mitre.org/techniques/T1543/003","MITRE")</f>
        <v>MITRE</v>
      </c>
      <c r="C508" s="77" t="s">
        <v>24</v>
      </c>
      <c r="D508" s="37" t="s">
        <v>598</v>
      </c>
      <c r="E508" s="38" t="s">
        <v>603</v>
      </c>
      <c r="F508" s="39" t="n">
        <v>2</v>
      </c>
      <c r="G508" s="39" t="n">
        <v>3</v>
      </c>
      <c r="H508" s="39" t="s">
        <v>54</v>
      </c>
      <c r="I508" s="55"/>
      <c r="J508" s="55" t="s">
        <v>55</v>
      </c>
      <c r="K508" s="55" t="s">
        <v>55</v>
      </c>
      <c r="L508" s="36" t="n">
        <f aca="false">IF(OR(F508="n.a.",F508=""),"n.a.",COUNTIF($I508:$K508,"x")+F508)</f>
        <v>4</v>
      </c>
      <c r="M508" s="54" t="s">
        <v>56</v>
      </c>
      <c r="N508" s="36" t="str">
        <f aca="false">IF(L508="n.a.","n.a.",IF(M508="completed",L508,IF(M508="partial",L508/2,IF(M508="incomplete",0,"n.a."))))</f>
        <v>n.a.</v>
      </c>
      <c r="Q508" s="36" t="n">
        <f aca="false">IF(OR(G508="n.a.",G508=""),"n.a.",COUNTIF($I508:$K508,"x")+G508)</f>
        <v>5</v>
      </c>
      <c r="R508" s="54" t="s">
        <v>56</v>
      </c>
      <c r="S508" s="36" t="str">
        <f aca="false">IF(Q508="n.a.","n.a.",IF(R508="completed",Q508,IF(R508="partial",Q508/2,IF(R508="incomplete",0,"n.a."))))</f>
        <v>n.a.</v>
      </c>
      <c r="V508" s="36" t="str">
        <f aca="false">IF(OR(H508="n.a.",H508=""),"n.a.",COUNTIF($I508:$K508,"x")+H508)</f>
        <v>n.a.</v>
      </c>
      <c r="W508" s="54" t="s">
        <v>54</v>
      </c>
      <c r="X508" s="36" t="str">
        <f aca="false">IF(V508="n.a.","n.a.",IF(W508="completed",V508,IF(W508="partial",V508/2,IF(W508="incomplete",0,"n.a."))))</f>
        <v>n.a.</v>
      </c>
    </row>
    <row r="509" customFormat="false" ht="16.4" hidden="true" customHeight="false" outlineLevel="0" collapsed="false">
      <c r="A509" s="75"/>
      <c r="B509" s="77" t="str">
        <f aca="false">HYPERLINK("https://attack.mitre.org/techniques/T1546/008","MITRE")</f>
        <v>MITRE</v>
      </c>
      <c r="C509" s="77" t="s">
        <v>24</v>
      </c>
      <c r="D509" s="37" t="s">
        <v>604</v>
      </c>
      <c r="E509" s="38" t="s">
        <v>605</v>
      </c>
      <c r="F509" s="39" t="n">
        <v>2</v>
      </c>
      <c r="G509" s="39" t="n">
        <v>2</v>
      </c>
      <c r="H509" s="39" t="s">
        <v>54</v>
      </c>
      <c r="I509" s="55"/>
      <c r="J509" s="55" t="s">
        <v>55</v>
      </c>
      <c r="K509" s="55" t="s">
        <v>55</v>
      </c>
      <c r="L509" s="36" t="n">
        <f aca="false">IF(OR(F509="n.a.",F509=""),"n.a.",COUNTIF($I509:$K509,"x")+F509)</f>
        <v>4</v>
      </c>
      <c r="M509" s="54" t="s">
        <v>56</v>
      </c>
      <c r="N509" s="36" t="str">
        <f aca="false">IF(L509="n.a.","n.a.",IF(M509="completed",L509,IF(M509="partial",L509/2,IF(M509="incomplete",0,"n.a."))))</f>
        <v>n.a.</v>
      </c>
      <c r="Q509" s="36" t="n">
        <f aca="false">IF(OR(G509="n.a.",G509=""),"n.a.",COUNTIF($I509:$K509,"x")+G509)</f>
        <v>4</v>
      </c>
      <c r="R509" s="54" t="s">
        <v>56</v>
      </c>
      <c r="S509" s="36" t="str">
        <f aca="false">IF(Q509="n.a.","n.a.",IF(R509="completed",Q509,IF(R509="partial",Q509/2,IF(R509="incomplete",0,"n.a."))))</f>
        <v>n.a.</v>
      </c>
      <c r="V509" s="36" t="str">
        <f aca="false">IF(OR(H509="n.a.",H509=""),"n.a.",COUNTIF($I509:$K509,"x")+H509)</f>
        <v>n.a.</v>
      </c>
      <c r="W509" s="54" t="s">
        <v>54</v>
      </c>
      <c r="X509" s="36" t="str">
        <f aca="false">IF(V509="n.a.","n.a.",IF(W509="completed",V509,IF(W509="partial",V509/2,IF(W509="incomplete",0,"n.a."))))</f>
        <v>n.a.</v>
      </c>
    </row>
    <row r="510" customFormat="false" ht="16.4" hidden="true" customHeight="false" outlineLevel="0" collapsed="false">
      <c r="A510" s="75"/>
      <c r="B510" s="77" t="str">
        <f aca="false">HYPERLINK("https://attack.mitre.org/techniques/T1546/009","MITRE")</f>
        <v>MITRE</v>
      </c>
      <c r="C510" s="77" t="s">
        <v>24</v>
      </c>
      <c r="D510" s="37" t="s">
        <v>604</v>
      </c>
      <c r="E510" s="37" t="s">
        <v>606</v>
      </c>
      <c r="F510" s="39" t="n">
        <v>2</v>
      </c>
      <c r="G510" s="39" t="n">
        <v>3</v>
      </c>
      <c r="H510" s="39" t="s">
        <v>54</v>
      </c>
      <c r="I510" s="55"/>
      <c r="J510" s="55" t="s">
        <v>55</v>
      </c>
      <c r="K510" s="55" t="s">
        <v>55</v>
      </c>
      <c r="L510" s="36" t="n">
        <f aca="false">IF(OR(F510="n.a.",F510=""),"n.a.",COUNTIF($I510:$K510,"x")+F510)</f>
        <v>4</v>
      </c>
      <c r="M510" s="54" t="s">
        <v>56</v>
      </c>
      <c r="N510" s="36" t="str">
        <f aca="false">IF(L510="n.a.","n.a.",IF(M510="completed",L510,IF(M510="partial",L510/2,IF(M510="incomplete",0,"n.a."))))</f>
        <v>n.a.</v>
      </c>
      <c r="Q510" s="36" t="n">
        <f aca="false">IF(OR(G510="n.a.",G510=""),"n.a.",COUNTIF($I510:$K510,"x")+G510)</f>
        <v>5</v>
      </c>
      <c r="R510" s="54" t="s">
        <v>56</v>
      </c>
      <c r="S510" s="36" t="str">
        <f aca="false">IF(Q510="n.a.","n.a.",IF(R510="completed",Q510,IF(R510="partial",Q510/2,IF(R510="incomplete",0,"n.a."))))</f>
        <v>n.a.</v>
      </c>
      <c r="V510" s="36" t="str">
        <f aca="false">IF(OR(H510="n.a.",H510=""),"n.a.",COUNTIF($I510:$K510,"x")+H510)</f>
        <v>n.a.</v>
      </c>
      <c r="W510" s="54" t="s">
        <v>54</v>
      </c>
      <c r="X510" s="36" t="str">
        <f aca="false">IF(V510="n.a.","n.a.",IF(W510="completed",V510,IF(W510="partial",V510/2,IF(W510="incomplete",0,"n.a."))))</f>
        <v>n.a.</v>
      </c>
    </row>
    <row r="511" customFormat="false" ht="16.4" hidden="true" customHeight="false" outlineLevel="0" collapsed="false">
      <c r="A511" s="75"/>
      <c r="B511" s="77" t="str">
        <f aca="false">HYPERLINK("https://attack.mitre.org/techniques/T1546/010","MITRE")</f>
        <v>MITRE</v>
      </c>
      <c r="C511" s="77" t="s">
        <v>24</v>
      </c>
      <c r="D511" s="37" t="s">
        <v>604</v>
      </c>
      <c r="E511" s="38" t="s">
        <v>607</v>
      </c>
      <c r="F511" s="39" t="n">
        <v>2</v>
      </c>
      <c r="G511" s="39" t="n">
        <v>2</v>
      </c>
      <c r="H511" s="39" t="s">
        <v>54</v>
      </c>
      <c r="I511" s="55"/>
      <c r="J511" s="55" t="s">
        <v>55</v>
      </c>
      <c r="K511" s="55" t="s">
        <v>55</v>
      </c>
      <c r="L511" s="36" t="n">
        <f aca="false">IF(OR(F511="n.a.",F511=""),"n.a.",COUNTIF($I511:$K511,"x")+F511)</f>
        <v>4</v>
      </c>
      <c r="M511" s="54" t="s">
        <v>56</v>
      </c>
      <c r="N511" s="36" t="str">
        <f aca="false">IF(L511="n.a.","n.a.",IF(M511="completed",L511,IF(M511="partial",L511/2,IF(M511="incomplete",0,"n.a."))))</f>
        <v>n.a.</v>
      </c>
      <c r="Q511" s="36" t="n">
        <f aca="false">IF(OR(G511="n.a.",G511=""),"n.a.",COUNTIF($I511:$K511,"x")+G511)</f>
        <v>4</v>
      </c>
      <c r="R511" s="54" t="s">
        <v>56</v>
      </c>
      <c r="S511" s="36" t="str">
        <f aca="false">IF(Q511="n.a.","n.a.",IF(R511="completed",Q511,IF(R511="partial",Q511/2,IF(R511="incomplete",0,"n.a."))))</f>
        <v>n.a.</v>
      </c>
      <c r="V511" s="36" t="str">
        <f aca="false">IF(OR(H511="n.a.",H511=""),"n.a.",COUNTIF($I511:$K511,"x")+H511)</f>
        <v>n.a.</v>
      </c>
      <c r="W511" s="54" t="s">
        <v>54</v>
      </c>
      <c r="X511" s="36" t="str">
        <f aca="false">IF(V511="n.a.","n.a.",IF(W511="completed",V511,IF(W511="partial",V511/2,IF(W511="incomplete",0,"n.a."))))</f>
        <v>n.a.</v>
      </c>
    </row>
    <row r="512" customFormat="false" ht="16.4" hidden="true" customHeight="false" outlineLevel="0" collapsed="false">
      <c r="A512" s="75"/>
      <c r="B512" s="77" t="str">
        <f aca="false">HYPERLINK("https://attack.mitre.org/techniques/T1546/011","MITRE")</f>
        <v>MITRE</v>
      </c>
      <c r="C512" s="77" t="s">
        <v>24</v>
      </c>
      <c r="D512" s="37" t="s">
        <v>604</v>
      </c>
      <c r="E512" s="38" t="s">
        <v>608</v>
      </c>
      <c r="F512" s="39" t="n">
        <v>2</v>
      </c>
      <c r="G512" s="39" t="n">
        <v>3</v>
      </c>
      <c r="H512" s="39" t="s">
        <v>54</v>
      </c>
      <c r="I512" s="55"/>
      <c r="J512" s="55" t="s">
        <v>55</v>
      </c>
      <c r="K512" s="55" t="s">
        <v>55</v>
      </c>
      <c r="L512" s="36" t="n">
        <f aca="false">IF(OR(F512="n.a.",F512=""),"n.a.",COUNTIF($I512:$K512,"x")+F512)</f>
        <v>4</v>
      </c>
      <c r="M512" s="54" t="s">
        <v>56</v>
      </c>
      <c r="N512" s="36" t="str">
        <f aca="false">IF(L512="n.a.","n.a.",IF(M512="completed",L512,IF(M512="partial",L512/2,IF(M512="incomplete",0,"n.a."))))</f>
        <v>n.a.</v>
      </c>
      <c r="Q512" s="36" t="n">
        <f aca="false">IF(OR(G512="n.a.",G512=""),"n.a.",COUNTIF($I512:$K512,"x")+G512)</f>
        <v>5</v>
      </c>
      <c r="R512" s="54" t="s">
        <v>56</v>
      </c>
      <c r="S512" s="36" t="str">
        <f aca="false">IF(Q512="n.a.","n.a.",IF(R512="completed",Q512,IF(R512="partial",Q512/2,IF(R512="incomplete",0,"n.a."))))</f>
        <v>n.a.</v>
      </c>
      <c r="V512" s="36" t="str">
        <f aca="false">IF(OR(H512="n.a.",H512=""),"n.a.",COUNTIF($I512:$K512,"x")+H512)</f>
        <v>n.a.</v>
      </c>
      <c r="W512" s="54" t="s">
        <v>54</v>
      </c>
      <c r="X512" s="36" t="str">
        <f aca="false">IF(V512="n.a.","n.a.",IF(W512="completed",V512,IF(W512="partial",V512/2,IF(W512="incomplete",0,"n.a."))))</f>
        <v>n.a.</v>
      </c>
    </row>
    <row r="513" customFormat="false" ht="16.4" hidden="true" customHeight="false" outlineLevel="0" collapsed="false">
      <c r="A513" s="75"/>
      <c r="B513" s="77" t="str">
        <f aca="false">HYPERLINK("https://attack.mitre.org/techniques/T1546/001","MITRE")</f>
        <v>MITRE</v>
      </c>
      <c r="C513" s="77" t="s">
        <v>24</v>
      </c>
      <c r="D513" s="37" t="s">
        <v>604</v>
      </c>
      <c r="E513" s="38" t="s">
        <v>609</v>
      </c>
      <c r="F513" s="39" t="n">
        <v>2</v>
      </c>
      <c r="G513" s="39" t="n">
        <v>3</v>
      </c>
      <c r="H513" s="39" t="s">
        <v>54</v>
      </c>
      <c r="I513" s="55"/>
      <c r="J513" s="55" t="s">
        <v>55</v>
      </c>
      <c r="K513" s="55" t="s">
        <v>55</v>
      </c>
      <c r="L513" s="36" t="n">
        <f aca="false">IF(OR(F513="n.a.",F513=""),"n.a.",COUNTIF($I513:$K513,"x")+F513)</f>
        <v>4</v>
      </c>
      <c r="M513" s="54" t="s">
        <v>56</v>
      </c>
      <c r="N513" s="36" t="str">
        <f aca="false">IF(L513="n.a.","n.a.",IF(M513="completed",L513,IF(M513="partial",L513/2,IF(M513="incomplete",0,"n.a."))))</f>
        <v>n.a.</v>
      </c>
      <c r="Q513" s="36" t="n">
        <f aca="false">IF(OR(G513="n.a.",G513=""),"n.a.",COUNTIF($I513:$K513,"x")+G513)</f>
        <v>5</v>
      </c>
      <c r="R513" s="54" t="s">
        <v>56</v>
      </c>
      <c r="S513" s="36" t="str">
        <f aca="false">IF(Q513="n.a.","n.a.",IF(R513="completed",Q513,IF(R513="partial",Q513/2,IF(R513="incomplete",0,"n.a."))))</f>
        <v>n.a.</v>
      </c>
      <c r="V513" s="36" t="str">
        <f aca="false">IF(OR(H513="n.a.",H513=""),"n.a.",COUNTIF($I513:$K513,"x")+H513)</f>
        <v>n.a.</v>
      </c>
      <c r="W513" s="54" t="s">
        <v>54</v>
      </c>
      <c r="X513" s="36" t="str">
        <f aca="false">IF(V513="n.a.","n.a.",IF(W513="completed",V513,IF(W513="partial",V513/2,IF(W513="incomplete",0,"n.a."))))</f>
        <v>n.a.</v>
      </c>
    </row>
    <row r="514" customFormat="false" ht="16.4" hidden="true" customHeight="false" outlineLevel="0" collapsed="false">
      <c r="A514" s="75"/>
      <c r="B514" s="77" t="str">
        <f aca="false">HYPERLINK("https://attack.mitre.org/techniques/T1546/015","MITRE")</f>
        <v>MITRE</v>
      </c>
      <c r="C514" s="77" t="s">
        <v>24</v>
      </c>
      <c r="D514" s="37" t="s">
        <v>604</v>
      </c>
      <c r="E514" s="38" t="s">
        <v>610</v>
      </c>
      <c r="F514" s="39" t="n">
        <v>2</v>
      </c>
      <c r="G514" s="39" t="n">
        <v>3</v>
      </c>
      <c r="H514" s="39" t="s">
        <v>54</v>
      </c>
      <c r="I514" s="55"/>
      <c r="J514" s="55" t="s">
        <v>55</v>
      </c>
      <c r="K514" s="55" t="s">
        <v>55</v>
      </c>
      <c r="L514" s="36" t="n">
        <f aca="false">IF(OR(F514="n.a.",F514=""),"n.a.",COUNTIF($I514:$K514,"x")+F514)</f>
        <v>4</v>
      </c>
      <c r="M514" s="54" t="s">
        <v>56</v>
      </c>
      <c r="N514" s="36" t="str">
        <f aca="false">IF(L514="n.a.","n.a.",IF(M514="completed",L514,IF(M514="partial",L514/2,IF(M514="incomplete",0,"n.a."))))</f>
        <v>n.a.</v>
      </c>
      <c r="Q514" s="36" t="n">
        <f aca="false">IF(OR(G514="n.a.",G514=""),"n.a.",COUNTIF($I514:$K514,"x")+G514)</f>
        <v>5</v>
      </c>
      <c r="R514" s="54" t="s">
        <v>56</v>
      </c>
      <c r="S514" s="36" t="str">
        <f aca="false">IF(Q514="n.a.","n.a.",IF(R514="completed",Q514,IF(R514="partial",Q514/2,IF(R514="incomplete",0,"n.a."))))</f>
        <v>n.a.</v>
      </c>
      <c r="V514" s="36" t="str">
        <f aca="false">IF(OR(H514="n.a.",H514=""),"n.a.",COUNTIF($I514:$K514,"x")+H514)</f>
        <v>n.a.</v>
      </c>
      <c r="W514" s="54" t="s">
        <v>54</v>
      </c>
      <c r="X514" s="36" t="str">
        <f aca="false">IF(V514="n.a.","n.a.",IF(W514="completed",V514,IF(W514="partial",V514/2,IF(W514="incomplete",0,"n.a."))))</f>
        <v>n.a.</v>
      </c>
    </row>
    <row r="515" customFormat="false" ht="16.4" hidden="true" customHeight="false" outlineLevel="0" collapsed="false">
      <c r="A515" s="75"/>
      <c r="B515" s="77" t="str">
        <f aca="false">HYPERLINK("https://attack.mitre.org/techniques/T1546/014","MITRE")</f>
        <v>MITRE</v>
      </c>
      <c r="C515" s="77" t="s">
        <v>24</v>
      </c>
      <c r="D515" s="37" t="s">
        <v>604</v>
      </c>
      <c r="E515" s="38" t="s">
        <v>611</v>
      </c>
      <c r="F515" s="39" t="n">
        <v>2</v>
      </c>
      <c r="G515" s="39" t="s">
        <v>54</v>
      </c>
      <c r="H515" s="39" t="s">
        <v>54</v>
      </c>
      <c r="I515" s="53"/>
      <c r="J515" s="53"/>
      <c r="K515" s="53"/>
      <c r="L515" s="36" t="n">
        <f aca="false">IF(OR(F515="n.a.",F515=""),"n.a.",COUNTIF($I515:$K515,"x")+F515)</f>
        <v>2</v>
      </c>
      <c r="M515" s="54" t="s">
        <v>56</v>
      </c>
      <c r="N515" s="36" t="str">
        <f aca="false">IF(L515="n.a.","n.a.",IF(M515="completed",L515,IF(M515="partial",L515/2,IF(M515="incomplete",0,"n.a."))))</f>
        <v>n.a.</v>
      </c>
      <c r="Q515" s="36" t="str">
        <f aca="false">IF(OR(G515="n.a.",G515=""),"n.a.",COUNTIF($I515:$K515,"x")+G515)</f>
        <v>n.a.</v>
      </c>
      <c r="R515" s="54" t="s">
        <v>54</v>
      </c>
      <c r="S515" s="36" t="str">
        <f aca="false">IF(Q515="n.a.","n.a.",IF(R515="completed",Q515,IF(R515="partial",Q515/2,IF(R515="incomplete",0,"n.a."))))</f>
        <v>n.a.</v>
      </c>
      <c r="V515" s="36" t="str">
        <f aca="false">IF(OR(H515="n.a.",H515=""),"n.a.",COUNTIF($I515:$K515,"x")+H515)</f>
        <v>n.a.</v>
      </c>
      <c r="W515" s="54" t="s">
        <v>54</v>
      </c>
      <c r="X515" s="36" t="str">
        <f aca="false">IF(V515="n.a.","n.a.",IF(W515="completed",V515,IF(W515="partial",V515/2,IF(W515="incomplete",0,"n.a."))))</f>
        <v>n.a.</v>
      </c>
    </row>
    <row r="516" customFormat="false" ht="16.4" hidden="true" customHeight="false" outlineLevel="0" collapsed="false">
      <c r="A516" s="75"/>
      <c r="B516" s="77" t="str">
        <f aca="false">HYPERLINK("https://attack.mitre.org/techniques/T1546/012","MITRE")</f>
        <v>MITRE</v>
      </c>
      <c r="C516" s="77" t="s">
        <v>24</v>
      </c>
      <c r="D516" s="37" t="s">
        <v>604</v>
      </c>
      <c r="E516" s="38" t="s">
        <v>612</v>
      </c>
      <c r="F516" s="39" t="n">
        <v>2</v>
      </c>
      <c r="G516" s="39" t="n">
        <v>3</v>
      </c>
      <c r="H516" s="39" t="s">
        <v>54</v>
      </c>
      <c r="I516" s="55"/>
      <c r="J516" s="55" t="s">
        <v>55</v>
      </c>
      <c r="K516" s="55" t="s">
        <v>55</v>
      </c>
      <c r="L516" s="36" t="n">
        <f aca="false">IF(OR(F516="n.a.",F516=""),"n.a.",COUNTIF($I516:$K516,"x")+F516)</f>
        <v>4</v>
      </c>
      <c r="M516" s="54" t="s">
        <v>56</v>
      </c>
      <c r="N516" s="36" t="str">
        <f aca="false">IF(L516="n.a.","n.a.",IF(M516="completed",L516,IF(M516="partial",L516/2,IF(M516="incomplete",0,"n.a."))))</f>
        <v>n.a.</v>
      </c>
      <c r="Q516" s="36" t="n">
        <f aca="false">IF(OR(G516="n.a.",G516=""),"n.a.",COUNTIF($I516:$K516,"x")+G516)</f>
        <v>5</v>
      </c>
      <c r="R516" s="54" t="s">
        <v>56</v>
      </c>
      <c r="S516" s="36" t="str">
        <f aca="false">IF(Q516="n.a.","n.a.",IF(R516="completed",Q516,IF(R516="partial",Q516/2,IF(R516="incomplete",0,"n.a."))))</f>
        <v>n.a.</v>
      </c>
      <c r="V516" s="36" t="str">
        <f aca="false">IF(OR(H516="n.a.",H516=""),"n.a.",COUNTIF($I516:$K516,"x")+H516)</f>
        <v>n.a.</v>
      </c>
      <c r="W516" s="54" t="s">
        <v>54</v>
      </c>
      <c r="X516" s="36" t="str">
        <f aca="false">IF(V516="n.a.","n.a.",IF(W516="completed",V516,IF(W516="partial",V516/2,IF(W516="incomplete",0,"n.a."))))</f>
        <v>n.a.</v>
      </c>
    </row>
    <row r="517" customFormat="false" ht="16.4" hidden="true" customHeight="false" outlineLevel="0" collapsed="false">
      <c r="A517" s="75"/>
      <c r="B517" s="77" t="str">
        <f aca="false">HYPERLINK("https://attack.mitre.org/techniques/T1546/016","MITRE")</f>
        <v>MITRE</v>
      </c>
      <c r="C517" s="77" t="s">
        <v>24</v>
      </c>
      <c r="D517" s="37" t="s">
        <v>604</v>
      </c>
      <c r="E517" s="38" t="s">
        <v>613</v>
      </c>
      <c r="F517" s="39" t="n">
        <v>3</v>
      </c>
      <c r="G517" s="39" t="n">
        <v>3</v>
      </c>
      <c r="H517" s="39" t="s">
        <v>54</v>
      </c>
      <c r="I517" s="55"/>
      <c r="J517" s="55" t="s">
        <v>55</v>
      </c>
      <c r="K517" s="55" t="s">
        <v>55</v>
      </c>
      <c r="L517" s="36" t="n">
        <f aca="false">IF(OR(F517="n.a.",F517=""),"n.a.",COUNTIF($I517:$K517,"x")+F517)</f>
        <v>5</v>
      </c>
      <c r="M517" s="54" t="s">
        <v>56</v>
      </c>
      <c r="N517" s="36" t="str">
        <f aca="false">IF(L517="n.a.","n.a.",IF(M517="completed",L517,IF(M517="partial",L517/2,IF(M517="incomplete",0,"n.a."))))</f>
        <v>n.a.</v>
      </c>
      <c r="Q517" s="36" t="n">
        <f aca="false">IF(OR(G517="n.a.",G517=""),"n.a.",COUNTIF($I517:$K517,"x")+G517)</f>
        <v>5</v>
      </c>
      <c r="R517" s="54" t="s">
        <v>56</v>
      </c>
      <c r="S517" s="36" t="str">
        <f aca="false">IF(Q517="n.a.","n.a.",IF(R517="completed",Q517,IF(R517="partial",Q517/2,IF(R517="incomplete",0,"n.a."))))</f>
        <v>n.a.</v>
      </c>
      <c r="V517" s="36" t="str">
        <f aca="false">IF(OR(H517="n.a.",H517=""),"n.a.",COUNTIF($I517:$K517,"x")+H517)</f>
        <v>n.a.</v>
      </c>
      <c r="W517" s="54" t="s">
        <v>54</v>
      </c>
      <c r="X517" s="36" t="str">
        <f aca="false">IF(V517="n.a.","n.a.",IF(W517="completed",V517,IF(W517="partial",V517/2,IF(W517="incomplete",0,"n.a."))))</f>
        <v>n.a.</v>
      </c>
    </row>
    <row r="518" customFormat="false" ht="16.4" hidden="true" customHeight="false" outlineLevel="0" collapsed="false">
      <c r="A518" s="75"/>
      <c r="B518" s="77" t="str">
        <f aca="false">HYPERLINK("https://attack.mitre.org/techniques/T1546/006","MITRE")</f>
        <v>MITRE</v>
      </c>
      <c r="C518" s="77" t="s">
        <v>24</v>
      </c>
      <c r="D518" s="37" t="s">
        <v>604</v>
      </c>
      <c r="E518" s="38" t="s">
        <v>614</v>
      </c>
      <c r="F518" s="39" t="n">
        <v>1</v>
      </c>
      <c r="G518" s="39" t="s">
        <v>54</v>
      </c>
      <c r="H518" s="39" t="s">
        <v>54</v>
      </c>
      <c r="I518" s="53"/>
      <c r="J518" s="53" t="s">
        <v>55</v>
      </c>
      <c r="K518" s="53" t="s">
        <v>55</v>
      </c>
      <c r="L518" s="36" t="n">
        <f aca="false">IF(OR(F518="n.a.",F518=""),"n.a.",COUNTIF($I518:$K518,"x")+F518)</f>
        <v>3</v>
      </c>
      <c r="M518" s="54" t="s">
        <v>56</v>
      </c>
      <c r="N518" s="36" t="str">
        <f aca="false">IF(L518="n.a.","n.a.",IF(M518="completed",L518,IF(M518="partial",L518/2,IF(M518="incomplete",0,"n.a."))))</f>
        <v>n.a.</v>
      </c>
      <c r="Q518" s="36" t="str">
        <f aca="false">IF(OR(G518="n.a.",G518=""),"n.a.",COUNTIF($I518:$K518,"x")+G518)</f>
        <v>n.a.</v>
      </c>
      <c r="R518" s="54" t="s">
        <v>54</v>
      </c>
      <c r="S518" s="36" t="str">
        <f aca="false">IF(Q518="n.a.","n.a.",IF(R518="completed",Q518,IF(R518="partial",Q518/2,IF(R518="incomplete",0,"n.a."))))</f>
        <v>n.a.</v>
      </c>
      <c r="V518" s="36" t="str">
        <f aca="false">IF(OR(H518="n.a.",H518=""),"n.a.",COUNTIF($I518:$K518,"x")+H518)</f>
        <v>n.a.</v>
      </c>
      <c r="W518" s="54" t="s">
        <v>54</v>
      </c>
      <c r="X518" s="36" t="str">
        <f aca="false">IF(V518="n.a.","n.a.",IF(W518="completed",V518,IF(W518="partial",V518/2,IF(W518="incomplete",0,"n.a."))))</f>
        <v>n.a.</v>
      </c>
    </row>
    <row r="519" customFormat="false" ht="16.4" hidden="true" customHeight="false" outlineLevel="0" collapsed="false">
      <c r="A519" s="75"/>
      <c r="B519" s="77" t="str">
        <f aca="false">HYPERLINK("https://attack.mitre.org/techniques/T1546/007","MITRE")</f>
        <v>MITRE</v>
      </c>
      <c r="C519" s="77" t="s">
        <v>24</v>
      </c>
      <c r="D519" s="37" t="s">
        <v>604</v>
      </c>
      <c r="E519" s="38" t="s">
        <v>615</v>
      </c>
      <c r="F519" s="39" t="n">
        <v>2</v>
      </c>
      <c r="G519" s="39" t="n">
        <v>3</v>
      </c>
      <c r="H519" s="39" t="s">
        <v>54</v>
      </c>
      <c r="I519" s="55"/>
      <c r="J519" s="55" t="s">
        <v>55</v>
      </c>
      <c r="K519" s="55" t="s">
        <v>55</v>
      </c>
      <c r="L519" s="36" t="n">
        <f aca="false">IF(OR(F519="n.a.",F519=""),"n.a.",COUNTIF($I519:$K519,"x")+F519)</f>
        <v>4</v>
      </c>
      <c r="M519" s="54" t="s">
        <v>56</v>
      </c>
      <c r="N519" s="36" t="str">
        <f aca="false">IF(L519="n.a.","n.a.",IF(M519="completed",L519,IF(M519="partial",L519/2,IF(M519="incomplete",0,"n.a."))))</f>
        <v>n.a.</v>
      </c>
      <c r="Q519" s="36" t="n">
        <f aca="false">IF(OR(G519="n.a.",G519=""),"n.a.",COUNTIF($I519:$K519,"x")+G519)</f>
        <v>5</v>
      </c>
      <c r="R519" s="54" t="s">
        <v>56</v>
      </c>
      <c r="S519" s="36" t="str">
        <f aca="false">IF(Q519="n.a.","n.a.",IF(R519="completed",Q519,IF(R519="partial",Q519/2,IF(R519="incomplete",0,"n.a."))))</f>
        <v>n.a.</v>
      </c>
      <c r="V519" s="36" t="str">
        <f aca="false">IF(OR(H519="n.a.",H519=""),"n.a.",COUNTIF($I519:$K519,"x")+H519)</f>
        <v>n.a.</v>
      </c>
      <c r="W519" s="54" t="s">
        <v>54</v>
      </c>
      <c r="X519" s="36" t="str">
        <f aca="false">IF(V519="n.a.","n.a.",IF(W519="completed",V519,IF(W519="partial",V519/2,IF(W519="incomplete",0,"n.a."))))</f>
        <v>n.a.</v>
      </c>
    </row>
    <row r="520" customFormat="false" ht="16.4" hidden="true" customHeight="false" outlineLevel="0" collapsed="false">
      <c r="A520" s="75"/>
      <c r="B520" s="77" t="str">
        <f aca="false">HYPERLINK("https://attack.mitre.org/techniques/T1546/013","MITRE")</f>
        <v>MITRE</v>
      </c>
      <c r="C520" s="77" t="s">
        <v>24</v>
      </c>
      <c r="D520" s="37" t="s">
        <v>604</v>
      </c>
      <c r="E520" s="38" t="s">
        <v>616</v>
      </c>
      <c r="F520" s="39" t="n">
        <v>2</v>
      </c>
      <c r="G520" s="39" t="n">
        <v>3</v>
      </c>
      <c r="H520" s="39" t="s">
        <v>54</v>
      </c>
      <c r="I520" s="55"/>
      <c r="J520" s="55" t="s">
        <v>55</v>
      </c>
      <c r="K520" s="55" t="s">
        <v>55</v>
      </c>
      <c r="L520" s="36" t="n">
        <f aca="false">IF(OR(F520="n.a.",F520=""),"n.a.",COUNTIF($I520:$K520,"x")+F520)</f>
        <v>4</v>
      </c>
      <c r="M520" s="54" t="s">
        <v>56</v>
      </c>
      <c r="N520" s="36" t="str">
        <f aca="false">IF(L520="n.a.","n.a.",IF(M520="completed",L520,IF(M520="partial",L520/2,IF(M520="incomplete",0,"n.a."))))</f>
        <v>n.a.</v>
      </c>
      <c r="Q520" s="36" t="n">
        <f aca="false">IF(OR(G520="n.a.",G520=""),"n.a.",COUNTIF($I520:$K520,"x")+G520)</f>
        <v>5</v>
      </c>
      <c r="R520" s="54" t="s">
        <v>56</v>
      </c>
      <c r="S520" s="36" t="str">
        <f aca="false">IF(Q520="n.a.","n.a.",IF(R520="completed",Q520,IF(R520="partial",Q520/2,IF(R520="incomplete",0,"n.a."))))</f>
        <v>n.a.</v>
      </c>
      <c r="V520" s="36" t="str">
        <f aca="false">IF(OR(H520="n.a.",H520=""),"n.a.",COUNTIF($I520:$K520,"x")+H520)</f>
        <v>n.a.</v>
      </c>
      <c r="W520" s="54" t="s">
        <v>54</v>
      </c>
      <c r="X520" s="36" t="str">
        <f aca="false">IF(V520="n.a.","n.a.",IF(W520="completed",V520,IF(W520="partial",V520/2,IF(W520="incomplete",0,"n.a."))))</f>
        <v>n.a.</v>
      </c>
    </row>
    <row r="521" customFormat="false" ht="16.4" hidden="true" customHeight="false" outlineLevel="0" collapsed="false">
      <c r="A521" s="75"/>
      <c r="B521" s="77" t="str">
        <f aca="false">HYPERLINK("https://attack.mitre.org/techniques/T1546/002","MITRE")</f>
        <v>MITRE</v>
      </c>
      <c r="C521" s="77" t="s">
        <v>24</v>
      </c>
      <c r="D521" s="37" t="s">
        <v>604</v>
      </c>
      <c r="E521" s="38" t="s">
        <v>617</v>
      </c>
      <c r="F521" s="39" t="n">
        <v>1</v>
      </c>
      <c r="G521" s="39" t="n">
        <v>1</v>
      </c>
      <c r="H521" s="39" t="s">
        <v>54</v>
      </c>
      <c r="I521" s="55"/>
      <c r="J521" s="55" t="s">
        <v>55</v>
      </c>
      <c r="K521" s="55"/>
      <c r="L521" s="36" t="n">
        <f aca="false">IF(OR(F521="n.a.",F521=""),"n.a.",COUNTIF($I521:$K521,"x")+F521)</f>
        <v>2</v>
      </c>
      <c r="M521" s="54" t="s">
        <v>56</v>
      </c>
      <c r="N521" s="36" t="str">
        <f aca="false">IF(L521="n.a.","n.a.",IF(M521="completed",L521,IF(M521="partial",L521/2,IF(M521="incomplete",0,"n.a."))))</f>
        <v>n.a.</v>
      </c>
      <c r="Q521" s="36" t="n">
        <f aca="false">IF(OR(G521="n.a.",G521=""),"n.a.",COUNTIF($I521:$K521,"x")+G521)</f>
        <v>2</v>
      </c>
      <c r="R521" s="54" t="s">
        <v>56</v>
      </c>
      <c r="S521" s="36" t="str">
        <f aca="false">IF(Q521="n.a.","n.a.",IF(R521="completed",Q521,IF(R521="partial",Q521/2,IF(R521="incomplete",0,"n.a."))))</f>
        <v>n.a.</v>
      </c>
      <c r="V521" s="36" t="str">
        <f aca="false">IF(OR(H521="n.a.",H521=""),"n.a.",COUNTIF($I521:$K521,"x")+H521)</f>
        <v>n.a.</v>
      </c>
      <c r="W521" s="54" t="s">
        <v>54</v>
      </c>
      <c r="X521" s="36" t="str">
        <f aca="false">IF(V521="n.a.","n.a.",IF(W521="completed",V521,IF(W521="partial",V521/2,IF(W521="incomplete",0,"n.a."))))</f>
        <v>n.a.</v>
      </c>
    </row>
    <row r="522" customFormat="false" ht="16.4" hidden="true" customHeight="false" outlineLevel="0" collapsed="false">
      <c r="A522" s="75"/>
      <c r="B522" s="77" t="str">
        <f aca="false">HYPERLINK("https://attack.mitre.org/techniques/T1574/005","MITRE")</f>
        <v>MITRE</v>
      </c>
      <c r="C522" s="77" t="s">
        <v>24</v>
      </c>
      <c r="D522" s="37" t="s">
        <v>604</v>
      </c>
      <c r="E522" s="38" t="s">
        <v>618</v>
      </c>
      <c r="F522" s="39" t="n">
        <v>2</v>
      </c>
      <c r="G522" s="39" t="n">
        <v>3</v>
      </c>
      <c r="H522" s="39" t="s">
        <v>54</v>
      </c>
      <c r="I522" s="53"/>
      <c r="J522" s="53" t="s">
        <v>55</v>
      </c>
      <c r="K522" s="53" t="s">
        <v>55</v>
      </c>
      <c r="L522" s="36" t="n">
        <f aca="false">IF(OR(F522="n.a.",F522=""),"n.a.",COUNTIF($I522:$K522,"x")+F522)</f>
        <v>4</v>
      </c>
      <c r="M522" s="54" t="s">
        <v>56</v>
      </c>
      <c r="N522" s="36" t="str">
        <f aca="false">IF(L522="n.a.","n.a.",IF(M522="completed",L522,IF(M522="partial",L522/2,IF(M522="incomplete",0,"n.a."))))</f>
        <v>n.a.</v>
      </c>
      <c r="Q522" s="36" t="n">
        <f aca="false">IF(OR(G522="n.a.",G522=""),"n.a.",COUNTIF($I522:$K522,"x")+G522)</f>
        <v>5</v>
      </c>
      <c r="R522" s="54" t="s">
        <v>56</v>
      </c>
      <c r="S522" s="36" t="str">
        <f aca="false">IF(Q522="n.a.","n.a.",IF(R522="completed",Q522,IF(R522="partial",Q522/2,IF(R522="incomplete",0,"n.a."))))</f>
        <v>n.a.</v>
      </c>
      <c r="V522" s="36" t="str">
        <f aca="false">IF(OR(H522="n.a.",H522=""),"n.a.",COUNTIF($I522:$K522,"x")+H522)</f>
        <v>n.a.</v>
      </c>
      <c r="W522" s="54" t="s">
        <v>54</v>
      </c>
      <c r="X522" s="36" t="str">
        <f aca="false">IF(V522="n.a.","n.a.",IF(W522="completed",V522,IF(W522="partial",V522/2,IF(W522="incomplete",0,"n.a."))))</f>
        <v>n.a.</v>
      </c>
    </row>
    <row r="523" customFormat="false" ht="16.4" hidden="true" customHeight="false" outlineLevel="0" collapsed="false">
      <c r="A523" s="75"/>
      <c r="B523" s="77" t="str">
        <f aca="false">HYPERLINK("https://attack.mitre.org/techniques/T1574/017","MITRE")</f>
        <v>MITRE</v>
      </c>
      <c r="C523" s="77" t="s">
        <v>24</v>
      </c>
      <c r="D523" s="37" t="s">
        <v>604</v>
      </c>
      <c r="E523" s="38" t="s">
        <v>619</v>
      </c>
      <c r="F523" s="39" t="n">
        <v>1</v>
      </c>
      <c r="G523" s="39" t="n">
        <v>2</v>
      </c>
      <c r="H523" s="39" t="s">
        <v>54</v>
      </c>
      <c r="I523" s="53"/>
      <c r="J523" s="53" t="s">
        <v>55</v>
      </c>
      <c r="K523" s="53" t="s">
        <v>55</v>
      </c>
      <c r="L523" s="36" t="n">
        <f aca="false">IF(OR(F523="n.a.",F523=""),"n.a.",COUNTIF($I523:$K523,"x")+F523)</f>
        <v>3</v>
      </c>
      <c r="M523" s="54" t="s">
        <v>56</v>
      </c>
      <c r="N523" s="36" t="str">
        <f aca="false">IF(L523="n.a.","n.a.",IF(M523="completed",L523,IF(M523="partial",L523/2,IF(M523="incomplete",0,"n.a."))))</f>
        <v>n.a.</v>
      </c>
      <c r="Q523" s="36" t="n">
        <f aca="false">IF(OR(G523="n.a.",G523=""),"n.a.",COUNTIF($I523:$K523,"x")+G523)</f>
        <v>4</v>
      </c>
      <c r="R523" s="54" t="s">
        <v>56</v>
      </c>
      <c r="S523" s="36" t="str">
        <f aca="false">IF(Q523="n.a.","n.a.",IF(R523="completed",Q523,IF(R523="partial",Q523/2,IF(R523="incomplete",0,"n.a."))))</f>
        <v>n.a.</v>
      </c>
      <c r="V523" s="36" t="str">
        <f aca="false">IF(OR(H523="n.a.",H523=""),"n.a.",COUNTIF($I523:$K523,"x")+H523)</f>
        <v>n.a.</v>
      </c>
      <c r="W523" s="54" t="s">
        <v>54</v>
      </c>
      <c r="X523" s="36" t="str">
        <f aca="false">IF(V523="n.a.","n.a.",IF(W523="completed",V523,IF(W523="partial",V523/2,IF(W523="incomplete",0,"n.a."))))</f>
        <v>n.a.</v>
      </c>
    </row>
    <row r="524" customFormat="false" ht="16.4" hidden="true" customHeight="false" outlineLevel="0" collapsed="false">
      <c r="A524" s="75"/>
      <c r="B524" s="77" t="str">
        <f aca="false">HYPERLINK("https://attack.mitre.org/techniques/T1574/004","MITRE")</f>
        <v>MITRE</v>
      </c>
      <c r="C524" s="77" t="s">
        <v>24</v>
      </c>
      <c r="D524" s="37" t="s">
        <v>604</v>
      </c>
      <c r="E524" s="38" t="s">
        <v>620</v>
      </c>
      <c r="F524" s="39" t="n">
        <v>2</v>
      </c>
      <c r="G524" s="39" t="n">
        <v>3</v>
      </c>
      <c r="H524" s="39" t="s">
        <v>54</v>
      </c>
      <c r="I524" s="53"/>
      <c r="J524" s="53" t="s">
        <v>55</v>
      </c>
      <c r="K524" s="53" t="s">
        <v>55</v>
      </c>
      <c r="L524" s="36" t="n">
        <f aca="false">IF(OR(F524="n.a.",F524=""),"n.a.",COUNTIF($I524:$K524,"x")+F524)</f>
        <v>4</v>
      </c>
      <c r="M524" s="54" t="s">
        <v>56</v>
      </c>
      <c r="N524" s="36" t="str">
        <f aca="false">IF(L524="n.a.","n.a.",IF(M524="completed",L524,IF(M524="partial",L524/2,IF(M524="incomplete",0,"n.a."))))</f>
        <v>n.a.</v>
      </c>
      <c r="Q524" s="36" t="n">
        <f aca="false">IF(OR(G524="n.a.",G524=""),"n.a.",COUNTIF($I524:$K524,"x")+G524)</f>
        <v>5</v>
      </c>
      <c r="R524" s="54" t="s">
        <v>56</v>
      </c>
      <c r="S524" s="36" t="str">
        <f aca="false">IF(Q524="n.a.","n.a.",IF(R524="completed",Q524,IF(R524="partial",Q524/2,IF(R524="incomplete",0,"n.a."))))</f>
        <v>n.a.</v>
      </c>
      <c r="V524" s="36" t="str">
        <f aca="false">IF(OR(H524="n.a.",H524=""),"n.a.",COUNTIF($I524:$K524,"x")+H524)</f>
        <v>n.a.</v>
      </c>
      <c r="W524" s="54" t="s">
        <v>54</v>
      </c>
      <c r="X524" s="36" t="str">
        <f aca="false">IF(V524="n.a.","n.a.",IF(W524="completed",V524,IF(W524="partial",V524/2,IF(W524="incomplete",0,"n.a."))))</f>
        <v>n.a.</v>
      </c>
    </row>
    <row r="525" customFormat="false" ht="16.4" hidden="true" customHeight="false" outlineLevel="0" collapsed="false">
      <c r="A525" s="75"/>
      <c r="B525" s="77" t="str">
        <f aca="false">HYPERLINK("https://attack.mitre.org/techniques/T1546/003","MITRE")</f>
        <v>MITRE</v>
      </c>
      <c r="C525" s="77" t="s">
        <v>24</v>
      </c>
      <c r="D525" s="37" t="s">
        <v>604</v>
      </c>
      <c r="E525" s="38" t="s">
        <v>621</v>
      </c>
      <c r="F525" s="39" t="n">
        <v>2</v>
      </c>
      <c r="G525" s="39" t="n">
        <v>3</v>
      </c>
      <c r="H525" s="39" t="s">
        <v>54</v>
      </c>
      <c r="I525" s="55"/>
      <c r="J525" s="55" t="s">
        <v>55</v>
      </c>
      <c r="K525" s="55"/>
      <c r="L525" s="36" t="n">
        <f aca="false">IF(OR(F525="n.a.",F525=""),"n.a.",COUNTIF($I525:$K525,"x")+F525)</f>
        <v>3</v>
      </c>
      <c r="M525" s="54" t="s">
        <v>56</v>
      </c>
      <c r="N525" s="36" t="str">
        <f aca="false">IF(L525="n.a.","n.a.",IF(M525="completed",L525,IF(M525="partial",L525/2,IF(M525="incomplete",0,"n.a."))))</f>
        <v>n.a.</v>
      </c>
      <c r="Q525" s="36" t="n">
        <f aca="false">IF(OR(G525="n.a.",G525=""),"n.a.",COUNTIF($I525:$K525,"x")+G525)</f>
        <v>4</v>
      </c>
      <c r="R525" s="54" t="s">
        <v>56</v>
      </c>
      <c r="S525" s="36" t="str">
        <f aca="false">IF(Q525="n.a.","n.a.",IF(R525="completed",Q525,IF(R525="partial",Q525/2,IF(R525="incomplete",0,"n.a."))))</f>
        <v>n.a.</v>
      </c>
      <c r="V525" s="36" t="str">
        <f aca="false">IF(OR(H525="n.a.",H525=""),"n.a.",COUNTIF($I525:$K525,"x")+H525)</f>
        <v>n.a.</v>
      </c>
      <c r="W525" s="54" t="s">
        <v>54</v>
      </c>
      <c r="X525" s="36" t="str">
        <f aca="false">IF(V525="n.a.","n.a.",IF(W525="completed",V525,IF(W525="partial",V525/2,IF(W525="incomplete",0,"n.a."))))</f>
        <v>n.a.</v>
      </c>
    </row>
    <row r="526" customFormat="false" ht="16.4" hidden="true" customHeight="false" outlineLevel="0" collapsed="false">
      <c r="A526" s="75"/>
      <c r="B526" s="77" t="str">
        <f aca="false">HYPERLINK("https://attack.mitre.org/techniques/T1668/","MITRE")</f>
        <v>MITRE</v>
      </c>
      <c r="C526" s="77" t="s">
        <v>24</v>
      </c>
      <c r="D526" s="37" t="s">
        <v>622</v>
      </c>
      <c r="E526" s="38" t="s">
        <v>65</v>
      </c>
      <c r="F526" s="39" t="n">
        <v>1</v>
      </c>
      <c r="G526" s="39" t="n">
        <v>1</v>
      </c>
      <c r="H526" s="39" t="s">
        <v>54</v>
      </c>
      <c r="I526" s="53"/>
      <c r="J526" s="53" t="s">
        <v>55</v>
      </c>
      <c r="K526" s="53" t="s">
        <v>55</v>
      </c>
      <c r="L526" s="36" t="n">
        <f aca="false">IF(OR(F526="n.a.",F526=""),"n.a.",COUNTIF($I526:$K526,"x")+F526)</f>
        <v>3</v>
      </c>
      <c r="M526" s="54" t="s">
        <v>56</v>
      </c>
      <c r="N526" s="36" t="str">
        <f aca="false">IF(L526="n.a.","n.a.",IF(M526="completed",L526,IF(M526="partial",L526/2,IF(M526="incomplete",0,"n.a."))))</f>
        <v>n.a.</v>
      </c>
      <c r="Q526" s="36" t="n">
        <f aca="false">IF(OR(G526="n.a.",G526=""),"n.a.",COUNTIF($I526:$K526,"x")+G526)</f>
        <v>3</v>
      </c>
      <c r="R526" s="54" t="s">
        <v>56</v>
      </c>
      <c r="S526" s="36" t="str">
        <f aca="false">IF(Q526="n.a.","n.a.",IF(R526="completed",Q526,IF(R526="partial",Q526/2,IF(R526="incomplete",0,"n.a."))))</f>
        <v>n.a.</v>
      </c>
      <c r="V526" s="36" t="str">
        <f aca="false">IF(OR(H526="n.a.",H526=""),"n.a.",COUNTIF($I526:$K526,"x")+H526)</f>
        <v>n.a.</v>
      </c>
      <c r="W526" s="54" t="s">
        <v>54</v>
      </c>
      <c r="X526" s="36" t="str">
        <f aca="false">IF(V526="n.a.","n.a.",IF(W526="completed",V526,IF(W526="partial",V526/2,IF(W526="incomplete",0,"n.a."))))</f>
        <v>n.a.</v>
      </c>
    </row>
    <row r="527" customFormat="false" ht="16.4" hidden="true" customHeight="false" outlineLevel="0" collapsed="false">
      <c r="A527" s="75"/>
      <c r="B527" s="77" t="str">
        <f aca="false">HYPERLINK("https://attack.mitre.org/techniques/T1133/","MITRE")</f>
        <v>MITRE</v>
      </c>
      <c r="C527" s="77" t="s">
        <v>24</v>
      </c>
      <c r="D527" s="37" t="s">
        <v>536</v>
      </c>
      <c r="E527" s="38" t="s">
        <v>65</v>
      </c>
      <c r="F527" s="39" t="n">
        <v>2</v>
      </c>
      <c r="G527" s="39" t="n">
        <v>2</v>
      </c>
      <c r="H527" s="39" t="n">
        <v>3</v>
      </c>
      <c r="I527" s="53"/>
      <c r="J527" s="53" t="s">
        <v>55</v>
      </c>
      <c r="K527" s="53"/>
      <c r="L527" s="36" t="n">
        <f aca="false">IF(OR(F527="n.a.",F527=""),"n.a.",COUNTIF($I527:$K527,"x")+F527)</f>
        <v>3</v>
      </c>
      <c r="M527" s="54" t="s">
        <v>56</v>
      </c>
      <c r="N527" s="36" t="str">
        <f aca="false">IF(L527="n.a.","n.a.",IF(M527="completed",L527,IF(M527="partial",L527/2,IF(M527="incomplete",0,"n.a."))))</f>
        <v>n.a.</v>
      </c>
      <c r="Q527" s="36" t="n">
        <f aca="false">IF(OR(G527="n.a.",G527=""),"n.a.",COUNTIF($I527:$K527,"x")+G527)</f>
        <v>3</v>
      </c>
      <c r="R527" s="54" t="s">
        <v>56</v>
      </c>
      <c r="S527" s="36" t="str">
        <f aca="false">IF(Q527="n.a.","n.a.",IF(R527="completed",Q527,IF(R527="partial",Q527/2,IF(R527="incomplete",0,"n.a."))))</f>
        <v>n.a.</v>
      </c>
      <c r="V527" s="36" t="n">
        <f aca="false">IF(OR(H527="n.a.",H527=""),"n.a.",COUNTIF($I527:$K527,"x")+H527)</f>
        <v>4</v>
      </c>
      <c r="W527" s="54" t="s">
        <v>56</v>
      </c>
      <c r="X527" s="36" t="str">
        <f aca="false">IF(V527="n.a.","n.a.",IF(W527="completed",V527,IF(W527="partial",V527/2,IF(W527="incomplete",0,"n.a."))))</f>
        <v>n.a.</v>
      </c>
    </row>
    <row r="528" customFormat="false" ht="16.4" hidden="true" customHeight="false" outlineLevel="0" collapsed="false">
      <c r="A528" s="75"/>
      <c r="B528" s="77" t="str">
        <f aca="false">HYPERLINK("https://attack.mitre.org/techniques/T1574/014","MITRE")</f>
        <v>MITRE</v>
      </c>
      <c r="C528" s="77" t="s">
        <v>24</v>
      </c>
      <c r="D528" s="37" t="s">
        <v>244</v>
      </c>
      <c r="E528" s="38" t="s">
        <v>245</v>
      </c>
      <c r="F528" s="39" t="n">
        <v>2</v>
      </c>
      <c r="G528" s="39" t="n">
        <v>2</v>
      </c>
      <c r="H528" s="39" t="s">
        <v>54</v>
      </c>
      <c r="I528" s="55"/>
      <c r="J528" s="55" t="s">
        <v>55</v>
      </c>
      <c r="K528" s="55" t="s">
        <v>55</v>
      </c>
      <c r="L528" s="36" t="n">
        <f aca="false">IF(OR(F528="n.a.",F528=""),"n.a.",COUNTIF($I528:$K528,"x")+F528)</f>
        <v>4</v>
      </c>
      <c r="M528" s="54" t="s">
        <v>56</v>
      </c>
      <c r="N528" s="36" t="str">
        <f aca="false">IF(L528="n.a.","n.a.",IF(M528="completed",L528,IF(M528="partial",L528/2,IF(M528="incomplete",0,"n.a."))))</f>
        <v>n.a.</v>
      </c>
      <c r="Q528" s="36" t="n">
        <f aca="false">IF(OR(G528="n.a.",G528=""),"n.a.",COUNTIF($I528:$K528,"x")+G528)</f>
        <v>4</v>
      </c>
      <c r="R528" s="54" t="s">
        <v>56</v>
      </c>
      <c r="S528" s="36" t="str">
        <f aca="false">IF(Q528="n.a.","n.a.",IF(R528="completed",Q528,IF(R528="partial",Q528/2,IF(R528="incomplete",0,"n.a."))))</f>
        <v>n.a.</v>
      </c>
      <c r="V528" s="36" t="str">
        <f aca="false">IF(OR(H528="n.a.",H528=""),"n.a.",COUNTIF($I528:$K528,"x")+H528)</f>
        <v>n.a.</v>
      </c>
      <c r="W528" s="54" t="s">
        <v>54</v>
      </c>
      <c r="X528" s="36" t="str">
        <f aca="false">IF(V528="n.a.","n.a.",IF(W528="completed",V528,IF(W528="partial",V528/2,IF(W528="incomplete",0,"n.a."))))</f>
        <v>n.a.</v>
      </c>
    </row>
    <row r="529" customFormat="false" ht="16.4" hidden="true" customHeight="false" outlineLevel="0" collapsed="false">
      <c r="A529" s="75"/>
      <c r="B529" s="77" t="str">
        <f aca="false">HYPERLINK("https://attack.mitre.org/techniques/T1574/012","MITRE")</f>
        <v>MITRE</v>
      </c>
      <c r="C529" s="77" t="s">
        <v>24</v>
      </c>
      <c r="D529" s="37" t="s">
        <v>244</v>
      </c>
      <c r="E529" s="38" t="s">
        <v>246</v>
      </c>
      <c r="F529" s="39" t="n">
        <v>2</v>
      </c>
      <c r="G529" s="39" t="n">
        <v>3</v>
      </c>
      <c r="H529" s="39" t="s">
        <v>54</v>
      </c>
      <c r="I529" s="55"/>
      <c r="J529" s="55" t="s">
        <v>55</v>
      </c>
      <c r="K529" s="55" t="s">
        <v>55</v>
      </c>
      <c r="L529" s="36" t="n">
        <f aca="false">IF(OR(F529="n.a.",F529=""),"n.a.",COUNTIF($I529:$K529,"x")+F529)</f>
        <v>4</v>
      </c>
      <c r="M529" s="54" t="s">
        <v>56</v>
      </c>
      <c r="N529" s="36" t="str">
        <f aca="false">IF(L529="n.a.","n.a.",IF(M529="completed",L529,IF(M529="partial",L529/2,IF(M529="incomplete",0,"n.a."))))</f>
        <v>n.a.</v>
      </c>
      <c r="Q529" s="36" t="n">
        <f aca="false">IF(OR(G529="n.a.",G529=""),"n.a.",COUNTIF($I529:$K529,"x")+G529)</f>
        <v>5</v>
      </c>
      <c r="R529" s="54" t="s">
        <v>56</v>
      </c>
      <c r="S529" s="36" t="str">
        <f aca="false">IF(Q529="n.a.","n.a.",IF(R529="completed",Q529,IF(R529="partial",Q529/2,IF(R529="incomplete",0,"n.a."))))</f>
        <v>n.a.</v>
      </c>
      <c r="V529" s="36" t="str">
        <f aca="false">IF(OR(H529="n.a.",H529=""),"n.a.",COUNTIF($I529:$K529,"x")+H529)</f>
        <v>n.a.</v>
      </c>
      <c r="W529" s="54" t="s">
        <v>54</v>
      </c>
      <c r="X529" s="36" t="str">
        <f aca="false">IF(V529="n.a.","n.a.",IF(W529="completed",V529,IF(W529="partial",V529/2,IF(W529="incomplete",0,"n.a."))))</f>
        <v>n.a.</v>
      </c>
    </row>
    <row r="530" customFormat="false" ht="16.4" hidden="true" customHeight="false" outlineLevel="0" collapsed="false">
      <c r="A530" s="75"/>
      <c r="B530" s="77" t="str">
        <f aca="false">HYPERLINK("https://attack.mitre.org/techniques/T1574/001","MITRE")</f>
        <v>MITRE</v>
      </c>
      <c r="C530" s="77" t="s">
        <v>24</v>
      </c>
      <c r="D530" s="37" t="s">
        <v>244</v>
      </c>
      <c r="E530" s="38" t="s">
        <v>247</v>
      </c>
      <c r="F530" s="39" t="n">
        <v>3</v>
      </c>
      <c r="G530" s="39" t="n">
        <v>3</v>
      </c>
      <c r="H530" s="39" t="s">
        <v>54</v>
      </c>
      <c r="I530" s="53"/>
      <c r="J530" s="53" t="s">
        <v>55</v>
      </c>
      <c r="K530" s="53" t="s">
        <v>55</v>
      </c>
      <c r="L530" s="36" t="n">
        <f aca="false">IF(OR(F530="n.a.",F530=""),"n.a.",COUNTIF($I530:$K530,"x")+F530)</f>
        <v>5</v>
      </c>
      <c r="M530" s="54" t="s">
        <v>56</v>
      </c>
      <c r="N530" s="36" t="str">
        <f aca="false">IF(L530="n.a.","n.a.",IF(M530="completed",L530,IF(M530="partial",L530/2,IF(M530="incomplete",0,"n.a."))))</f>
        <v>n.a.</v>
      </c>
      <c r="Q530" s="36" t="n">
        <f aca="false">IF(OR(G530="n.a.",G530=""),"n.a.",COUNTIF($I530:$K530,"x")+G530)</f>
        <v>5</v>
      </c>
      <c r="R530" s="54" t="s">
        <v>56</v>
      </c>
      <c r="S530" s="36" t="str">
        <f aca="false">IF(Q530="n.a.","n.a.",IF(R530="completed",Q530,IF(R530="partial",Q530/2,IF(R530="incomplete",0,"n.a."))))</f>
        <v>n.a.</v>
      </c>
      <c r="V530" s="36" t="str">
        <f aca="false">IF(OR(H530="n.a.",H530=""),"n.a.",COUNTIF($I530:$K530,"x")+H530)</f>
        <v>n.a.</v>
      </c>
      <c r="W530" s="54" t="s">
        <v>54</v>
      </c>
      <c r="X530" s="36" t="str">
        <f aca="false">IF(V530="n.a.","n.a.",IF(W530="completed",V530,IF(W530="partial",V530/2,IF(W530="incomplete",0,"n.a."))))</f>
        <v>n.a.</v>
      </c>
    </row>
    <row r="531" customFormat="false" ht="16.4" hidden="true" customHeight="false" outlineLevel="0" collapsed="false">
      <c r="A531" s="75"/>
      <c r="B531" s="77" t="str">
        <f aca="false">HYPERLINK("https://attack.mitre.org/techniques/T1574/004","MITRE")</f>
        <v>MITRE</v>
      </c>
      <c r="C531" s="77" t="s">
        <v>24</v>
      </c>
      <c r="D531" s="37" t="s">
        <v>244</v>
      </c>
      <c r="E531" s="38" t="s">
        <v>248</v>
      </c>
      <c r="F531" s="39" t="n">
        <v>3</v>
      </c>
      <c r="G531" s="39" t="s">
        <v>54</v>
      </c>
      <c r="H531" s="39" t="s">
        <v>54</v>
      </c>
      <c r="I531" s="53"/>
      <c r="J531" s="53" t="s">
        <v>55</v>
      </c>
      <c r="K531" s="53" t="s">
        <v>55</v>
      </c>
      <c r="L531" s="36" t="n">
        <f aca="false">IF(OR(F531="n.a.",F531=""),"n.a.",COUNTIF($I531:$K531,"x")+F531)</f>
        <v>5</v>
      </c>
      <c r="M531" s="54" t="s">
        <v>56</v>
      </c>
      <c r="N531" s="36" t="str">
        <f aca="false">IF(L531="n.a.","n.a.",IF(M531="completed",L531,IF(M531="partial",L531/2,IF(M531="incomplete",0,"n.a."))))</f>
        <v>n.a.</v>
      </c>
      <c r="Q531" s="36" t="str">
        <f aca="false">IF(OR(G531="n.a.",G531=""),"n.a.",COUNTIF($I531:$K531,"x")+G531)</f>
        <v>n.a.</v>
      </c>
      <c r="R531" s="54" t="s">
        <v>54</v>
      </c>
      <c r="S531" s="36" t="str">
        <f aca="false">IF(Q531="n.a.","n.a.",IF(R531="completed",Q531,IF(R531="partial",Q531/2,IF(R531="incomplete",0,"n.a."))))</f>
        <v>n.a.</v>
      </c>
      <c r="V531" s="36" t="str">
        <f aca="false">IF(OR(H531="n.a.",H531=""),"n.a.",COUNTIF($I531:$K531,"x")+H531)</f>
        <v>n.a.</v>
      </c>
      <c r="W531" s="54" t="s">
        <v>54</v>
      </c>
      <c r="X531" s="36" t="str">
        <f aca="false">IF(V531="n.a.","n.a.",IF(W531="completed",V531,IF(W531="partial",V531/2,IF(W531="incomplete",0,"n.a."))))</f>
        <v>n.a.</v>
      </c>
    </row>
    <row r="532" customFormat="false" ht="16.4" hidden="true" customHeight="false" outlineLevel="0" collapsed="false">
      <c r="A532" s="75"/>
      <c r="B532" s="77" t="str">
        <f aca="false">HYPERLINK("https://attack.mitre.org/techniques/T1574/006","MITRE")</f>
        <v>MITRE</v>
      </c>
      <c r="C532" s="77" t="s">
        <v>24</v>
      </c>
      <c r="D532" s="37" t="s">
        <v>244</v>
      </c>
      <c r="E532" s="38" t="s">
        <v>249</v>
      </c>
      <c r="F532" s="39" t="s">
        <v>54</v>
      </c>
      <c r="G532" s="39" t="s">
        <v>54</v>
      </c>
      <c r="H532" s="39" t="s">
        <v>54</v>
      </c>
      <c r="I532" s="53"/>
      <c r="J532" s="53"/>
      <c r="K532" s="53"/>
      <c r="L532" s="36" t="str">
        <f aca="false">IF(OR(F532="n.a.",F532=""),"n.a.",COUNTIF($I532:$K532,"x")+F532)</f>
        <v>n.a.</v>
      </c>
      <c r="M532" s="54" t="s">
        <v>54</v>
      </c>
      <c r="N532" s="36" t="str">
        <f aca="false">IF(L532="n.a.","n.a.",IF(M532="completed",L532,IF(M532="partial",L532/2,IF(M532="incomplete",0,"n.a."))))</f>
        <v>n.a.</v>
      </c>
      <c r="Q532" s="36" t="str">
        <f aca="false">IF(OR(G532="n.a.",G532=""),"n.a.",COUNTIF($I532:$K532,"x")+G532)</f>
        <v>n.a.</v>
      </c>
      <c r="R532" s="54" t="s">
        <v>54</v>
      </c>
      <c r="S532" s="36" t="str">
        <f aca="false">IF(Q532="n.a.","n.a.",IF(R532="completed",Q532,IF(R532="partial",Q532/2,IF(R532="incomplete",0,"n.a."))))</f>
        <v>n.a.</v>
      </c>
      <c r="V532" s="36" t="str">
        <f aca="false">IF(OR(H532="n.a.",H532=""),"n.a.",COUNTIF($I532:$K532,"x")+H532)</f>
        <v>n.a.</v>
      </c>
      <c r="W532" s="54" t="s">
        <v>54</v>
      </c>
      <c r="X532" s="36" t="str">
        <f aca="false">IF(V532="n.a.","n.a.",IF(W532="completed",V532,IF(W532="partial",V532/2,IF(W532="incomplete",0,"n.a."))))</f>
        <v>n.a.</v>
      </c>
    </row>
    <row r="533" customFormat="false" ht="16.4" hidden="true" customHeight="false" outlineLevel="0" collapsed="false">
      <c r="A533" s="75"/>
      <c r="B533" s="77" t="str">
        <f aca="false">HYPERLINK("https://attack.mitre.org/techniques/T1574/005","MITRE")</f>
        <v>MITRE</v>
      </c>
      <c r="C533" s="77" t="s">
        <v>24</v>
      </c>
      <c r="D533" s="37" t="s">
        <v>244</v>
      </c>
      <c r="E533" s="38" t="s">
        <v>250</v>
      </c>
      <c r="F533" s="39" t="n">
        <v>2</v>
      </c>
      <c r="G533" s="39" t="n">
        <v>3</v>
      </c>
      <c r="H533" s="39" t="s">
        <v>54</v>
      </c>
      <c r="I533" s="55"/>
      <c r="J533" s="55" t="s">
        <v>55</v>
      </c>
      <c r="K533" s="55" t="s">
        <v>55</v>
      </c>
      <c r="L533" s="36" t="n">
        <f aca="false">IF(OR(F533="n.a.",F533=""),"n.a.",COUNTIF($I533:$K533,"x")+F533)</f>
        <v>4</v>
      </c>
      <c r="M533" s="54" t="s">
        <v>56</v>
      </c>
      <c r="N533" s="36" t="str">
        <f aca="false">IF(L533="n.a.","n.a.",IF(M533="completed",L533,IF(M533="partial",L533/2,IF(M533="incomplete",0,"n.a."))))</f>
        <v>n.a.</v>
      </c>
      <c r="Q533" s="36" t="n">
        <f aca="false">IF(OR(G533="n.a.",G533=""),"n.a.",COUNTIF($I533:$K533,"x")+G533)</f>
        <v>5</v>
      </c>
      <c r="R533" s="54" t="s">
        <v>56</v>
      </c>
      <c r="S533" s="36" t="str">
        <f aca="false">IF(Q533="n.a.","n.a.",IF(R533="completed",Q533,IF(R533="partial",Q533/2,IF(R533="incomplete",0,"n.a."))))</f>
        <v>n.a.</v>
      </c>
      <c r="V533" s="36" t="str">
        <f aca="false">IF(OR(H533="n.a.",H533=""),"n.a.",COUNTIF($I533:$K533,"x")+H533)</f>
        <v>n.a.</v>
      </c>
      <c r="W533" s="54" t="s">
        <v>54</v>
      </c>
      <c r="X533" s="36" t="str">
        <f aca="false">IF(V533="n.a.","n.a.",IF(W533="completed",V533,IF(W533="partial",V533/2,IF(W533="incomplete",0,"n.a."))))</f>
        <v>n.a.</v>
      </c>
    </row>
    <row r="534" customFormat="false" ht="16.4" hidden="true" customHeight="false" outlineLevel="0" collapsed="false">
      <c r="A534" s="75"/>
      <c r="B534" s="77" t="str">
        <f aca="false">HYPERLINK("https://attack.mitre.org/techniques/T1574/013","MITRE")</f>
        <v>MITRE</v>
      </c>
      <c r="C534" s="77" t="s">
        <v>24</v>
      </c>
      <c r="D534" s="37" t="s">
        <v>244</v>
      </c>
      <c r="E534" s="38" t="s">
        <v>251</v>
      </c>
      <c r="F534" s="39" t="n">
        <v>2</v>
      </c>
      <c r="G534" s="39" t="n">
        <v>2</v>
      </c>
      <c r="H534" s="39" t="s">
        <v>54</v>
      </c>
      <c r="I534" s="53"/>
      <c r="J534" s="53" t="s">
        <v>55</v>
      </c>
      <c r="K534" s="53" t="s">
        <v>55</v>
      </c>
      <c r="L534" s="36" t="n">
        <f aca="false">IF(OR(F534="n.a.",F534=""),"n.a.",COUNTIF($I534:$K534,"x")+F534)</f>
        <v>4</v>
      </c>
      <c r="M534" s="54" t="s">
        <v>56</v>
      </c>
      <c r="N534" s="36" t="str">
        <f aca="false">IF(L534="n.a.","n.a.",IF(M534="completed",L534,IF(M534="partial",L534/2,IF(M534="incomplete",0,"n.a."))))</f>
        <v>n.a.</v>
      </c>
      <c r="Q534" s="36" t="n">
        <f aca="false">IF(OR(G534="n.a.",G534=""),"n.a.",COUNTIF($I534:$K534,"x")+G534)</f>
        <v>4</v>
      </c>
      <c r="R534" s="54" t="s">
        <v>56</v>
      </c>
      <c r="S534" s="36" t="str">
        <f aca="false">IF(Q534="n.a.","n.a.",IF(R534="completed",Q534,IF(R534="partial",Q534/2,IF(R534="incomplete",0,"n.a."))))</f>
        <v>n.a.</v>
      </c>
      <c r="V534" s="36" t="str">
        <f aca="false">IF(OR(H534="n.a.",H534=""),"n.a.",COUNTIF($I534:$K534,"x")+H534)</f>
        <v>n.a.</v>
      </c>
      <c r="W534" s="54" t="s">
        <v>54</v>
      </c>
      <c r="X534" s="36" t="str">
        <f aca="false">IF(V534="n.a.","n.a.",IF(W534="completed",V534,IF(W534="partial",V534/2,IF(W534="incomplete",0,"n.a."))))</f>
        <v>n.a.</v>
      </c>
    </row>
    <row r="535" customFormat="false" ht="16.4" hidden="true" customHeight="false" outlineLevel="0" collapsed="false">
      <c r="A535" s="75"/>
      <c r="B535" s="77" t="str">
        <f aca="false">HYPERLINK("https://attack.mitre.org/techniques/T1574/007","MITRE")</f>
        <v>MITRE</v>
      </c>
      <c r="C535" s="77" t="s">
        <v>24</v>
      </c>
      <c r="D535" s="37" t="s">
        <v>244</v>
      </c>
      <c r="E535" s="38" t="s">
        <v>252</v>
      </c>
      <c r="F535" s="39" t="n">
        <v>3</v>
      </c>
      <c r="G535" s="39" t="n">
        <v>3</v>
      </c>
      <c r="H535" s="39" t="s">
        <v>54</v>
      </c>
      <c r="I535" s="55"/>
      <c r="J535" s="55" t="s">
        <v>55</v>
      </c>
      <c r="K535" s="55" t="s">
        <v>55</v>
      </c>
      <c r="L535" s="36" t="n">
        <f aca="false">IF(OR(F535="n.a.",F535=""),"n.a.",COUNTIF($I535:$K535,"x")+F535)</f>
        <v>5</v>
      </c>
      <c r="M535" s="54" t="s">
        <v>56</v>
      </c>
      <c r="N535" s="36" t="str">
        <f aca="false">IF(L535="n.a.","n.a.",IF(M535="completed",L535,IF(M535="partial",L535/2,IF(M535="incomplete",0,"n.a."))))</f>
        <v>n.a.</v>
      </c>
      <c r="Q535" s="36" t="n">
        <f aca="false">IF(OR(G535="n.a.",G535=""),"n.a.",COUNTIF($I535:$K535,"x")+G535)</f>
        <v>5</v>
      </c>
      <c r="R535" s="54" t="s">
        <v>56</v>
      </c>
      <c r="S535" s="36" t="str">
        <f aca="false">IF(Q535="n.a.","n.a.",IF(R535="completed",Q535,IF(R535="partial",Q535/2,IF(R535="incomplete",0,"n.a."))))</f>
        <v>n.a.</v>
      </c>
      <c r="V535" s="36" t="str">
        <f aca="false">IF(OR(H535="n.a.",H535=""),"n.a.",COUNTIF($I535:$K535,"x")+H535)</f>
        <v>n.a.</v>
      </c>
      <c r="W535" s="54" t="s">
        <v>54</v>
      </c>
      <c r="X535" s="36" t="str">
        <f aca="false">IF(V535="n.a.","n.a.",IF(W535="completed",V535,IF(W535="partial",V535/2,IF(W535="incomplete",0,"n.a."))))</f>
        <v>n.a.</v>
      </c>
    </row>
    <row r="536" customFormat="false" ht="16.4" hidden="true" customHeight="false" outlineLevel="0" collapsed="false">
      <c r="A536" s="75"/>
      <c r="B536" s="77" t="str">
        <f aca="false">HYPERLINK("https://attack.mitre.org/techniques/T1574/008","MITRE")</f>
        <v>MITRE</v>
      </c>
      <c r="C536" s="77" t="s">
        <v>24</v>
      </c>
      <c r="D536" s="37" t="s">
        <v>244</v>
      </c>
      <c r="E536" s="38" t="s">
        <v>253</v>
      </c>
      <c r="F536" s="39" t="n">
        <v>3</v>
      </c>
      <c r="G536" s="39" t="n">
        <v>3</v>
      </c>
      <c r="H536" s="39" t="s">
        <v>54</v>
      </c>
      <c r="I536" s="55"/>
      <c r="J536" s="55" t="s">
        <v>55</v>
      </c>
      <c r="K536" s="55" t="s">
        <v>55</v>
      </c>
      <c r="L536" s="36" t="n">
        <f aca="false">IF(OR(F536="n.a.",F536=""),"n.a.",COUNTIF($I536:$K536,"x")+F536)</f>
        <v>5</v>
      </c>
      <c r="M536" s="54" t="s">
        <v>56</v>
      </c>
      <c r="N536" s="36" t="str">
        <f aca="false">IF(L536="n.a.","n.a.",IF(M536="completed",L536,IF(M536="partial",L536/2,IF(M536="incomplete",0,"n.a."))))</f>
        <v>n.a.</v>
      </c>
      <c r="Q536" s="36" t="n">
        <f aca="false">IF(OR(G536="n.a.",G536=""),"n.a.",COUNTIF($I536:$K536,"x")+G536)</f>
        <v>5</v>
      </c>
      <c r="R536" s="54" t="s">
        <v>56</v>
      </c>
      <c r="S536" s="36" t="str">
        <f aca="false">IF(Q536="n.a.","n.a.",IF(R536="completed",Q536,IF(R536="partial",Q536/2,IF(R536="incomplete",0,"n.a."))))</f>
        <v>n.a.</v>
      </c>
      <c r="V536" s="36" t="str">
        <f aca="false">IF(OR(H536="n.a.",H536=""),"n.a.",COUNTIF($I536:$K536,"x")+H536)</f>
        <v>n.a.</v>
      </c>
      <c r="W536" s="54" t="s">
        <v>54</v>
      </c>
      <c r="X536" s="36" t="str">
        <f aca="false">IF(V536="n.a.","n.a.",IF(W536="completed",V536,IF(W536="partial",V536/2,IF(W536="incomplete",0,"n.a."))))</f>
        <v>n.a.</v>
      </c>
    </row>
    <row r="537" customFormat="false" ht="16.4" hidden="true" customHeight="false" outlineLevel="0" collapsed="false">
      <c r="A537" s="75"/>
      <c r="B537" s="77" t="str">
        <f aca="false">HYPERLINK("https://attack.mitre.org/techniques/T1574/009","MITRE")</f>
        <v>MITRE</v>
      </c>
      <c r="C537" s="77" t="s">
        <v>24</v>
      </c>
      <c r="D537" s="37" t="s">
        <v>244</v>
      </c>
      <c r="E537" s="38" t="s">
        <v>254</v>
      </c>
      <c r="F537" s="39" t="n">
        <v>3</v>
      </c>
      <c r="G537" s="39" t="n">
        <v>3</v>
      </c>
      <c r="H537" s="39" t="s">
        <v>54</v>
      </c>
      <c r="I537" s="55"/>
      <c r="J537" s="55" t="s">
        <v>55</v>
      </c>
      <c r="K537" s="55" t="s">
        <v>55</v>
      </c>
      <c r="L537" s="36" t="n">
        <f aca="false">IF(OR(F537="n.a.",F537=""),"n.a.",COUNTIF($I537:$K537,"x")+F537)</f>
        <v>5</v>
      </c>
      <c r="M537" s="54" t="s">
        <v>56</v>
      </c>
      <c r="N537" s="36" t="str">
        <f aca="false">IF(L537="n.a.","n.a.",IF(M537="completed",L537,IF(M537="partial",L537/2,IF(M537="incomplete",0,"n.a."))))</f>
        <v>n.a.</v>
      </c>
      <c r="Q537" s="36" t="n">
        <f aca="false">IF(OR(G537="n.a.",G537=""),"n.a.",COUNTIF($I537:$K537,"x")+G537)</f>
        <v>5</v>
      </c>
      <c r="R537" s="54" t="s">
        <v>56</v>
      </c>
      <c r="S537" s="36" t="str">
        <f aca="false">IF(Q537="n.a.","n.a.",IF(R537="completed",Q537,IF(R537="partial",Q537/2,IF(R537="incomplete",0,"n.a."))))</f>
        <v>n.a.</v>
      </c>
      <c r="V537" s="36" t="str">
        <f aca="false">IF(OR(H537="n.a.",H537=""),"n.a.",COUNTIF($I537:$K537,"x")+H537)</f>
        <v>n.a.</v>
      </c>
      <c r="W537" s="54" t="s">
        <v>54</v>
      </c>
      <c r="X537" s="36" t="str">
        <f aca="false">IF(V537="n.a.","n.a.",IF(W537="completed",V537,IF(W537="partial",V537/2,IF(W537="incomplete",0,"n.a."))))</f>
        <v>n.a.</v>
      </c>
    </row>
    <row r="538" customFormat="false" ht="16.4" hidden="true" customHeight="false" outlineLevel="0" collapsed="false">
      <c r="A538" s="75"/>
      <c r="B538" s="77" t="str">
        <f aca="false">HYPERLINK("https://attack.mitre.org/techniques/T1574/010","MITRE")</f>
        <v>MITRE</v>
      </c>
      <c r="C538" s="77" t="s">
        <v>24</v>
      </c>
      <c r="D538" s="37" t="s">
        <v>244</v>
      </c>
      <c r="E538" s="38" t="s">
        <v>255</v>
      </c>
      <c r="F538" s="39" t="n">
        <v>2</v>
      </c>
      <c r="G538" s="39" t="n">
        <v>3</v>
      </c>
      <c r="H538" s="39" t="s">
        <v>54</v>
      </c>
      <c r="I538" s="55"/>
      <c r="J538" s="55" t="s">
        <v>55</v>
      </c>
      <c r="K538" s="55" t="s">
        <v>55</v>
      </c>
      <c r="L538" s="36" t="n">
        <f aca="false">IF(OR(F538="n.a.",F538=""),"n.a.",COUNTIF($I538:$K538,"x")+F538)</f>
        <v>4</v>
      </c>
      <c r="M538" s="54" t="s">
        <v>56</v>
      </c>
      <c r="N538" s="36" t="str">
        <f aca="false">IF(L538="n.a.","n.a.",IF(M538="completed",L538,IF(M538="partial",L538/2,IF(M538="incomplete",0,"n.a."))))</f>
        <v>n.a.</v>
      </c>
      <c r="Q538" s="36" t="n">
        <f aca="false">IF(OR(G538="n.a.",G538=""),"n.a.",COUNTIF($I538:$K538,"x")+G538)</f>
        <v>5</v>
      </c>
      <c r="R538" s="54" t="s">
        <v>56</v>
      </c>
      <c r="S538" s="36" t="str">
        <f aca="false">IF(Q538="n.a.","n.a.",IF(R538="completed",Q538,IF(R538="partial",Q538/2,IF(R538="incomplete",0,"n.a."))))</f>
        <v>n.a.</v>
      </c>
      <c r="V538" s="36" t="str">
        <f aca="false">IF(OR(H538="n.a.",H538=""),"n.a.",COUNTIF($I538:$K538,"x")+H538)</f>
        <v>n.a.</v>
      </c>
      <c r="W538" s="54" t="s">
        <v>54</v>
      </c>
      <c r="X538" s="36" t="str">
        <f aca="false">IF(V538="n.a.","n.a.",IF(W538="completed",V538,IF(W538="partial",V538/2,IF(W538="incomplete",0,"n.a."))))</f>
        <v>n.a.</v>
      </c>
    </row>
    <row r="539" customFormat="false" ht="16.4" hidden="true" customHeight="false" outlineLevel="0" collapsed="false">
      <c r="A539" s="75"/>
      <c r="B539" s="77" t="str">
        <f aca="false">HYPERLINK("https://attack.mitre.org/techniques/T1574/011","MITRE")</f>
        <v>MITRE</v>
      </c>
      <c r="C539" s="77" t="s">
        <v>24</v>
      </c>
      <c r="D539" s="37" t="s">
        <v>244</v>
      </c>
      <c r="E539" s="38" t="s">
        <v>256</v>
      </c>
      <c r="F539" s="39" t="n">
        <v>3</v>
      </c>
      <c r="G539" s="39" t="n">
        <v>3</v>
      </c>
      <c r="H539" s="39" t="s">
        <v>54</v>
      </c>
      <c r="I539" s="55"/>
      <c r="J539" s="55" t="s">
        <v>55</v>
      </c>
      <c r="K539" s="55" t="s">
        <v>55</v>
      </c>
      <c r="L539" s="36" t="n">
        <f aca="false">IF(OR(F539="n.a.",F539=""),"n.a.",COUNTIF($I539:$K539,"x")+F539)</f>
        <v>5</v>
      </c>
      <c r="M539" s="54" t="s">
        <v>56</v>
      </c>
      <c r="N539" s="36" t="str">
        <f aca="false">IF(L539="n.a.","n.a.",IF(M539="completed",L539,IF(M539="partial",L539/2,IF(M539="incomplete",0,"n.a."))))</f>
        <v>n.a.</v>
      </c>
      <c r="Q539" s="36" t="n">
        <f aca="false">IF(OR(G539="n.a.",G539=""),"n.a.",COUNTIF($I539:$K539,"x")+G539)</f>
        <v>5</v>
      </c>
      <c r="R539" s="54" t="s">
        <v>56</v>
      </c>
      <c r="S539" s="36" t="str">
        <f aca="false">IF(Q539="n.a.","n.a.",IF(R539="completed",Q539,IF(R539="partial",Q539/2,IF(R539="incomplete",0,"n.a."))))</f>
        <v>n.a.</v>
      </c>
      <c r="V539" s="36" t="str">
        <f aca="false">IF(OR(H539="n.a.",H539=""),"n.a.",COUNTIF($I539:$K539,"x")+H539)</f>
        <v>n.a.</v>
      </c>
      <c r="W539" s="54" t="s">
        <v>54</v>
      </c>
      <c r="X539" s="36" t="str">
        <f aca="false">IF(V539="n.a.","n.a.",IF(W539="completed",V539,IF(W539="partial",V539/2,IF(W539="incomplete",0,"n.a."))))</f>
        <v>n.a.</v>
      </c>
    </row>
    <row r="540" customFormat="false" ht="16.4" hidden="true" customHeight="false" outlineLevel="0" collapsed="false">
      <c r="A540" s="75"/>
      <c r="B540" s="77" t="str">
        <f aca="false">HYPERLINK("https://attack.mitre.org/techniques/T1525/","MITRE")</f>
        <v>MITRE</v>
      </c>
      <c r="C540" s="77" t="s">
        <v>24</v>
      </c>
      <c r="D540" s="37" t="s">
        <v>623</v>
      </c>
      <c r="E540" s="38" t="s">
        <v>65</v>
      </c>
      <c r="F540" s="39" t="n">
        <v>2</v>
      </c>
      <c r="G540" s="39" t="n">
        <v>3</v>
      </c>
      <c r="H540" s="39" t="n">
        <v>3</v>
      </c>
      <c r="I540" s="53"/>
      <c r="J540" s="53" t="s">
        <v>55</v>
      </c>
      <c r="K540" s="53" t="s">
        <v>55</v>
      </c>
      <c r="L540" s="36" t="n">
        <f aca="false">IF(OR(F540="n.a.",F540=""),"n.a.",COUNTIF($I540:$K540,"x")+F540)</f>
        <v>4</v>
      </c>
      <c r="M540" s="54" t="s">
        <v>56</v>
      </c>
      <c r="N540" s="36" t="str">
        <f aca="false">IF(L540="n.a.","n.a.",IF(M540="completed",L540,IF(M540="partial",L540/2,IF(M540="incomplete",0,"n.a."))))</f>
        <v>n.a.</v>
      </c>
      <c r="Q540" s="36" t="n">
        <f aca="false">IF(OR(G540="n.a.",G540=""),"n.a.",COUNTIF($I540:$K540,"x")+G540)</f>
        <v>5</v>
      </c>
      <c r="R540" s="54" t="s">
        <v>56</v>
      </c>
      <c r="S540" s="36" t="str">
        <f aca="false">IF(Q540="n.a.","n.a.",IF(R540="completed",Q540,IF(R540="partial",Q540/2,IF(R540="incomplete",0,"n.a."))))</f>
        <v>n.a.</v>
      </c>
      <c r="V540" s="36" t="n">
        <f aca="false">IF(OR(H540="n.a.",H540=""),"n.a.",COUNTIF($I540:$K540,"x")+H540)</f>
        <v>5</v>
      </c>
      <c r="W540" s="54" t="s">
        <v>56</v>
      </c>
      <c r="X540" s="36" t="str">
        <f aca="false">IF(V540="n.a.","n.a.",IF(W540="completed",V540,IF(W540="partial",V540/2,IF(W540="incomplete",0,"n.a."))))</f>
        <v>n.a.</v>
      </c>
    </row>
    <row r="541" customFormat="false" ht="16.4" hidden="true" customHeight="false" outlineLevel="0" collapsed="false">
      <c r="A541" s="75"/>
      <c r="B541" s="77" t="str">
        <f aca="false">HYPERLINK("https://attack.mitre.org/techniques/T1556/009","MITRE")</f>
        <v>MITRE</v>
      </c>
      <c r="C541" s="77" t="s">
        <v>24</v>
      </c>
      <c r="D541" s="37" t="s">
        <v>159</v>
      </c>
      <c r="E541" s="38" t="s">
        <v>294</v>
      </c>
      <c r="F541" s="39" t="s">
        <v>54</v>
      </c>
      <c r="G541" s="39" t="s">
        <v>54</v>
      </c>
      <c r="H541" s="39" t="n">
        <v>3</v>
      </c>
      <c r="I541" s="55" t="s">
        <v>55</v>
      </c>
      <c r="J541" s="55" t="s">
        <v>55</v>
      </c>
      <c r="K541" s="55" t="s">
        <v>55</v>
      </c>
      <c r="L541" s="36" t="str">
        <f aca="false">IF(OR(F541="n.a.",F541=""),"n.a.",COUNTIF($I541:$K541,"x")+F541)</f>
        <v>n.a.</v>
      </c>
      <c r="M541" s="54" t="s">
        <v>54</v>
      </c>
      <c r="N541" s="36" t="str">
        <f aca="false">IF(L541="n.a.","n.a.",IF(M541="completed",L541,IF(M541="partial",L541/2,IF(M541="incomplete",0,"n.a."))))</f>
        <v>n.a.</v>
      </c>
      <c r="Q541" s="36" t="str">
        <f aca="false">IF(OR(G541="n.a.",G541=""),"n.a.",COUNTIF($I541:$K541,"x")+G541)</f>
        <v>n.a.</v>
      </c>
      <c r="R541" s="54" t="s">
        <v>54</v>
      </c>
      <c r="S541" s="36" t="str">
        <f aca="false">IF(Q541="n.a.","n.a.",IF(R541="completed",Q541,IF(R541="partial",Q541/2,IF(R541="incomplete",0,"n.a."))))</f>
        <v>n.a.</v>
      </c>
      <c r="V541" s="36" t="n">
        <f aca="false">IF(OR(H541="n.a.",H541=""),"n.a.",COUNTIF($I541:$K541,"x")+H541)</f>
        <v>6</v>
      </c>
      <c r="W541" s="54" t="s">
        <v>56</v>
      </c>
      <c r="X541" s="36" t="str">
        <f aca="false">IF(V541="n.a.","n.a.",IF(W541="completed",V541,IF(W541="partial",V541/2,IF(W541="incomplete",0,"n.a."))))</f>
        <v>n.a.</v>
      </c>
    </row>
    <row r="542" customFormat="false" ht="16.4" hidden="true" customHeight="false" outlineLevel="0" collapsed="false">
      <c r="A542" s="75"/>
      <c r="B542" s="77" t="str">
        <f aca="false">HYPERLINK("https://attack.mitre.org/techniques/T1556/001","MITRE")</f>
        <v>MITRE</v>
      </c>
      <c r="C542" s="77" t="s">
        <v>24</v>
      </c>
      <c r="D542" s="37" t="s">
        <v>159</v>
      </c>
      <c r="E542" s="38" t="s">
        <v>161</v>
      </c>
      <c r="F542" s="39" t="n">
        <v>3</v>
      </c>
      <c r="G542" s="39" t="n">
        <v>3</v>
      </c>
      <c r="H542" s="39" t="s">
        <v>54</v>
      </c>
      <c r="I542" s="55" t="s">
        <v>55</v>
      </c>
      <c r="J542" s="55" t="s">
        <v>55</v>
      </c>
      <c r="K542" s="55" t="s">
        <v>55</v>
      </c>
      <c r="L542" s="36" t="n">
        <f aca="false">IF(OR(F542="n.a.",F542=""),"n.a.",COUNTIF($I542:$K542,"x")+F542)</f>
        <v>6</v>
      </c>
      <c r="M542" s="54" t="s">
        <v>56</v>
      </c>
      <c r="N542" s="36" t="str">
        <f aca="false">IF(L542="n.a.","n.a.",IF(M542="completed",L542,IF(M542="partial",L542/2,IF(M542="incomplete",0,"n.a."))))</f>
        <v>n.a.</v>
      </c>
      <c r="Q542" s="36" t="n">
        <f aca="false">IF(OR(G542="n.a.",G542=""),"n.a.",COUNTIF($I542:$K542,"x")+G542)</f>
        <v>6</v>
      </c>
      <c r="R542" s="54" t="s">
        <v>56</v>
      </c>
      <c r="S542" s="36" t="str">
        <f aca="false">IF(Q542="n.a.","n.a.",IF(R542="completed",Q542,IF(R542="partial",Q542/2,IF(R542="incomplete",0,"n.a."))))</f>
        <v>n.a.</v>
      </c>
      <c r="V542" s="36" t="str">
        <f aca="false">IF(OR(H542="n.a.",H542=""),"n.a.",COUNTIF($I542:$K542,"x")+H542)</f>
        <v>n.a.</v>
      </c>
      <c r="W542" s="54" t="s">
        <v>54</v>
      </c>
      <c r="X542" s="36" t="str">
        <f aca="false">IF(V542="n.a.","n.a.",IF(W542="completed",V542,IF(W542="partial",V542/2,IF(W542="incomplete",0,"n.a."))))</f>
        <v>n.a.</v>
      </c>
    </row>
    <row r="543" customFormat="false" ht="16.4" hidden="true" customHeight="false" outlineLevel="0" collapsed="false">
      <c r="A543" s="75"/>
      <c r="B543" s="77" t="str">
        <f aca="false">HYPERLINK("https://attack.mitre.org/techniques/T1556/007/","MITRE")</f>
        <v>MITRE</v>
      </c>
      <c r="C543" s="77" t="s">
        <v>24</v>
      </c>
      <c r="D543" s="37" t="s">
        <v>159</v>
      </c>
      <c r="E543" s="38" t="s">
        <v>162</v>
      </c>
      <c r="F543" s="39" t="n">
        <v>2</v>
      </c>
      <c r="G543" s="39" t="n">
        <v>2</v>
      </c>
      <c r="H543" s="39" t="n">
        <v>2</v>
      </c>
      <c r="I543" s="55" t="s">
        <v>55</v>
      </c>
      <c r="J543" s="55" t="s">
        <v>55</v>
      </c>
      <c r="K543" s="55" t="s">
        <v>55</v>
      </c>
      <c r="L543" s="36" t="n">
        <f aca="false">IF(OR(F543="n.a.",F543=""),"n.a.",COUNTIF($I543:$K543,"x")+F543)</f>
        <v>5</v>
      </c>
      <c r="M543" s="54" t="s">
        <v>56</v>
      </c>
      <c r="N543" s="36" t="str">
        <f aca="false">IF(L543="n.a.","n.a.",IF(M543="completed",L543,IF(M543="partial",L543/2,IF(M543="incomplete",0,"n.a."))))</f>
        <v>n.a.</v>
      </c>
      <c r="Q543" s="36" t="n">
        <f aca="false">IF(OR(G543="n.a.",G543=""),"n.a.",COUNTIF($I543:$K543,"x")+G543)</f>
        <v>5</v>
      </c>
      <c r="R543" s="54" t="s">
        <v>56</v>
      </c>
      <c r="S543" s="36" t="str">
        <f aca="false">IF(Q543="n.a.","n.a.",IF(R543="completed",Q543,IF(R543="partial",Q543/2,IF(R543="incomplete",0,"n.a."))))</f>
        <v>n.a.</v>
      </c>
      <c r="V543" s="36" t="n">
        <f aca="false">IF(OR(H543="n.a.",H543=""),"n.a.",COUNTIF($I543:$K543,"x")+H543)</f>
        <v>5</v>
      </c>
      <c r="W543" s="54" t="s">
        <v>56</v>
      </c>
      <c r="X543" s="36" t="str">
        <f aca="false">IF(V543="n.a.","n.a.",IF(W543="completed",V543,IF(W543="partial",V543/2,IF(W543="incomplete",0,"n.a."))))</f>
        <v>n.a.</v>
      </c>
    </row>
    <row r="544" customFormat="false" ht="16.4" hidden="true" customHeight="false" outlineLevel="0" collapsed="false">
      <c r="A544" s="75"/>
      <c r="B544" s="77" t="str">
        <f aca="false">HYPERLINK("https://attack.mitre.org/techniques/T1556/006","MITRE")</f>
        <v>MITRE</v>
      </c>
      <c r="C544" s="77" t="s">
        <v>24</v>
      </c>
      <c r="D544" s="37" t="s">
        <v>159</v>
      </c>
      <c r="E544" s="38" t="s">
        <v>295</v>
      </c>
      <c r="F544" s="39" t="n">
        <v>2</v>
      </c>
      <c r="G544" s="39" t="n">
        <v>3</v>
      </c>
      <c r="H544" s="39" t="n">
        <v>3</v>
      </c>
      <c r="I544" s="55" t="s">
        <v>55</v>
      </c>
      <c r="J544" s="55" t="s">
        <v>55</v>
      </c>
      <c r="K544" s="55" t="s">
        <v>55</v>
      </c>
      <c r="L544" s="36" t="n">
        <f aca="false">IF(OR(F544="n.a.",F544=""),"n.a.",COUNTIF($I544:$K544,"x")+F544)</f>
        <v>5</v>
      </c>
      <c r="M544" s="54" t="s">
        <v>56</v>
      </c>
      <c r="N544" s="36" t="str">
        <f aca="false">IF(L544="n.a.","n.a.",IF(M544="completed",L544,IF(M544="partial",L544/2,IF(M544="incomplete",0,"n.a."))))</f>
        <v>n.a.</v>
      </c>
      <c r="Q544" s="36" t="n">
        <f aca="false">IF(OR(G544="n.a.",G544=""),"n.a.",COUNTIF($I544:$K544,"x")+G544)</f>
        <v>6</v>
      </c>
      <c r="R544" s="54" t="s">
        <v>56</v>
      </c>
      <c r="S544" s="36" t="str">
        <f aca="false">IF(Q544="n.a.","n.a.",IF(R544="completed",Q544,IF(R544="partial",Q544/2,IF(R544="incomplete",0,"n.a."))))</f>
        <v>n.a.</v>
      </c>
      <c r="V544" s="36" t="n">
        <f aca="false">IF(OR(H544="n.a.",H544=""),"n.a.",COUNTIF($I544:$K544,"x")+H544)</f>
        <v>6</v>
      </c>
      <c r="W544" s="54" t="s">
        <v>56</v>
      </c>
      <c r="X544" s="36" t="str">
        <f aca="false">IF(V544="n.a.","n.a.",IF(W544="completed",V544,IF(W544="partial",V544/2,IF(W544="incomplete",0,"n.a."))))</f>
        <v>n.a.</v>
      </c>
    </row>
    <row r="545" customFormat="false" ht="16.4" hidden="true" customHeight="false" outlineLevel="0" collapsed="false">
      <c r="A545" s="75"/>
      <c r="B545" s="77" t="str">
        <f aca="false">HYPERLINK("https://attack.mitre.org/techniques/T1556/004","MITRE")</f>
        <v>MITRE</v>
      </c>
      <c r="C545" s="77" t="s">
        <v>24</v>
      </c>
      <c r="D545" s="37" t="s">
        <v>159</v>
      </c>
      <c r="E545" s="38" t="s">
        <v>164</v>
      </c>
      <c r="F545" s="39" t="s">
        <v>54</v>
      </c>
      <c r="G545" s="39" t="n">
        <v>2</v>
      </c>
      <c r="H545" s="39" t="s">
        <v>54</v>
      </c>
      <c r="I545" s="55"/>
      <c r="J545" s="55" t="s">
        <v>55</v>
      </c>
      <c r="K545" s="55" t="s">
        <v>55</v>
      </c>
      <c r="L545" s="36" t="str">
        <f aca="false">IF(OR(F545="n.a.",F545=""),"n.a.",COUNTIF($I545:$K545,"x")+F545)</f>
        <v>n.a.</v>
      </c>
      <c r="M545" s="54" t="s">
        <v>54</v>
      </c>
      <c r="N545" s="36" t="str">
        <f aca="false">IF(L545="n.a.","n.a.",IF(M545="completed",L545,IF(M545="partial",L545/2,IF(M545="incomplete",0,"n.a."))))</f>
        <v>n.a.</v>
      </c>
      <c r="Q545" s="36" t="n">
        <f aca="false">IF(OR(G545="n.a.",G545=""),"n.a.",COUNTIF($I545:$K545,"x")+G545)</f>
        <v>4</v>
      </c>
      <c r="R545" s="54" t="s">
        <v>56</v>
      </c>
      <c r="S545" s="36" t="str">
        <f aca="false">IF(Q545="n.a.","n.a.",IF(R545="completed",Q545,IF(R545="partial",Q545/2,IF(R545="incomplete",0,"n.a."))))</f>
        <v>n.a.</v>
      </c>
      <c r="V545" s="36" t="str">
        <f aca="false">IF(OR(H545="n.a.",H545=""),"n.a.",COUNTIF($I545:$K545,"x")+H545)</f>
        <v>n.a.</v>
      </c>
      <c r="W545" s="54" t="s">
        <v>54</v>
      </c>
      <c r="X545" s="36" t="str">
        <f aca="false">IF(V545="n.a.","n.a.",IF(W545="completed",V545,IF(W545="partial",V545/2,IF(W545="incomplete",0,"n.a."))))</f>
        <v>n.a.</v>
      </c>
    </row>
    <row r="546" customFormat="false" ht="16.4" hidden="true" customHeight="false" outlineLevel="0" collapsed="false">
      <c r="A546" s="75"/>
      <c r="B546" s="77" t="str">
        <f aca="false">HYPERLINK("https://attack.mitre.org/techniques/T1556/008/","MITRE")</f>
        <v>MITRE</v>
      </c>
      <c r="C546" s="77" t="s">
        <v>24</v>
      </c>
      <c r="D546" s="37" t="s">
        <v>159</v>
      </c>
      <c r="E546" s="38" t="s">
        <v>165</v>
      </c>
      <c r="F546" s="39" t="n">
        <v>2</v>
      </c>
      <c r="G546" s="39" t="n">
        <v>2</v>
      </c>
      <c r="H546" s="39" t="s">
        <v>54</v>
      </c>
      <c r="I546" s="53" t="s">
        <v>55</v>
      </c>
      <c r="J546" s="53" t="s">
        <v>55</v>
      </c>
      <c r="K546" s="53"/>
      <c r="L546" s="36" t="n">
        <f aca="false">IF(OR(F546="n.a.",F546=""),"n.a.",COUNTIF($I546:$K546,"x")+F546)</f>
        <v>4</v>
      </c>
      <c r="M546" s="54" t="s">
        <v>56</v>
      </c>
      <c r="N546" s="36" t="str">
        <f aca="false">IF(L546="n.a.","n.a.",IF(M546="completed",L546,IF(M546="partial",L546/2,IF(M546="incomplete",0,"n.a."))))</f>
        <v>n.a.</v>
      </c>
      <c r="Q546" s="36" t="n">
        <f aca="false">IF(OR(G546="n.a.",G546=""),"n.a.",COUNTIF($I546:$K546,"x")+G546)</f>
        <v>4</v>
      </c>
      <c r="R546" s="54" t="s">
        <v>56</v>
      </c>
      <c r="S546" s="36" t="str">
        <f aca="false">IF(Q546="n.a.","n.a.",IF(R546="completed",Q546,IF(R546="partial",Q546/2,IF(R546="incomplete",0,"n.a."))))</f>
        <v>n.a.</v>
      </c>
      <c r="V546" s="36" t="str">
        <f aca="false">IF(OR(H546="n.a.",H546=""),"n.a.",COUNTIF($I546:$K546,"x")+H546)</f>
        <v>n.a.</v>
      </c>
      <c r="W546" s="54" t="s">
        <v>54</v>
      </c>
      <c r="X546" s="36" t="str">
        <f aca="false">IF(V546="n.a.","n.a.",IF(W546="completed",V546,IF(W546="partial",V546/2,IF(W546="incomplete",0,"n.a."))))</f>
        <v>n.a.</v>
      </c>
    </row>
    <row r="547" customFormat="false" ht="16.4" hidden="true" customHeight="false" outlineLevel="0" collapsed="false">
      <c r="A547" s="75"/>
      <c r="B547" s="77" t="str">
        <f aca="false">HYPERLINK("https://attack.mitre.org/techniques/T1556/002","MITRE")</f>
        <v>MITRE</v>
      </c>
      <c r="C547" s="77" t="s">
        <v>24</v>
      </c>
      <c r="D547" s="37" t="s">
        <v>159</v>
      </c>
      <c r="E547" s="38" t="s">
        <v>166</v>
      </c>
      <c r="F547" s="39" t="n">
        <v>2</v>
      </c>
      <c r="G547" s="39" t="n">
        <v>3</v>
      </c>
      <c r="H547" s="39" t="s">
        <v>54</v>
      </c>
      <c r="I547" s="55" t="s">
        <v>55</v>
      </c>
      <c r="J547" s="55" t="s">
        <v>55</v>
      </c>
      <c r="K547" s="55" t="s">
        <v>55</v>
      </c>
      <c r="L547" s="36" t="n">
        <f aca="false">IF(OR(F547="n.a.",F547=""),"n.a.",COUNTIF($I547:$K547,"x")+F547)</f>
        <v>5</v>
      </c>
      <c r="M547" s="54" t="s">
        <v>56</v>
      </c>
      <c r="N547" s="36" t="str">
        <f aca="false">IF(L547="n.a.","n.a.",IF(M547="completed",L547,IF(M547="partial",L547/2,IF(M547="incomplete",0,"n.a."))))</f>
        <v>n.a.</v>
      </c>
      <c r="Q547" s="36" t="n">
        <f aca="false">IF(OR(G547="n.a.",G547=""),"n.a.",COUNTIF($I547:$K547,"x")+G547)</f>
        <v>6</v>
      </c>
      <c r="R547" s="54" t="s">
        <v>56</v>
      </c>
      <c r="S547" s="36" t="str">
        <f aca="false">IF(Q547="n.a.","n.a.",IF(R547="completed",Q547,IF(R547="partial",Q547/2,IF(R547="incomplete",0,"n.a."))))</f>
        <v>n.a.</v>
      </c>
      <c r="V547" s="36" t="str">
        <f aca="false">IF(OR(H547="n.a.",H547=""),"n.a.",COUNTIF($I547:$K547,"x")+H547)</f>
        <v>n.a.</v>
      </c>
      <c r="W547" s="54" t="s">
        <v>54</v>
      </c>
      <c r="X547" s="36" t="str">
        <f aca="false">IF(V547="n.a.","n.a.",IF(W547="completed",V547,IF(W547="partial",V547/2,IF(W547="incomplete",0,"n.a."))))</f>
        <v>n.a.</v>
      </c>
    </row>
    <row r="548" customFormat="false" ht="16.4" hidden="true" customHeight="false" outlineLevel="0" collapsed="false">
      <c r="A548" s="75"/>
      <c r="B548" s="77" t="str">
        <f aca="false">HYPERLINK("https://attack.mitre.org/techniques/T1556/003","MITRE")</f>
        <v>MITRE</v>
      </c>
      <c r="C548" s="77" t="s">
        <v>24</v>
      </c>
      <c r="D548" s="37" t="s">
        <v>159</v>
      </c>
      <c r="E548" s="38" t="s">
        <v>167</v>
      </c>
      <c r="F548" s="39" t="n">
        <v>3</v>
      </c>
      <c r="G548" s="39" t="n">
        <v>3</v>
      </c>
      <c r="H548" s="39" t="s">
        <v>54</v>
      </c>
      <c r="I548" s="53" t="s">
        <v>55</v>
      </c>
      <c r="J548" s="53" t="s">
        <v>55</v>
      </c>
      <c r="K548" s="53" t="s">
        <v>55</v>
      </c>
      <c r="L548" s="36" t="n">
        <f aca="false">IF(OR(F548="n.a.",F548=""),"n.a.",COUNTIF($I548:$K548,"x")+F548)</f>
        <v>6</v>
      </c>
      <c r="M548" s="54" t="s">
        <v>56</v>
      </c>
      <c r="N548" s="36" t="str">
        <f aca="false">IF(L548="n.a.","n.a.",IF(M548="completed",L548,IF(M548="partial",L548/2,IF(M548="incomplete",0,"n.a."))))</f>
        <v>n.a.</v>
      </c>
      <c r="Q548" s="36" t="n">
        <f aca="false">IF(OR(G548="n.a.",G548=""),"n.a.",COUNTIF($I548:$K548,"x")+G548)</f>
        <v>6</v>
      </c>
      <c r="R548" s="54" t="s">
        <v>56</v>
      </c>
      <c r="S548" s="36" t="str">
        <f aca="false">IF(Q548="n.a.","n.a.",IF(R548="completed",Q548,IF(R548="partial",Q548/2,IF(R548="incomplete",0,"n.a."))))</f>
        <v>n.a.</v>
      </c>
      <c r="V548" s="36" t="str">
        <f aca="false">IF(OR(H548="n.a.",H548=""),"n.a.",COUNTIF($I548:$K548,"x")+H548)</f>
        <v>n.a.</v>
      </c>
      <c r="W548" s="54" t="s">
        <v>54</v>
      </c>
      <c r="X548" s="36" t="str">
        <f aca="false">IF(V548="n.a.","n.a.",IF(W548="completed",V548,IF(W548="partial",V548/2,IF(W548="incomplete",0,"n.a."))))</f>
        <v>n.a.</v>
      </c>
    </row>
    <row r="549" customFormat="false" ht="16.4" hidden="true" customHeight="false" outlineLevel="0" collapsed="false">
      <c r="A549" s="75"/>
      <c r="B549" s="77" t="str">
        <f aca="false">HYPERLINK("https://attack.mitre.org/techniques/T1556/005","MITRE")</f>
        <v>MITRE</v>
      </c>
      <c r="C549" s="77" t="s">
        <v>24</v>
      </c>
      <c r="D549" s="37" t="s">
        <v>159</v>
      </c>
      <c r="E549" s="38" t="s">
        <v>168</v>
      </c>
      <c r="F549" s="39" t="n">
        <v>2</v>
      </c>
      <c r="G549" s="39" t="n">
        <v>2</v>
      </c>
      <c r="H549" s="39" t="s">
        <v>54</v>
      </c>
      <c r="I549" s="53"/>
      <c r="J549" s="53" t="s">
        <v>55</v>
      </c>
      <c r="K549" s="53" t="s">
        <v>55</v>
      </c>
      <c r="L549" s="36" t="n">
        <f aca="false">IF(OR(F549="n.a.",F549=""),"n.a.",COUNTIF($I549:$K549,"x")+F549)</f>
        <v>4</v>
      </c>
      <c r="M549" s="54" t="s">
        <v>56</v>
      </c>
      <c r="N549" s="36" t="str">
        <f aca="false">IF(L549="n.a.","n.a.",IF(M549="completed",L549,IF(M549="partial",L549/2,IF(M549="incomplete",0,"n.a."))))</f>
        <v>n.a.</v>
      </c>
      <c r="Q549" s="36" t="n">
        <f aca="false">IF(OR(G549="n.a.",G549=""),"n.a.",COUNTIF($I549:$K549,"x")+G549)</f>
        <v>4</v>
      </c>
      <c r="R549" s="54" t="s">
        <v>56</v>
      </c>
      <c r="S549" s="36" t="str">
        <f aca="false">IF(Q549="n.a.","n.a.",IF(R549="completed",Q549,IF(R549="partial",Q549/2,IF(R549="incomplete",0,"n.a."))))</f>
        <v>n.a.</v>
      </c>
      <c r="V549" s="36" t="str">
        <f aca="false">IF(OR(H549="n.a.",H549=""),"n.a.",COUNTIF($I549:$K549,"x")+H549)</f>
        <v>n.a.</v>
      </c>
      <c r="W549" s="54" t="s">
        <v>54</v>
      </c>
      <c r="X549" s="36" t="str">
        <f aca="false">IF(V549="n.a.","n.a.",IF(W549="completed",V549,IF(W549="partial",V549/2,IF(W549="incomplete",0,"n.a."))))</f>
        <v>n.a.</v>
      </c>
    </row>
    <row r="550" customFormat="false" ht="16.4" hidden="true" customHeight="false" outlineLevel="0" collapsed="false">
      <c r="A550" s="75"/>
      <c r="B550" s="77" t="str">
        <f aca="false">HYPERLINK("https://attack.mitre.org/techniques/T1137/006","MITRE")</f>
        <v>MITRE</v>
      </c>
      <c r="C550" s="77" t="s">
        <v>24</v>
      </c>
      <c r="D550" s="37" t="s">
        <v>624</v>
      </c>
      <c r="E550" s="38" t="s">
        <v>625</v>
      </c>
      <c r="F550" s="39" t="n">
        <v>2</v>
      </c>
      <c r="G550" s="39" t="n">
        <v>2</v>
      </c>
      <c r="H550" s="39" t="s">
        <v>54</v>
      </c>
      <c r="I550" s="55"/>
      <c r="J550" s="55" t="s">
        <v>55</v>
      </c>
      <c r="K550" s="55" t="s">
        <v>55</v>
      </c>
      <c r="L550" s="36" t="n">
        <f aca="false">IF(OR(F550="n.a.",F550=""),"n.a.",COUNTIF($I550:$K550,"x")+F550)</f>
        <v>4</v>
      </c>
      <c r="M550" s="54" t="s">
        <v>56</v>
      </c>
      <c r="N550" s="36" t="str">
        <f aca="false">IF(L550="n.a.","n.a.",IF(M550="completed",L550,IF(M550="partial",L550/2,IF(M550="incomplete",0,"n.a."))))</f>
        <v>n.a.</v>
      </c>
      <c r="Q550" s="36" t="n">
        <f aca="false">IF(OR(G550="n.a.",G550=""),"n.a.",COUNTIF($I550:$K550,"x")+G550)</f>
        <v>4</v>
      </c>
      <c r="R550" s="54" t="s">
        <v>56</v>
      </c>
      <c r="S550" s="36" t="str">
        <f aca="false">IF(Q550="n.a.","n.a.",IF(R550="completed",Q550,IF(R550="partial",Q550/2,IF(R550="incomplete",0,"n.a."))))</f>
        <v>n.a.</v>
      </c>
      <c r="V550" s="36" t="str">
        <f aca="false">IF(OR(H550="n.a.",H550=""),"n.a.",COUNTIF($I550:$K550,"x")+H550)</f>
        <v>n.a.</v>
      </c>
      <c r="W550" s="54" t="s">
        <v>54</v>
      </c>
      <c r="X550" s="36" t="str">
        <f aca="false">IF(V550="n.a.","n.a.",IF(W550="completed",V550,IF(W550="partial",V550/2,IF(W550="incomplete",0,"n.a."))))</f>
        <v>n.a.</v>
      </c>
    </row>
    <row r="551" customFormat="false" ht="16.4" hidden="true" customHeight="false" outlineLevel="0" collapsed="false">
      <c r="A551" s="75"/>
      <c r="B551" s="77" t="str">
        <f aca="false">HYPERLINK("https://attack.mitre.org/techniques/T1137/001","MITRE")</f>
        <v>MITRE</v>
      </c>
      <c r="C551" s="77" t="s">
        <v>24</v>
      </c>
      <c r="D551" s="37" t="s">
        <v>624</v>
      </c>
      <c r="E551" s="38" t="s">
        <v>626</v>
      </c>
      <c r="F551" s="39" t="n">
        <v>2</v>
      </c>
      <c r="G551" s="39" t="n">
        <v>2</v>
      </c>
      <c r="H551" s="39" t="s">
        <v>54</v>
      </c>
      <c r="I551" s="55"/>
      <c r="J551" s="55" t="s">
        <v>55</v>
      </c>
      <c r="K551" s="55" t="s">
        <v>55</v>
      </c>
      <c r="L551" s="36" t="n">
        <f aca="false">IF(OR(F551="n.a.",F551=""),"n.a.",COUNTIF($I551:$K551,"x")+F551)</f>
        <v>4</v>
      </c>
      <c r="M551" s="54" t="s">
        <v>56</v>
      </c>
      <c r="N551" s="36" t="str">
        <f aca="false">IF(L551="n.a.","n.a.",IF(M551="completed",L551,IF(M551="partial",L551/2,IF(M551="incomplete",0,"n.a."))))</f>
        <v>n.a.</v>
      </c>
      <c r="Q551" s="36" t="n">
        <f aca="false">IF(OR(G551="n.a.",G551=""),"n.a.",COUNTIF($I551:$K551,"x")+G551)</f>
        <v>4</v>
      </c>
      <c r="R551" s="54" t="s">
        <v>56</v>
      </c>
      <c r="S551" s="36" t="str">
        <f aca="false">IF(Q551="n.a.","n.a.",IF(R551="completed",Q551,IF(R551="partial",Q551/2,IF(R551="incomplete",0,"n.a."))))</f>
        <v>n.a.</v>
      </c>
      <c r="V551" s="36" t="str">
        <f aca="false">IF(OR(H551="n.a.",H551=""),"n.a.",COUNTIF($I551:$K551,"x")+H551)</f>
        <v>n.a.</v>
      </c>
      <c r="W551" s="54" t="s">
        <v>54</v>
      </c>
      <c r="X551" s="36" t="str">
        <f aca="false">IF(V551="n.a.","n.a.",IF(W551="completed",V551,IF(W551="partial",V551/2,IF(W551="incomplete",0,"n.a."))))</f>
        <v>n.a.</v>
      </c>
    </row>
    <row r="552" customFormat="false" ht="16.4" hidden="true" customHeight="false" outlineLevel="0" collapsed="false">
      <c r="A552" s="75"/>
      <c r="B552" s="77" t="str">
        <f aca="false">HYPERLINK("https://attack.mitre.org/techniques/T1137/002","MITRE")</f>
        <v>MITRE</v>
      </c>
      <c r="C552" s="77" t="s">
        <v>24</v>
      </c>
      <c r="D552" s="37" t="s">
        <v>624</v>
      </c>
      <c r="E552" s="38" t="s">
        <v>627</v>
      </c>
      <c r="F552" s="39" t="n">
        <v>2</v>
      </c>
      <c r="G552" s="39" t="n">
        <v>2</v>
      </c>
      <c r="H552" s="39" t="s">
        <v>54</v>
      </c>
      <c r="I552" s="55"/>
      <c r="J552" s="55" t="s">
        <v>55</v>
      </c>
      <c r="K552" s="55" t="s">
        <v>55</v>
      </c>
      <c r="L552" s="36" t="n">
        <f aca="false">IF(OR(F552="n.a.",F552=""),"n.a.",COUNTIF($I552:$K552,"x")+F552)</f>
        <v>4</v>
      </c>
      <c r="M552" s="54" t="s">
        <v>56</v>
      </c>
      <c r="N552" s="36" t="str">
        <f aca="false">IF(L552="n.a.","n.a.",IF(M552="completed",L552,IF(M552="partial",L552/2,IF(M552="incomplete",0,"n.a."))))</f>
        <v>n.a.</v>
      </c>
      <c r="Q552" s="36" t="n">
        <f aca="false">IF(OR(G552="n.a.",G552=""),"n.a.",COUNTIF($I552:$K552,"x")+G552)</f>
        <v>4</v>
      </c>
      <c r="R552" s="54" t="s">
        <v>56</v>
      </c>
      <c r="S552" s="36" t="str">
        <f aca="false">IF(Q552="n.a.","n.a.",IF(R552="completed",Q552,IF(R552="partial",Q552/2,IF(R552="incomplete",0,"n.a."))))</f>
        <v>n.a.</v>
      </c>
      <c r="V552" s="36" t="str">
        <f aca="false">IF(OR(H552="n.a.",H552=""),"n.a.",COUNTIF($I552:$K552,"x")+H552)</f>
        <v>n.a.</v>
      </c>
      <c r="W552" s="54" t="s">
        <v>54</v>
      </c>
      <c r="X552" s="36" t="str">
        <f aca="false">IF(V552="n.a.","n.a.",IF(W552="completed",V552,IF(W552="partial",V552/2,IF(W552="incomplete",0,"n.a."))))</f>
        <v>n.a.</v>
      </c>
    </row>
    <row r="553" customFormat="false" ht="16.4" hidden="true" customHeight="false" outlineLevel="0" collapsed="false">
      <c r="A553" s="75"/>
      <c r="B553" s="77" t="str">
        <f aca="false">HYPERLINK("https://attack.mitre.org/techniques/T1137/003","MITRE")</f>
        <v>MITRE</v>
      </c>
      <c r="C553" s="77" t="s">
        <v>24</v>
      </c>
      <c r="D553" s="37" t="s">
        <v>624</v>
      </c>
      <c r="E553" s="38" t="s">
        <v>628</v>
      </c>
      <c r="F553" s="39" t="n">
        <v>2</v>
      </c>
      <c r="G553" s="39" t="n">
        <v>2</v>
      </c>
      <c r="H553" s="39" t="s">
        <v>54</v>
      </c>
      <c r="I553" s="53"/>
      <c r="J553" s="53" t="s">
        <v>55</v>
      </c>
      <c r="K553" s="53" t="s">
        <v>55</v>
      </c>
      <c r="L553" s="36" t="n">
        <f aca="false">IF(OR(F553="n.a.",F553=""),"n.a.",COUNTIF($I553:$K553,"x")+F553)</f>
        <v>4</v>
      </c>
      <c r="M553" s="54" t="s">
        <v>56</v>
      </c>
      <c r="N553" s="36" t="str">
        <f aca="false">IF(L553="n.a.","n.a.",IF(M553="completed",L553,IF(M553="partial",L553/2,IF(M553="incomplete",0,"n.a."))))</f>
        <v>n.a.</v>
      </c>
      <c r="Q553" s="36" t="n">
        <f aca="false">IF(OR(G553="n.a.",G553=""),"n.a.",COUNTIF($I553:$K553,"x")+G553)</f>
        <v>4</v>
      </c>
      <c r="R553" s="54" t="s">
        <v>56</v>
      </c>
      <c r="S553" s="36" t="str">
        <f aca="false">IF(Q553="n.a.","n.a.",IF(R553="completed",Q553,IF(R553="partial",Q553/2,IF(R553="incomplete",0,"n.a."))))</f>
        <v>n.a.</v>
      </c>
      <c r="V553" s="36" t="str">
        <f aca="false">IF(OR(H553="n.a.",H553=""),"n.a.",COUNTIF($I553:$K553,"x")+H553)</f>
        <v>n.a.</v>
      </c>
      <c r="W553" s="54" t="s">
        <v>54</v>
      </c>
      <c r="X553" s="36" t="str">
        <f aca="false">IF(V553="n.a.","n.a.",IF(W553="completed",V553,IF(W553="partial",V553/2,IF(W553="incomplete",0,"n.a."))))</f>
        <v>n.a.</v>
      </c>
    </row>
    <row r="554" customFormat="false" ht="16.4" hidden="true" customHeight="false" outlineLevel="0" collapsed="false">
      <c r="A554" s="75"/>
      <c r="B554" s="77" t="str">
        <f aca="false">HYPERLINK("https://attack.mitre.org/techniques/T1137/004","MITRE")</f>
        <v>MITRE</v>
      </c>
      <c r="C554" s="77" t="s">
        <v>24</v>
      </c>
      <c r="D554" s="37" t="s">
        <v>624</v>
      </c>
      <c r="E554" s="38" t="s">
        <v>629</v>
      </c>
      <c r="F554" s="39" t="n">
        <v>2</v>
      </c>
      <c r="G554" s="39" t="n">
        <v>2</v>
      </c>
      <c r="H554" s="39" t="s">
        <v>54</v>
      </c>
      <c r="I554" s="53"/>
      <c r="J554" s="53" t="s">
        <v>55</v>
      </c>
      <c r="K554" s="53" t="s">
        <v>55</v>
      </c>
      <c r="L554" s="36" t="n">
        <f aca="false">IF(OR(F554="n.a.",F554=""),"n.a.",COUNTIF($I554:$K554,"x")+F554)</f>
        <v>4</v>
      </c>
      <c r="M554" s="54" t="s">
        <v>56</v>
      </c>
      <c r="N554" s="36" t="str">
        <f aca="false">IF(L554="n.a.","n.a.",IF(M554="completed",L554,IF(M554="partial",L554/2,IF(M554="incomplete",0,"n.a."))))</f>
        <v>n.a.</v>
      </c>
      <c r="Q554" s="36" t="n">
        <f aca="false">IF(OR(G554="n.a.",G554=""),"n.a.",COUNTIF($I554:$K554,"x")+G554)</f>
        <v>4</v>
      </c>
      <c r="R554" s="54" t="s">
        <v>56</v>
      </c>
      <c r="S554" s="36" t="str">
        <f aca="false">IF(Q554="n.a.","n.a.",IF(R554="completed",Q554,IF(R554="partial",Q554/2,IF(R554="incomplete",0,"n.a."))))</f>
        <v>n.a.</v>
      </c>
      <c r="V554" s="36" t="str">
        <f aca="false">IF(OR(H554="n.a.",H554=""),"n.a.",COUNTIF($I554:$K554,"x")+H554)</f>
        <v>n.a.</v>
      </c>
      <c r="W554" s="54" t="s">
        <v>54</v>
      </c>
      <c r="X554" s="36" t="str">
        <f aca="false">IF(V554="n.a.","n.a.",IF(W554="completed",V554,IF(W554="partial",V554/2,IF(W554="incomplete",0,"n.a."))))</f>
        <v>n.a.</v>
      </c>
    </row>
    <row r="555" customFormat="false" ht="16.4" hidden="true" customHeight="false" outlineLevel="0" collapsed="false">
      <c r="A555" s="75"/>
      <c r="B555" s="77" t="str">
        <f aca="false">HYPERLINK("https://attack.mitre.org/techniques/T1137/005","MITRE")</f>
        <v>MITRE</v>
      </c>
      <c r="C555" s="77" t="s">
        <v>24</v>
      </c>
      <c r="D555" s="37" t="s">
        <v>624</v>
      </c>
      <c r="E555" s="38" t="s">
        <v>630</v>
      </c>
      <c r="F555" s="39" t="n">
        <v>2</v>
      </c>
      <c r="G555" s="39" t="n">
        <v>2</v>
      </c>
      <c r="H555" s="39" t="s">
        <v>54</v>
      </c>
      <c r="I555" s="53" t="s">
        <v>55</v>
      </c>
      <c r="J555" s="53" t="s">
        <v>55</v>
      </c>
      <c r="K555" s="53" t="s">
        <v>55</v>
      </c>
      <c r="L555" s="36" t="n">
        <f aca="false">IF(OR(F555="n.a.",F555=""),"n.a.",COUNTIF($I555:$K555,"x")+F555)</f>
        <v>5</v>
      </c>
      <c r="M555" s="54" t="s">
        <v>56</v>
      </c>
      <c r="N555" s="36" t="str">
        <f aca="false">IF(L555="n.a.","n.a.",IF(M555="completed",L555,IF(M555="partial",L555/2,IF(M555="incomplete",0,"n.a."))))</f>
        <v>n.a.</v>
      </c>
      <c r="Q555" s="36" t="n">
        <f aca="false">IF(OR(G555="n.a.",G555=""),"n.a.",COUNTIF($I555:$K555,"x")+G555)</f>
        <v>5</v>
      </c>
      <c r="R555" s="54" t="s">
        <v>56</v>
      </c>
      <c r="S555" s="36" t="str">
        <f aca="false">IF(Q555="n.a.","n.a.",IF(R555="completed",Q555,IF(R555="partial",Q555/2,IF(R555="incomplete",0,"n.a."))))</f>
        <v>n.a.</v>
      </c>
      <c r="V555" s="36" t="str">
        <f aca="false">IF(OR(H555="n.a.",H555=""),"n.a.",COUNTIF($I555:$K555,"x")+H555)</f>
        <v>n.a.</v>
      </c>
      <c r="W555" s="54" t="s">
        <v>54</v>
      </c>
      <c r="X555" s="36" t="str">
        <f aca="false">IF(V555="n.a.","n.a.",IF(W555="completed",V555,IF(W555="partial",V555/2,IF(W555="incomplete",0,"n.a."))))</f>
        <v>n.a.</v>
      </c>
    </row>
    <row r="556" customFormat="false" ht="16.4" hidden="true" customHeight="false" outlineLevel="0" collapsed="false">
      <c r="A556" s="75"/>
      <c r="B556" s="76" t="str">
        <f aca="false">HYPERLINK("https://attack.mitre.org/techniques/T1653","MITRE")</f>
        <v>MITRE</v>
      </c>
      <c r="C556" s="77" t="s">
        <v>24</v>
      </c>
      <c r="D556" s="37" t="s">
        <v>631</v>
      </c>
      <c r="E556" s="38" t="s">
        <v>65</v>
      </c>
      <c r="F556" s="39" t="n">
        <v>1</v>
      </c>
      <c r="G556" s="39" t="n">
        <v>2</v>
      </c>
      <c r="H556" s="39" t="s">
        <v>54</v>
      </c>
      <c r="I556" s="53"/>
      <c r="J556" s="53"/>
      <c r="K556" s="53" t="s">
        <v>55</v>
      </c>
      <c r="L556" s="36" t="n">
        <f aca="false">IF(OR(F556="n.a.",F556=""),"n.a.",COUNTIF($I556:$K556,"x")+F556)</f>
        <v>2</v>
      </c>
      <c r="M556" s="54" t="s">
        <v>56</v>
      </c>
      <c r="N556" s="36" t="str">
        <f aca="false">IF(L556="n.a.","n.a.",IF(M556="completed",L556,IF(M556="partial",L556/2,IF(M556="incomplete",0,"n.a."))))</f>
        <v>n.a.</v>
      </c>
      <c r="Q556" s="36" t="n">
        <f aca="false">IF(OR(G556="n.a.",G556=""),"n.a.",COUNTIF($I556:$K556,"x")+G556)</f>
        <v>3</v>
      </c>
      <c r="R556" s="54" t="s">
        <v>56</v>
      </c>
      <c r="S556" s="36" t="str">
        <f aca="false">IF(Q556="n.a.","n.a.",IF(R556="completed",Q556,IF(R556="partial",Q556/2,IF(R556="incomplete",0,"n.a."))))</f>
        <v>n.a.</v>
      </c>
      <c r="V556" s="36" t="str">
        <f aca="false">IF(OR(H556="n.a.",H556=""),"n.a.",COUNTIF($I556:$K556,"x")+H556)</f>
        <v>n.a.</v>
      </c>
      <c r="W556" s="54" t="s">
        <v>54</v>
      </c>
      <c r="X556" s="36" t="str">
        <f aca="false">IF(V556="n.a.","n.a.",IF(W556="completed",V556,IF(W556="partial",V556/2,IF(W556="incomplete",0,"n.a."))))</f>
        <v>n.a.</v>
      </c>
    </row>
    <row r="557" customFormat="false" ht="16.4" hidden="true" customHeight="false" outlineLevel="0" collapsed="false">
      <c r="A557" s="75"/>
      <c r="B557" s="77" t="str">
        <f aca="false">HYPERLINK("https://attack.mitre.org/techniques/T1542/003","MITRE")</f>
        <v>MITRE</v>
      </c>
      <c r="C557" s="77" t="s">
        <v>24</v>
      </c>
      <c r="D557" s="37" t="s">
        <v>328</v>
      </c>
      <c r="E557" s="38" t="s">
        <v>329</v>
      </c>
      <c r="F557" s="39" t="n">
        <v>2</v>
      </c>
      <c r="G557" s="39" t="n">
        <v>2</v>
      </c>
      <c r="H557" s="39" t="s">
        <v>54</v>
      </c>
      <c r="I557" s="55" t="s">
        <v>55</v>
      </c>
      <c r="J557" s="55" t="s">
        <v>55</v>
      </c>
      <c r="K557" s="55" t="s">
        <v>55</v>
      </c>
      <c r="L557" s="36" t="n">
        <f aca="false">IF(OR(F557="n.a.",F557=""),"n.a.",COUNTIF($I557:$K557,"x")+F557)</f>
        <v>5</v>
      </c>
      <c r="M557" s="54" t="s">
        <v>56</v>
      </c>
      <c r="N557" s="36" t="str">
        <f aca="false">IF(L557="n.a.","n.a.",IF(M557="completed",L557,IF(M557="partial",L557/2,IF(M557="incomplete",0,"n.a."))))</f>
        <v>n.a.</v>
      </c>
      <c r="Q557" s="36" t="n">
        <f aca="false">IF(OR(G557="n.a.",G557=""),"n.a.",COUNTIF($I557:$K557,"x")+G557)</f>
        <v>5</v>
      </c>
      <c r="R557" s="54" t="s">
        <v>56</v>
      </c>
      <c r="S557" s="36" t="str">
        <f aca="false">IF(Q557="n.a.","n.a.",IF(R557="completed",Q557,IF(R557="partial",Q557/2,IF(R557="incomplete",0,"n.a."))))</f>
        <v>n.a.</v>
      </c>
      <c r="V557" s="36" t="str">
        <f aca="false">IF(OR(H557="n.a.",H557=""),"n.a.",COUNTIF($I557:$K557,"x")+H557)</f>
        <v>n.a.</v>
      </c>
      <c r="W557" s="54" t="s">
        <v>54</v>
      </c>
      <c r="X557" s="36" t="str">
        <f aca="false">IF(V557="n.a.","n.a.",IF(W557="completed",V557,IF(W557="partial",V557/2,IF(W557="incomplete",0,"n.a."))))</f>
        <v>n.a.</v>
      </c>
    </row>
    <row r="558" customFormat="false" ht="16.4" hidden="true" customHeight="false" outlineLevel="0" collapsed="false">
      <c r="A558" s="75"/>
      <c r="B558" s="77" t="str">
        <f aca="false">HYPERLINK("https://attack.mitre.org/techniques/T1542/002","MITRE")</f>
        <v>MITRE</v>
      </c>
      <c r="C558" s="77" t="s">
        <v>24</v>
      </c>
      <c r="D558" s="37" t="s">
        <v>328</v>
      </c>
      <c r="E558" s="38" t="s">
        <v>330</v>
      </c>
      <c r="F558" s="39" t="n">
        <v>2</v>
      </c>
      <c r="G558" s="39" t="n">
        <v>2</v>
      </c>
      <c r="H558" s="39" t="s">
        <v>54</v>
      </c>
      <c r="I558" s="55" t="s">
        <v>55</v>
      </c>
      <c r="J558" s="55" t="s">
        <v>55</v>
      </c>
      <c r="K558" s="55" t="s">
        <v>55</v>
      </c>
      <c r="L558" s="36" t="n">
        <f aca="false">IF(OR(F558="n.a.",F558=""),"n.a.",COUNTIF($I558:$K558,"x")+F558)</f>
        <v>5</v>
      </c>
      <c r="M558" s="54" t="s">
        <v>56</v>
      </c>
      <c r="N558" s="36" t="str">
        <f aca="false">IF(L558="n.a.","n.a.",IF(M558="completed",L558,IF(M558="partial",L558/2,IF(M558="incomplete",0,"n.a."))))</f>
        <v>n.a.</v>
      </c>
      <c r="Q558" s="36" t="n">
        <f aca="false">IF(OR(G558="n.a.",G558=""),"n.a.",COUNTIF($I558:$K558,"x")+G558)</f>
        <v>5</v>
      </c>
      <c r="R558" s="54" t="s">
        <v>56</v>
      </c>
      <c r="S558" s="36" t="str">
        <f aca="false">IF(Q558="n.a.","n.a.",IF(R558="completed",Q558,IF(R558="partial",Q558/2,IF(R558="incomplete",0,"n.a."))))</f>
        <v>n.a.</v>
      </c>
      <c r="V558" s="36" t="str">
        <f aca="false">IF(OR(H558="n.a.",H558=""),"n.a.",COUNTIF($I558:$K558,"x")+H558)</f>
        <v>n.a.</v>
      </c>
      <c r="W558" s="54" t="s">
        <v>54</v>
      </c>
      <c r="X558" s="36" t="str">
        <f aca="false">IF(V558="n.a.","n.a.",IF(W558="completed",V558,IF(W558="partial",V558/2,IF(W558="incomplete",0,"n.a."))))</f>
        <v>n.a.</v>
      </c>
    </row>
    <row r="559" customFormat="false" ht="16.4" hidden="true" customHeight="false" outlineLevel="0" collapsed="false">
      <c r="A559" s="75"/>
      <c r="B559" s="77" t="str">
        <f aca="false">HYPERLINK("https://attack.mitre.org/techniques/T1542/004","MITRE")</f>
        <v>MITRE</v>
      </c>
      <c r="C559" s="77" t="s">
        <v>24</v>
      </c>
      <c r="D559" s="37" t="s">
        <v>328</v>
      </c>
      <c r="E559" s="38" t="s">
        <v>331</v>
      </c>
      <c r="F559" s="39" t="s">
        <v>54</v>
      </c>
      <c r="G559" s="39" t="n">
        <v>2</v>
      </c>
      <c r="H559" s="39" t="s">
        <v>54</v>
      </c>
      <c r="I559" s="55" t="s">
        <v>55</v>
      </c>
      <c r="J559" s="55" t="s">
        <v>55</v>
      </c>
      <c r="K559" s="55" t="s">
        <v>55</v>
      </c>
      <c r="L559" s="36" t="str">
        <f aca="false">IF(OR(F559="n.a.",F559=""),"n.a.",COUNTIF($I559:$K559,"x")+F559)</f>
        <v>n.a.</v>
      </c>
      <c r="M559" s="54" t="s">
        <v>54</v>
      </c>
      <c r="N559" s="36" t="str">
        <f aca="false">IF(L559="n.a.","n.a.",IF(M559="completed",L559,IF(M559="partial",L559/2,IF(M559="incomplete",0,"n.a."))))</f>
        <v>n.a.</v>
      </c>
      <c r="Q559" s="36" t="n">
        <f aca="false">IF(OR(G559="n.a.",G559=""),"n.a.",COUNTIF($I559:$K559,"x")+G559)</f>
        <v>5</v>
      </c>
      <c r="R559" s="54" t="s">
        <v>56</v>
      </c>
      <c r="S559" s="36" t="str">
        <f aca="false">IF(Q559="n.a.","n.a.",IF(R559="completed",Q559,IF(R559="partial",Q559/2,IF(R559="incomplete",0,"n.a."))))</f>
        <v>n.a.</v>
      </c>
      <c r="V559" s="36" t="str">
        <f aca="false">IF(OR(H559="n.a.",H559=""),"n.a.",COUNTIF($I559:$K559,"x")+H559)</f>
        <v>n.a.</v>
      </c>
      <c r="W559" s="54" t="s">
        <v>54</v>
      </c>
      <c r="X559" s="36" t="str">
        <f aca="false">IF(V559="n.a.","n.a.",IF(W559="completed",V559,IF(W559="partial",V559/2,IF(W559="incomplete",0,"n.a."))))</f>
        <v>n.a.</v>
      </c>
    </row>
    <row r="560" customFormat="false" ht="16.4" hidden="true" customHeight="false" outlineLevel="0" collapsed="false">
      <c r="A560" s="75"/>
      <c r="B560" s="77" t="str">
        <f aca="false">HYPERLINK("https://attack.mitre.org/techniques/T1542/001","MITRE")</f>
        <v>MITRE</v>
      </c>
      <c r="C560" s="77" t="s">
        <v>24</v>
      </c>
      <c r="D560" s="37" t="s">
        <v>328</v>
      </c>
      <c r="E560" s="38" t="s">
        <v>332</v>
      </c>
      <c r="F560" s="39" t="n">
        <v>2</v>
      </c>
      <c r="G560" s="39" t="n">
        <v>2</v>
      </c>
      <c r="H560" s="39" t="s">
        <v>54</v>
      </c>
      <c r="I560" s="55" t="s">
        <v>55</v>
      </c>
      <c r="J560" s="55" t="s">
        <v>55</v>
      </c>
      <c r="K560" s="55" t="s">
        <v>55</v>
      </c>
      <c r="L560" s="36" t="n">
        <f aca="false">IF(OR(F560="n.a.",F560=""),"n.a.",COUNTIF($I560:$K560,"x")+F560)</f>
        <v>5</v>
      </c>
      <c r="M560" s="54" t="s">
        <v>56</v>
      </c>
      <c r="N560" s="36" t="str">
        <f aca="false">IF(L560="n.a.","n.a.",IF(M560="completed",L560,IF(M560="partial",L560/2,IF(M560="incomplete",0,"n.a."))))</f>
        <v>n.a.</v>
      </c>
      <c r="Q560" s="36" t="n">
        <f aca="false">IF(OR(G560="n.a.",G560=""),"n.a.",COUNTIF($I560:$K560,"x")+G560)</f>
        <v>5</v>
      </c>
      <c r="R560" s="54" t="s">
        <v>56</v>
      </c>
      <c r="S560" s="36" t="str">
        <f aca="false">IF(Q560="n.a.","n.a.",IF(R560="completed",Q560,IF(R560="partial",Q560/2,IF(R560="incomplete",0,"n.a."))))</f>
        <v>n.a.</v>
      </c>
      <c r="V560" s="36" t="str">
        <f aca="false">IF(OR(H560="n.a.",H560=""),"n.a.",COUNTIF($I560:$K560,"x")+H560)</f>
        <v>n.a.</v>
      </c>
      <c r="W560" s="54" t="s">
        <v>54</v>
      </c>
      <c r="X560" s="36" t="str">
        <f aca="false">IF(V560="n.a.","n.a.",IF(W560="completed",V560,IF(W560="partial",V560/2,IF(W560="incomplete",0,"n.a."))))</f>
        <v>n.a.</v>
      </c>
    </row>
    <row r="561" customFormat="false" ht="16.4" hidden="true" customHeight="false" outlineLevel="0" collapsed="false">
      <c r="A561" s="75"/>
      <c r="B561" s="77" t="str">
        <f aca="false">HYPERLINK("https://attack.mitre.org/techniques/T1542/005","MITRE")</f>
        <v>MITRE</v>
      </c>
      <c r="C561" s="77" t="s">
        <v>24</v>
      </c>
      <c r="D561" s="37" t="s">
        <v>328</v>
      </c>
      <c r="E561" s="38" t="s">
        <v>333</v>
      </c>
      <c r="F561" s="39" t="s">
        <v>54</v>
      </c>
      <c r="G561" s="39" t="n">
        <v>2</v>
      </c>
      <c r="H561" s="39" t="s">
        <v>54</v>
      </c>
      <c r="I561" s="55" t="s">
        <v>55</v>
      </c>
      <c r="J561" s="55" t="s">
        <v>55</v>
      </c>
      <c r="K561" s="55" t="s">
        <v>55</v>
      </c>
      <c r="L561" s="36" t="str">
        <f aca="false">IF(OR(F561="n.a.",F561=""),"n.a.",COUNTIF($I561:$K561,"x")+F561)</f>
        <v>n.a.</v>
      </c>
      <c r="M561" s="54" t="s">
        <v>54</v>
      </c>
      <c r="N561" s="36" t="str">
        <f aca="false">IF(L561="n.a.","n.a.",IF(M561="completed",L561,IF(M561="partial",L561/2,IF(M561="incomplete",0,"n.a."))))</f>
        <v>n.a.</v>
      </c>
      <c r="Q561" s="36" t="n">
        <f aca="false">IF(OR(G561="n.a.",G561=""),"n.a.",COUNTIF($I561:$K561,"x")+G561)</f>
        <v>5</v>
      </c>
      <c r="R561" s="54" t="s">
        <v>56</v>
      </c>
      <c r="S561" s="36" t="str">
        <f aca="false">IF(Q561="n.a.","n.a.",IF(R561="completed",Q561,IF(R561="partial",Q561/2,IF(R561="incomplete",0,"n.a."))))</f>
        <v>n.a.</v>
      </c>
      <c r="V561" s="36" t="str">
        <f aca="false">IF(OR(H561="n.a.",H561=""),"n.a.",COUNTIF($I561:$K561,"x")+H561)</f>
        <v>n.a.</v>
      </c>
      <c r="W561" s="54" t="s">
        <v>54</v>
      </c>
      <c r="X561" s="36" t="str">
        <f aca="false">IF(V561="n.a.","n.a.",IF(W561="completed",V561,IF(W561="partial",V561/2,IF(W561="incomplete",0,"n.a."))))</f>
        <v>n.a.</v>
      </c>
    </row>
    <row r="562" customFormat="false" ht="16.4" hidden="true" customHeight="false" outlineLevel="0" collapsed="false">
      <c r="A562" s="75"/>
      <c r="B562" s="77" t="str">
        <f aca="false">HYPERLINK("https://attack.mitre.org/techniques/T1053/002/","MITRE")</f>
        <v>MITRE</v>
      </c>
      <c r="C562" s="77" t="s">
        <v>24</v>
      </c>
      <c r="D562" s="37" t="s">
        <v>463</v>
      </c>
      <c r="E562" s="38" t="s">
        <v>464</v>
      </c>
      <c r="F562" s="39" t="n">
        <v>2</v>
      </c>
      <c r="G562" s="39" t="n">
        <v>2</v>
      </c>
      <c r="H562" s="39" t="s">
        <v>54</v>
      </c>
      <c r="I562" s="53" t="s">
        <v>55</v>
      </c>
      <c r="J562" s="53" t="s">
        <v>55</v>
      </c>
      <c r="K562" s="53" t="s">
        <v>55</v>
      </c>
      <c r="L562" s="36" t="n">
        <f aca="false">IF(OR(F562="n.a.",F562=""),"n.a.",COUNTIF($I562:$K562,"x")+F562)</f>
        <v>5</v>
      </c>
      <c r="M562" s="54" t="s">
        <v>56</v>
      </c>
      <c r="N562" s="36" t="str">
        <f aca="false">IF(L562="n.a.","n.a.",IF(M562="completed",L562,IF(M562="partial",L562/2,IF(M562="incomplete",0,"n.a."))))</f>
        <v>n.a.</v>
      </c>
      <c r="Q562" s="36" t="n">
        <f aca="false">IF(OR(G562="n.a.",G562=""),"n.a.",COUNTIF($I562:$K562,"x")+G562)</f>
        <v>5</v>
      </c>
      <c r="R562" s="54" t="s">
        <v>56</v>
      </c>
      <c r="S562" s="36" t="str">
        <f aca="false">IF(Q562="n.a.","n.a.",IF(R562="completed",Q562,IF(R562="partial",Q562/2,IF(R562="incomplete",0,"n.a."))))</f>
        <v>n.a.</v>
      </c>
      <c r="V562" s="36" t="str">
        <f aca="false">IF(OR(H562="n.a.",H562=""),"n.a.",COUNTIF($I562:$K562,"x")+H562)</f>
        <v>n.a.</v>
      </c>
      <c r="W562" s="54" t="s">
        <v>54</v>
      </c>
      <c r="X562" s="36" t="str">
        <f aca="false">IF(V562="n.a.","n.a.",IF(W562="completed",V562,IF(W562="partial",V562/2,IF(W562="incomplete",0,"n.a."))))</f>
        <v>n.a.</v>
      </c>
    </row>
    <row r="563" customFormat="false" ht="16.4" hidden="true" customHeight="false" outlineLevel="0" collapsed="false">
      <c r="A563" s="75"/>
      <c r="B563" s="77" t="str">
        <f aca="false">HYPERLINK("https://attack.mitre.org/techniques/T1053/007/","MITRE")</f>
        <v>MITRE</v>
      </c>
      <c r="C563" s="77" t="s">
        <v>24</v>
      </c>
      <c r="D563" s="37" t="s">
        <v>463</v>
      </c>
      <c r="E563" s="38" t="s">
        <v>465</v>
      </c>
      <c r="F563" s="39" t="n">
        <v>2</v>
      </c>
      <c r="G563" s="39" t="n">
        <v>3</v>
      </c>
      <c r="H563" s="39" t="n">
        <v>3</v>
      </c>
      <c r="I563" s="53" t="s">
        <v>55</v>
      </c>
      <c r="J563" s="53" t="s">
        <v>55</v>
      </c>
      <c r="K563" s="53" t="s">
        <v>55</v>
      </c>
      <c r="L563" s="36" t="n">
        <f aca="false">IF(OR(F563="n.a.",F563=""),"n.a.",COUNTIF($I563:$K563,"x")+F563)</f>
        <v>5</v>
      </c>
      <c r="M563" s="54" t="s">
        <v>56</v>
      </c>
      <c r="N563" s="36" t="str">
        <f aca="false">IF(L563="n.a.","n.a.",IF(M563="completed",L563,IF(M563="partial",L563/2,IF(M563="incomplete",0,"n.a."))))</f>
        <v>n.a.</v>
      </c>
      <c r="Q563" s="36" t="n">
        <f aca="false">IF(OR(G563="n.a.",G563=""),"n.a.",COUNTIF($I563:$K563,"x")+G563)</f>
        <v>6</v>
      </c>
      <c r="R563" s="54" t="s">
        <v>56</v>
      </c>
      <c r="S563" s="36" t="str">
        <f aca="false">IF(Q563="n.a.","n.a.",IF(R563="completed",Q563,IF(R563="partial",Q563/2,IF(R563="incomplete",0,"n.a."))))</f>
        <v>n.a.</v>
      </c>
      <c r="V563" s="36" t="n">
        <f aca="false">IF(OR(H563="n.a.",H563=""),"n.a.",COUNTIF($I563:$K563,"x")+H563)</f>
        <v>6</v>
      </c>
      <c r="W563" s="54" t="s">
        <v>56</v>
      </c>
      <c r="X563" s="36" t="str">
        <f aca="false">IF(V563="n.a.","n.a.",IF(W563="completed",V563,IF(W563="partial",V563/2,IF(W563="incomplete",0,"n.a."))))</f>
        <v>n.a.</v>
      </c>
    </row>
    <row r="564" customFormat="false" ht="16.4" hidden="true" customHeight="false" outlineLevel="0" collapsed="false">
      <c r="A564" s="75"/>
      <c r="B564" s="77" t="str">
        <f aca="false">HYPERLINK("https://attack.mitre.org/techniques/T1053/003/","MITRE")</f>
        <v>MITRE</v>
      </c>
      <c r="C564" s="77" t="s">
        <v>24</v>
      </c>
      <c r="D564" s="37" t="s">
        <v>463</v>
      </c>
      <c r="E564" s="38" t="s">
        <v>466</v>
      </c>
      <c r="F564" s="39" t="n">
        <v>2</v>
      </c>
      <c r="G564" s="39" t="n">
        <v>2</v>
      </c>
      <c r="H564" s="39" t="s">
        <v>54</v>
      </c>
      <c r="I564" s="53" t="s">
        <v>55</v>
      </c>
      <c r="J564" s="53" t="s">
        <v>55</v>
      </c>
      <c r="K564" s="53" t="s">
        <v>55</v>
      </c>
      <c r="L564" s="36" t="n">
        <f aca="false">IF(OR(F564="n.a.",F564=""),"n.a.",COUNTIF($I564:$K564,"x")+F564)</f>
        <v>5</v>
      </c>
      <c r="M564" s="54" t="s">
        <v>56</v>
      </c>
      <c r="N564" s="36" t="str">
        <f aca="false">IF(L564="n.a.","n.a.",IF(M564="completed",L564,IF(M564="partial",L564/2,IF(M564="incomplete",0,"n.a."))))</f>
        <v>n.a.</v>
      </c>
      <c r="Q564" s="36" t="n">
        <f aca="false">IF(OR(G564="n.a.",G564=""),"n.a.",COUNTIF($I564:$K564,"x")+G564)</f>
        <v>5</v>
      </c>
      <c r="R564" s="54" t="s">
        <v>56</v>
      </c>
      <c r="S564" s="36" t="str">
        <f aca="false">IF(Q564="n.a.","n.a.",IF(R564="completed",Q564,IF(R564="partial",Q564/2,IF(R564="incomplete",0,"n.a."))))</f>
        <v>n.a.</v>
      </c>
      <c r="V564" s="36" t="str">
        <f aca="false">IF(OR(H564="n.a.",H564=""),"n.a.",COUNTIF($I564:$K564,"x")+H564)</f>
        <v>n.a.</v>
      </c>
      <c r="W564" s="54" t="s">
        <v>54</v>
      </c>
      <c r="X564" s="36" t="str">
        <f aca="false">IF(V564="n.a.","n.a.",IF(W564="completed",V564,IF(W564="partial",V564/2,IF(W564="incomplete",0,"n.a."))))</f>
        <v>n.a.</v>
      </c>
    </row>
    <row r="565" customFormat="false" ht="16.4" hidden="true" customHeight="false" outlineLevel="0" collapsed="false">
      <c r="A565" s="75"/>
      <c r="B565" s="77" t="str">
        <f aca="false">HYPERLINK("https://attack.mitre.org/techniques/T1053/005/","MITRE")</f>
        <v>MITRE</v>
      </c>
      <c r="C565" s="77" t="s">
        <v>24</v>
      </c>
      <c r="D565" s="37" t="s">
        <v>463</v>
      </c>
      <c r="E565" s="38" t="s">
        <v>467</v>
      </c>
      <c r="F565" s="39" t="n">
        <v>2</v>
      </c>
      <c r="G565" s="39" t="n">
        <v>2</v>
      </c>
      <c r="H565" s="39" t="s">
        <v>54</v>
      </c>
      <c r="I565" s="53" t="s">
        <v>55</v>
      </c>
      <c r="J565" s="53" t="s">
        <v>55</v>
      </c>
      <c r="K565" s="53" t="s">
        <v>55</v>
      </c>
      <c r="L565" s="36" t="n">
        <f aca="false">IF(OR(F565="n.a.",F565=""),"n.a.",COUNTIF($I565:$K565,"x")+F565)</f>
        <v>5</v>
      </c>
      <c r="M565" s="54" t="s">
        <v>56</v>
      </c>
      <c r="N565" s="36" t="str">
        <f aca="false">IF(L565="n.a.","n.a.",IF(M565="completed",L565,IF(M565="partial",L565/2,IF(M565="incomplete",0,"n.a."))))</f>
        <v>n.a.</v>
      </c>
      <c r="Q565" s="36" t="n">
        <f aca="false">IF(OR(G565="n.a.",G565=""),"n.a.",COUNTIF($I565:$K565,"x")+G565)</f>
        <v>5</v>
      </c>
      <c r="R565" s="54" t="s">
        <v>56</v>
      </c>
      <c r="S565" s="36" t="str">
        <f aca="false">IF(Q565="n.a.","n.a.",IF(R565="completed",Q565,IF(R565="partial",Q565/2,IF(R565="incomplete",0,"n.a."))))</f>
        <v>n.a.</v>
      </c>
      <c r="V565" s="36" t="str">
        <f aca="false">IF(OR(H565="n.a.",H565=""),"n.a.",COUNTIF($I565:$K565,"x")+H565)</f>
        <v>n.a.</v>
      </c>
      <c r="W565" s="54" t="s">
        <v>54</v>
      </c>
      <c r="X565" s="36" t="str">
        <f aca="false">IF(V565="n.a.","n.a.",IF(W565="completed",V565,IF(W565="partial",V565/2,IF(W565="incomplete",0,"n.a."))))</f>
        <v>n.a.</v>
      </c>
    </row>
    <row r="566" customFormat="false" ht="16.4" hidden="true" customHeight="false" outlineLevel="0" collapsed="false">
      <c r="A566" s="75"/>
      <c r="B566" s="77" t="str">
        <f aca="false">HYPERLINK("https://attack.mitre.org/techniques/T1053/006/","MITRE")</f>
        <v>MITRE</v>
      </c>
      <c r="C566" s="77" t="s">
        <v>24</v>
      </c>
      <c r="D566" s="37" t="s">
        <v>463</v>
      </c>
      <c r="E566" s="38" t="s">
        <v>468</v>
      </c>
      <c r="F566" s="39" t="n">
        <v>2</v>
      </c>
      <c r="G566" s="39" t="n">
        <v>2</v>
      </c>
      <c r="H566" s="39" t="s">
        <v>54</v>
      </c>
      <c r="I566" s="53" t="s">
        <v>55</v>
      </c>
      <c r="J566" s="53" t="s">
        <v>55</v>
      </c>
      <c r="K566" s="53" t="s">
        <v>55</v>
      </c>
      <c r="L566" s="36" t="n">
        <f aca="false">IF(OR(F566="n.a.",F566=""),"n.a.",COUNTIF($I566:$K566,"x")+F566)</f>
        <v>5</v>
      </c>
      <c r="M566" s="54" t="s">
        <v>56</v>
      </c>
      <c r="N566" s="36" t="str">
        <f aca="false">IF(L566="n.a.","n.a.",IF(M566="completed",L566,IF(M566="partial",L566/2,IF(M566="incomplete",0,"n.a."))))</f>
        <v>n.a.</v>
      </c>
      <c r="Q566" s="36" t="n">
        <f aca="false">IF(OR(G566="n.a.",G566=""),"n.a.",COUNTIF($I566:$K566,"x")+G566)</f>
        <v>5</v>
      </c>
      <c r="R566" s="54" t="s">
        <v>56</v>
      </c>
      <c r="S566" s="36" t="str">
        <f aca="false">IF(Q566="n.a.","n.a.",IF(R566="completed",Q566,IF(R566="partial",Q566/2,IF(R566="incomplete",0,"n.a."))))</f>
        <v>n.a.</v>
      </c>
      <c r="V566" s="36" t="str">
        <f aca="false">IF(OR(H566="n.a.",H566=""),"n.a.",COUNTIF($I566:$K566,"x")+H566)</f>
        <v>n.a.</v>
      </c>
      <c r="W566" s="54" t="s">
        <v>54</v>
      </c>
      <c r="X566" s="36" t="str">
        <f aca="false">IF(V566="n.a.","n.a.",IF(W566="completed",V566,IF(W566="partial",V566/2,IF(W566="incomplete",0,"n.a."))))</f>
        <v>n.a.</v>
      </c>
    </row>
    <row r="567" customFormat="false" ht="16.5" hidden="true" customHeight="true" outlineLevel="0" collapsed="false">
      <c r="A567" s="75"/>
      <c r="B567" s="77" t="str">
        <f aca="false">HYPERLINK("https://attack.mitre.org/techniques/T1505/004","MITRE")</f>
        <v>MITRE</v>
      </c>
      <c r="C567" s="77" t="s">
        <v>24</v>
      </c>
      <c r="D567" s="37" t="s">
        <v>632</v>
      </c>
      <c r="E567" s="38" t="s">
        <v>633</v>
      </c>
      <c r="F567" s="39" t="n">
        <v>1</v>
      </c>
      <c r="G567" s="39" t="n">
        <v>2</v>
      </c>
      <c r="H567" s="39" t="s">
        <v>54</v>
      </c>
      <c r="I567" s="53" t="s">
        <v>55</v>
      </c>
      <c r="J567" s="53" t="s">
        <v>55</v>
      </c>
      <c r="K567" s="53" t="s">
        <v>55</v>
      </c>
      <c r="L567" s="36" t="n">
        <f aca="false">IF(OR(F567="n.a.",F567=""),"n.a.",COUNTIF($I567:$K567,"x")+F567)</f>
        <v>4</v>
      </c>
      <c r="M567" s="54" t="s">
        <v>56</v>
      </c>
      <c r="N567" s="36" t="str">
        <f aca="false">IF(L567="n.a.","n.a.",IF(M567="completed",L567,IF(M567="partial",L567/2,IF(M567="incomplete",0,"n.a."))))</f>
        <v>n.a.</v>
      </c>
      <c r="Q567" s="36" t="n">
        <f aca="false">IF(OR(G567="n.a.",G567=""),"n.a.",COUNTIF($I567:$K567,"x")+G567)</f>
        <v>5</v>
      </c>
      <c r="R567" s="54" t="s">
        <v>56</v>
      </c>
      <c r="S567" s="36" t="str">
        <f aca="false">IF(Q567="n.a.","n.a.",IF(R567="completed",Q567,IF(R567="partial",Q567/2,IF(R567="incomplete",0,"n.a."))))</f>
        <v>n.a.</v>
      </c>
      <c r="V567" s="36" t="str">
        <f aca="false">IF(OR(H567="n.a.",H567=""),"n.a.",COUNTIF($I567:$K567,"x")+H567)</f>
        <v>n.a.</v>
      </c>
      <c r="W567" s="54" t="s">
        <v>54</v>
      </c>
      <c r="X567" s="36" t="str">
        <f aca="false">IF(V567="n.a.","n.a.",IF(W567="completed",V567,IF(W567="partial",V567/2,IF(W567="incomplete",0,"n.a."))))</f>
        <v>n.a.</v>
      </c>
    </row>
    <row r="568" customFormat="false" ht="16.4" hidden="true" customHeight="false" outlineLevel="0" collapsed="false">
      <c r="A568" s="75"/>
      <c r="B568" s="77" t="str">
        <f aca="false">HYPERLINK("https://attack.mitre.org/techniques/T1505/001","MITRE")</f>
        <v>MITRE</v>
      </c>
      <c r="C568" s="77" t="s">
        <v>24</v>
      </c>
      <c r="D568" s="37" t="s">
        <v>632</v>
      </c>
      <c r="E568" s="38" t="s">
        <v>634</v>
      </c>
      <c r="F568" s="39" t="n">
        <v>2</v>
      </c>
      <c r="G568" s="39" t="n">
        <v>2</v>
      </c>
      <c r="H568" s="39" t="s">
        <v>54</v>
      </c>
      <c r="I568" s="55" t="s">
        <v>55</v>
      </c>
      <c r="J568" s="55" t="s">
        <v>55</v>
      </c>
      <c r="K568" s="55" t="s">
        <v>55</v>
      </c>
      <c r="L568" s="36" t="n">
        <f aca="false">IF(OR(F568="n.a.",F568=""),"n.a.",COUNTIF($I568:$K568,"x")+F568)</f>
        <v>5</v>
      </c>
      <c r="M568" s="54" t="s">
        <v>56</v>
      </c>
      <c r="N568" s="36" t="str">
        <f aca="false">IF(L568="n.a.","n.a.",IF(M568="completed",L568,IF(M568="partial",L568/2,IF(M568="incomplete",0,"n.a."))))</f>
        <v>n.a.</v>
      </c>
      <c r="Q568" s="36" t="n">
        <f aca="false">IF(OR(G568="n.a.",G568=""),"n.a.",COUNTIF($I568:$K568,"x")+G568)</f>
        <v>5</v>
      </c>
      <c r="R568" s="54" t="s">
        <v>56</v>
      </c>
      <c r="S568" s="36" t="str">
        <f aca="false">IF(Q568="n.a.","n.a.",IF(R568="completed",Q568,IF(R568="partial",Q568/2,IF(R568="incomplete",0,"n.a."))))</f>
        <v>n.a.</v>
      </c>
      <c r="V568" s="36" t="str">
        <f aca="false">IF(OR(H568="n.a.",H568=""),"n.a.",COUNTIF($I568:$K568,"x")+H568)</f>
        <v>n.a.</v>
      </c>
      <c r="W568" s="54" t="s">
        <v>54</v>
      </c>
      <c r="X568" s="36" t="str">
        <f aca="false">IF(V568="n.a.","n.a.",IF(W568="completed",V568,IF(W568="partial",V568/2,IF(W568="incomplete",0,"n.a."))))</f>
        <v>n.a.</v>
      </c>
    </row>
    <row r="569" customFormat="false" ht="16.4" hidden="true" customHeight="false" outlineLevel="0" collapsed="false">
      <c r="A569" s="75"/>
      <c r="B569" s="77" t="str">
        <f aca="false">HYPERLINK("https://attack.mitre.org/techniques/T1505/005","MITRE")</f>
        <v>MITRE</v>
      </c>
      <c r="C569" s="77" t="s">
        <v>24</v>
      </c>
      <c r="D569" s="37" t="s">
        <v>632</v>
      </c>
      <c r="E569" s="38" t="s">
        <v>635</v>
      </c>
      <c r="F569" s="39" t="n">
        <v>2</v>
      </c>
      <c r="G569" s="39" t="n">
        <v>3</v>
      </c>
      <c r="H569" s="39" t="s">
        <v>54</v>
      </c>
      <c r="I569" s="53" t="s">
        <v>55</v>
      </c>
      <c r="J569" s="53" t="s">
        <v>55</v>
      </c>
      <c r="K569" s="53" t="s">
        <v>55</v>
      </c>
      <c r="L569" s="36" t="n">
        <f aca="false">IF(OR(F569="n.a.",F569=""),"n.a.",COUNTIF($I569:$K569,"x")+F569)</f>
        <v>5</v>
      </c>
      <c r="M569" s="54" t="s">
        <v>56</v>
      </c>
      <c r="N569" s="36" t="str">
        <f aca="false">IF(L569="n.a.","n.a.",IF(M569="completed",L569,IF(M569="partial",L569/2,IF(M569="incomplete",0,"n.a."))))</f>
        <v>n.a.</v>
      </c>
      <c r="Q569" s="36" t="n">
        <f aca="false">IF(OR(G569="n.a.",G569=""),"n.a.",COUNTIF($I569:$K569,"x")+G569)</f>
        <v>6</v>
      </c>
      <c r="R569" s="54" t="s">
        <v>56</v>
      </c>
      <c r="S569" s="36" t="str">
        <f aca="false">IF(Q569="n.a.","n.a.",IF(R569="completed",Q569,IF(R569="partial",Q569/2,IF(R569="incomplete",0,"n.a."))))</f>
        <v>n.a.</v>
      </c>
      <c r="V569" s="36" t="str">
        <f aca="false">IF(OR(H569="n.a.",H569=""),"n.a.",COUNTIF($I569:$K569,"x")+H569)</f>
        <v>n.a.</v>
      </c>
      <c r="W569" s="54" t="s">
        <v>54</v>
      </c>
      <c r="X569" s="36" t="str">
        <f aca="false">IF(V569="n.a.","n.a.",IF(W569="completed",V569,IF(W569="partial",V569/2,IF(W569="incomplete",0,"n.a."))))</f>
        <v>n.a.</v>
      </c>
    </row>
    <row r="570" customFormat="false" ht="16.4" hidden="true" customHeight="false" outlineLevel="0" collapsed="false">
      <c r="A570" s="75"/>
      <c r="B570" s="77" t="str">
        <f aca="false">HYPERLINK("https://attack.mitre.org/techniques/T1505/002","MITRE")</f>
        <v>MITRE</v>
      </c>
      <c r="C570" s="77" t="s">
        <v>24</v>
      </c>
      <c r="D570" s="37" t="s">
        <v>632</v>
      </c>
      <c r="E570" s="38" t="s">
        <v>636</v>
      </c>
      <c r="F570" s="39" t="n">
        <v>2</v>
      </c>
      <c r="G570" s="39" t="n">
        <v>2</v>
      </c>
      <c r="H570" s="39" t="s">
        <v>54</v>
      </c>
      <c r="I570" s="55" t="s">
        <v>55</v>
      </c>
      <c r="J570" s="55" t="s">
        <v>55</v>
      </c>
      <c r="K570" s="55" t="s">
        <v>55</v>
      </c>
      <c r="L570" s="36" t="n">
        <f aca="false">IF(OR(F570="n.a.",F570=""),"n.a.",COUNTIF($I570:$K570,"x")+F570)</f>
        <v>5</v>
      </c>
      <c r="M570" s="54" t="s">
        <v>56</v>
      </c>
      <c r="N570" s="36" t="str">
        <f aca="false">IF(L570="n.a.","n.a.",IF(M570="completed",L570,IF(M570="partial",L570/2,IF(M570="incomplete",0,"n.a."))))</f>
        <v>n.a.</v>
      </c>
      <c r="Q570" s="36" t="n">
        <f aca="false">IF(OR(G570="n.a.",G570=""),"n.a.",COUNTIF($I570:$K570,"x")+G570)</f>
        <v>5</v>
      </c>
      <c r="R570" s="54" t="s">
        <v>56</v>
      </c>
      <c r="S570" s="36" t="str">
        <f aca="false">IF(Q570="n.a.","n.a.",IF(R570="completed",Q570,IF(R570="partial",Q570/2,IF(R570="incomplete",0,"n.a."))))</f>
        <v>n.a.</v>
      </c>
      <c r="V570" s="36" t="str">
        <f aca="false">IF(OR(H570="n.a.",H570=""),"n.a.",COUNTIF($I570:$K570,"x")+H570)</f>
        <v>n.a.</v>
      </c>
      <c r="W570" s="54" t="s">
        <v>54</v>
      </c>
      <c r="X570" s="36" t="str">
        <f aca="false">IF(V570="n.a.","n.a.",IF(W570="completed",V570,IF(W570="partial",V570/2,IF(W570="incomplete",0,"n.a."))))</f>
        <v>n.a.</v>
      </c>
    </row>
    <row r="571" customFormat="false" ht="16.4" hidden="true" customHeight="false" outlineLevel="0" collapsed="false">
      <c r="A571" s="75"/>
      <c r="B571" s="77" t="str">
        <f aca="false">HYPERLINK("https://attack.mitre.org/techniques/T1505/006","MITRE")</f>
        <v>MITRE</v>
      </c>
      <c r="C571" s="77" t="s">
        <v>24</v>
      </c>
      <c r="D571" s="37" t="s">
        <v>632</v>
      </c>
      <c r="E571" s="38" t="s">
        <v>637</v>
      </c>
      <c r="F571" s="39" t="s">
        <v>54</v>
      </c>
      <c r="G571" s="39" t="n">
        <v>3</v>
      </c>
      <c r="H571" s="39" t="s">
        <v>54</v>
      </c>
      <c r="I571" s="55" t="s">
        <v>55</v>
      </c>
      <c r="J571" s="55" t="s">
        <v>55</v>
      </c>
      <c r="K571" s="55" t="s">
        <v>55</v>
      </c>
      <c r="L571" s="36" t="str">
        <f aca="false">IF(OR(F571="n.a.",F571=""),"n.a.",COUNTIF($I571:$K571,"x")+F571)</f>
        <v>n.a.</v>
      </c>
      <c r="M571" s="54" t="s">
        <v>54</v>
      </c>
      <c r="N571" s="36" t="str">
        <f aca="false">IF(L571="n.a.","n.a.",IF(M571="completed",L571,IF(M571="partial",L571/2,IF(M571="incomplete",0,"n.a."))))</f>
        <v>n.a.</v>
      </c>
      <c r="Q571" s="36" t="n">
        <f aca="false">IF(OR(G571="n.a.",G571=""),"n.a.",COUNTIF($I571:$K571,"x")+G571)</f>
        <v>6</v>
      </c>
      <c r="R571" s="54" t="s">
        <v>56</v>
      </c>
      <c r="S571" s="36" t="str">
        <f aca="false">IF(Q571="n.a.","n.a.",IF(R571="completed",Q571,IF(R571="partial",Q571/2,IF(R571="incomplete",0,"n.a."))))</f>
        <v>n.a.</v>
      </c>
      <c r="V571" s="36" t="str">
        <f aca="false">IF(OR(H571="n.a.",H571=""),"n.a.",COUNTIF($I571:$K571,"x")+H571)</f>
        <v>n.a.</v>
      </c>
      <c r="W571" s="54" t="s">
        <v>54</v>
      </c>
      <c r="X571" s="36" t="str">
        <f aca="false">IF(V571="n.a.","n.a.",IF(W571="completed",V571,IF(W571="partial",V571/2,IF(W571="incomplete",0,"n.a."))))</f>
        <v>n.a.</v>
      </c>
    </row>
    <row r="572" customFormat="false" ht="16.4" hidden="true" customHeight="false" outlineLevel="0" collapsed="false">
      <c r="A572" s="75"/>
      <c r="B572" s="77" t="str">
        <f aca="false">HYPERLINK("https://attack.mitre.org/techniques/T1505/003","MITRE")</f>
        <v>MITRE</v>
      </c>
      <c r="C572" s="77" t="s">
        <v>24</v>
      </c>
      <c r="D572" s="37" t="s">
        <v>632</v>
      </c>
      <c r="E572" s="38" t="s">
        <v>638</v>
      </c>
      <c r="F572" s="39" t="n">
        <v>1</v>
      </c>
      <c r="G572" s="39" t="n">
        <v>3</v>
      </c>
      <c r="H572" s="39" t="s">
        <v>54</v>
      </c>
      <c r="I572" s="55" t="s">
        <v>55</v>
      </c>
      <c r="J572" s="55" t="s">
        <v>55</v>
      </c>
      <c r="K572" s="55" t="s">
        <v>55</v>
      </c>
      <c r="L572" s="36" t="n">
        <f aca="false">IF(OR(F572="n.a.",F572=""),"n.a.",COUNTIF($I572:$K572,"x")+F572)</f>
        <v>4</v>
      </c>
      <c r="M572" s="54" t="s">
        <v>56</v>
      </c>
      <c r="N572" s="36" t="str">
        <f aca="false">IF(L572="n.a.","n.a.",IF(M572="completed",L572,IF(M572="partial",L572/2,IF(M572="incomplete",0,"n.a."))))</f>
        <v>n.a.</v>
      </c>
      <c r="Q572" s="36" t="n">
        <f aca="false">IF(OR(G572="n.a.",G572=""),"n.a.",COUNTIF($I572:$K572,"x")+G572)</f>
        <v>6</v>
      </c>
      <c r="R572" s="54" t="s">
        <v>56</v>
      </c>
      <c r="S572" s="36" t="str">
        <f aca="false">IF(Q572="n.a.","n.a.",IF(R572="completed",Q572,IF(R572="partial",Q572/2,IF(R572="incomplete",0,"n.a."))))</f>
        <v>n.a.</v>
      </c>
      <c r="V572" s="36" t="str">
        <f aca="false">IF(OR(H572="n.a.",H572=""),"n.a.",COUNTIF($I572:$K572,"x")+H572)</f>
        <v>n.a.</v>
      </c>
      <c r="W572" s="54" t="s">
        <v>54</v>
      </c>
      <c r="X572" s="36" t="str">
        <f aca="false">IF(V572="n.a.","n.a.",IF(W572="completed",V572,IF(W572="partial",V572/2,IF(W572="incomplete",0,"n.a."))))</f>
        <v>n.a.</v>
      </c>
    </row>
    <row r="573" customFormat="false" ht="16.4" hidden="true" customHeight="false" outlineLevel="0" collapsed="false">
      <c r="A573" s="75"/>
      <c r="B573" s="77" t="str">
        <f aca="false">HYPERLINK("https://attack.mitre.org/techniques/T1176/001/","MITRE")</f>
        <v>MITRE</v>
      </c>
      <c r="C573" s="77" t="s">
        <v>24</v>
      </c>
      <c r="D573" s="37" t="s">
        <v>639</v>
      </c>
      <c r="E573" s="38" t="s">
        <v>640</v>
      </c>
      <c r="F573" s="39" t="n">
        <v>3</v>
      </c>
      <c r="G573" s="39" t="n">
        <v>2</v>
      </c>
      <c r="H573" s="39" t="s">
        <v>54</v>
      </c>
      <c r="I573" s="55" t="s">
        <v>55</v>
      </c>
      <c r="J573" s="55" t="s">
        <v>55</v>
      </c>
      <c r="K573" s="55" t="s">
        <v>55</v>
      </c>
      <c r="L573" s="36" t="n">
        <f aca="false">IF(OR(F573="n.a.",F573=""),"n.a.",COUNTIF($I573:$K573,"x")+F573)</f>
        <v>6</v>
      </c>
      <c r="M573" s="54" t="s">
        <v>56</v>
      </c>
      <c r="N573" s="36" t="str">
        <f aca="false">IF(L573="n.a.","n.a.",IF(M573="completed",L573,IF(M573="partial",L573/2,IF(M573="incomplete",0,"n.a."))))</f>
        <v>n.a.</v>
      </c>
      <c r="Q573" s="36" t="n">
        <f aca="false">IF(OR(G573="n.a.",G573=""),"n.a.",COUNTIF($I573:$K573,"x")+G573)</f>
        <v>5</v>
      </c>
      <c r="R573" s="54" t="s">
        <v>56</v>
      </c>
      <c r="S573" s="36" t="str">
        <f aca="false">IF(Q573="n.a.","n.a.",IF(R573="completed",Q573,IF(R573="partial",Q573/2,IF(R573="incomplete",0,"n.a."))))</f>
        <v>n.a.</v>
      </c>
      <c r="V573" s="36" t="str">
        <f aca="false">IF(OR(H573="n.a.",H573=""),"n.a.",COUNTIF($I573:$K573,"x")+H573)</f>
        <v>n.a.</v>
      </c>
      <c r="W573" s="54" t="s">
        <v>54</v>
      </c>
      <c r="X573" s="36" t="str">
        <f aca="false">IF(V573="n.a.","n.a.",IF(W573="completed",V573,IF(W573="partial",V573/2,IF(W573="incomplete",0,"n.a."))))</f>
        <v>n.a.</v>
      </c>
    </row>
    <row r="574" customFormat="false" ht="16.4" hidden="true" customHeight="false" outlineLevel="0" collapsed="false">
      <c r="A574" s="75"/>
      <c r="B574" s="77" t="str">
        <f aca="false">HYPERLINK("https://attack.mitre.org/techniques/T1176/002/","MITRE")</f>
        <v>MITRE</v>
      </c>
      <c r="C574" s="77" t="s">
        <v>24</v>
      </c>
      <c r="D574" s="37" t="s">
        <v>639</v>
      </c>
      <c r="E574" s="38" t="s">
        <v>641</v>
      </c>
      <c r="F574" s="39" t="n">
        <v>3</v>
      </c>
      <c r="G574" s="39" t="n">
        <v>2</v>
      </c>
      <c r="H574" s="39" t="s">
        <v>54</v>
      </c>
      <c r="I574" s="55" t="s">
        <v>55</v>
      </c>
      <c r="J574" s="55" t="s">
        <v>55</v>
      </c>
      <c r="K574" s="55" t="s">
        <v>55</v>
      </c>
      <c r="L574" s="36" t="n">
        <f aca="false">IF(OR(F574="n.a.",F574=""),"n.a.",COUNTIF($I574:$K574,"x")+F574)</f>
        <v>6</v>
      </c>
      <c r="M574" s="54" t="s">
        <v>56</v>
      </c>
      <c r="N574" s="36" t="str">
        <f aca="false">IF(L574="n.a.","n.a.",IF(M574="completed",L574,IF(M574="partial",L574/2,IF(M574="incomplete",0,"n.a."))))</f>
        <v>n.a.</v>
      </c>
      <c r="Q574" s="36" t="n">
        <f aca="false">IF(OR(G574="n.a.",G574=""),"n.a.",COUNTIF($I574:$K574,"x")+G574)</f>
        <v>5</v>
      </c>
      <c r="R574" s="54" t="s">
        <v>56</v>
      </c>
      <c r="S574" s="36" t="str">
        <f aca="false">IF(Q574="n.a.","n.a.",IF(R574="completed",Q574,IF(R574="partial",Q574/2,IF(R574="incomplete",0,"n.a."))))</f>
        <v>n.a.</v>
      </c>
      <c r="V574" s="36" t="str">
        <f aca="false">IF(OR(H574="n.a.",H574=""),"n.a.",COUNTIF($I574:$K574,"x")+H574)</f>
        <v>n.a.</v>
      </c>
      <c r="W574" s="54" t="s">
        <v>54</v>
      </c>
      <c r="X574" s="36" t="str">
        <f aca="false">IF(V574="n.a.","n.a.",IF(W574="completed",V574,IF(W574="partial",V574/2,IF(W574="incomplete",0,"n.a."))))</f>
        <v>n.a.</v>
      </c>
    </row>
    <row r="575" customFormat="false" ht="16.4" hidden="true" customHeight="false" outlineLevel="0" collapsed="false">
      <c r="A575" s="75"/>
      <c r="B575" s="77" t="str">
        <f aca="false">HYPERLINK("https://attack.mitre.org/techniques/T1205/001","MITRE")</f>
        <v>MITRE</v>
      </c>
      <c r="C575" s="77" t="s">
        <v>24</v>
      </c>
      <c r="D575" s="37" t="s">
        <v>134</v>
      </c>
      <c r="E575" s="38" t="s">
        <v>135</v>
      </c>
      <c r="F575" s="39" t="n">
        <v>2</v>
      </c>
      <c r="G575" s="39" t="n">
        <v>3</v>
      </c>
      <c r="H575" s="39" t="s">
        <v>54</v>
      </c>
      <c r="I575" s="55"/>
      <c r="J575" s="55" t="s">
        <v>55</v>
      </c>
      <c r="K575" s="55" t="s">
        <v>55</v>
      </c>
      <c r="L575" s="36" t="n">
        <f aca="false">IF(OR(F575="n.a.",F575=""),"n.a.",COUNTIF($I575:$K575,"x")+F575)</f>
        <v>4</v>
      </c>
      <c r="M575" s="54" t="s">
        <v>56</v>
      </c>
      <c r="N575" s="36" t="str">
        <f aca="false">IF(L575="n.a.","n.a.",IF(M575="completed",L575,IF(M575="partial",L575/2,IF(M575="incomplete",0,"n.a."))))</f>
        <v>n.a.</v>
      </c>
      <c r="Q575" s="36" t="n">
        <f aca="false">IF(OR(G575="n.a.",G575=""),"n.a.",COUNTIF($I575:$K575,"x")+G575)</f>
        <v>5</v>
      </c>
      <c r="R575" s="54" t="s">
        <v>56</v>
      </c>
      <c r="S575" s="36" t="str">
        <f aca="false">IF(Q575="n.a.","n.a.",IF(R575="completed",Q575,IF(R575="partial",Q575/2,IF(R575="incomplete",0,"n.a."))))</f>
        <v>n.a.</v>
      </c>
      <c r="V575" s="36" t="str">
        <f aca="false">IF(OR(H575="n.a.",H575=""),"n.a.",COUNTIF($I575:$K575,"x")+H575)</f>
        <v>n.a.</v>
      </c>
      <c r="W575" s="54" t="s">
        <v>54</v>
      </c>
      <c r="X575" s="36" t="str">
        <f aca="false">IF(V575="n.a.","n.a.",IF(W575="completed",V575,IF(W575="partial",V575/2,IF(W575="incomplete",0,"n.a."))))</f>
        <v>n.a.</v>
      </c>
    </row>
    <row r="576" customFormat="false" ht="16.4" hidden="true" customHeight="false" outlineLevel="0" collapsed="false">
      <c r="A576" s="75"/>
      <c r="B576" s="77" t="str">
        <f aca="false">HYPERLINK("https://attack.mitre.org/techniques/T1205/002","MITRE")</f>
        <v>MITRE</v>
      </c>
      <c r="C576" s="77" t="s">
        <v>24</v>
      </c>
      <c r="D576" s="37" t="s">
        <v>134</v>
      </c>
      <c r="E576" s="38" t="s">
        <v>136</v>
      </c>
      <c r="F576" s="39" t="n">
        <v>2</v>
      </c>
      <c r="G576" s="39" t="n">
        <v>3</v>
      </c>
      <c r="H576" s="39" t="s">
        <v>54</v>
      </c>
      <c r="I576" s="55" t="s">
        <v>55</v>
      </c>
      <c r="J576" s="55" t="s">
        <v>55</v>
      </c>
      <c r="K576" s="55" t="s">
        <v>55</v>
      </c>
      <c r="L576" s="36" t="n">
        <f aca="false">IF(OR(F576="n.a.",F576=""),"n.a.",COUNTIF($I576:$K576,"x")+F576)</f>
        <v>5</v>
      </c>
      <c r="M576" s="54" t="s">
        <v>56</v>
      </c>
      <c r="N576" s="36" t="str">
        <f aca="false">IF(L576="n.a.","n.a.",IF(M576="completed",L576,IF(M576="partial",L576/2,IF(M576="incomplete",0,"n.a."))))</f>
        <v>n.a.</v>
      </c>
      <c r="Q576" s="36" t="n">
        <f aca="false">IF(OR(G576="n.a.",G576=""),"n.a.",COUNTIF($I576:$K576,"x")+G576)</f>
        <v>6</v>
      </c>
      <c r="R576" s="54" t="s">
        <v>56</v>
      </c>
      <c r="S576" s="36" t="str">
        <f aca="false">IF(Q576="n.a.","n.a.",IF(R576="completed",Q576,IF(R576="partial",Q576/2,IF(R576="incomplete",0,"n.a."))))</f>
        <v>n.a.</v>
      </c>
      <c r="V576" s="36" t="str">
        <f aca="false">IF(OR(H576="n.a.",H576=""),"n.a.",COUNTIF($I576:$K576,"x")+H576)</f>
        <v>n.a.</v>
      </c>
      <c r="W576" s="54" t="s">
        <v>54</v>
      </c>
      <c r="X576" s="36" t="str">
        <f aca="false">IF(V576="n.a.","n.a.",IF(W576="completed",V576,IF(W576="partial",V576/2,IF(W576="incomplete",0,"n.a."))))</f>
        <v>n.a.</v>
      </c>
    </row>
    <row r="577" customFormat="false" ht="16.4" hidden="true" customHeight="false" outlineLevel="0" collapsed="false">
      <c r="A577" s="75"/>
      <c r="B577" s="77" t="str">
        <f aca="false">HYPERLINK("https://attack.mitre.org/techniques/T1078/004/","MITRE")</f>
        <v>MITRE</v>
      </c>
      <c r="C577" s="77" t="s">
        <v>24</v>
      </c>
      <c r="D577" s="37" t="s">
        <v>386</v>
      </c>
      <c r="E577" s="38" t="s">
        <v>387</v>
      </c>
      <c r="F577" s="39" t="s">
        <v>54</v>
      </c>
      <c r="G577" s="39" t="s">
        <v>54</v>
      </c>
      <c r="H577" s="39" t="n">
        <v>3</v>
      </c>
      <c r="I577" s="53" t="s">
        <v>55</v>
      </c>
      <c r="J577" s="53" t="s">
        <v>55</v>
      </c>
      <c r="K577" s="53" t="s">
        <v>55</v>
      </c>
      <c r="L577" s="36" t="str">
        <f aca="false">IF(OR(F577="n.a.",F577=""),"n.a.",COUNTIF($I577:$K577,"x")+F577)</f>
        <v>n.a.</v>
      </c>
      <c r="M577" s="54" t="s">
        <v>54</v>
      </c>
      <c r="N577" s="36" t="str">
        <f aca="false">IF(L577="n.a.","n.a.",IF(M577="completed",L577,IF(M577="partial",L577/2,IF(M577="incomplete",0,"n.a."))))</f>
        <v>n.a.</v>
      </c>
      <c r="Q577" s="36" t="str">
        <f aca="false">IF(OR(G577="n.a.",G577=""),"n.a.",COUNTIF($I577:$K577,"x")+G577)</f>
        <v>n.a.</v>
      </c>
      <c r="R577" s="54" t="s">
        <v>54</v>
      </c>
      <c r="S577" s="36" t="str">
        <f aca="false">IF(Q577="n.a.","n.a.",IF(R577="completed",Q577,IF(R577="partial",Q577/2,IF(R577="incomplete",0,"n.a."))))</f>
        <v>n.a.</v>
      </c>
      <c r="V577" s="36" t="n">
        <f aca="false">IF(OR(H577="n.a.",H577=""),"n.a.",COUNTIF($I577:$K577,"x")+H577)</f>
        <v>6</v>
      </c>
      <c r="W577" s="54" t="s">
        <v>56</v>
      </c>
      <c r="X577" s="36" t="str">
        <f aca="false">IF(V577="n.a.","n.a.",IF(W577="completed",V577,IF(W577="partial",V577/2,IF(W577="incomplete",0,"n.a."))))</f>
        <v>n.a.</v>
      </c>
    </row>
    <row r="578" customFormat="false" ht="16.4" hidden="true" customHeight="false" outlineLevel="0" collapsed="false">
      <c r="A578" s="75"/>
      <c r="B578" s="77" t="str">
        <f aca="false">HYPERLINK("https://attack.mitre.org/techniques/T1078/001/","MITRE")</f>
        <v>MITRE</v>
      </c>
      <c r="C578" s="77" t="s">
        <v>24</v>
      </c>
      <c r="D578" s="37" t="s">
        <v>386</v>
      </c>
      <c r="E578" s="38" t="s">
        <v>388</v>
      </c>
      <c r="F578" s="39" t="n">
        <v>3</v>
      </c>
      <c r="G578" s="39" t="n">
        <v>3</v>
      </c>
      <c r="H578" s="39" t="n">
        <v>3</v>
      </c>
      <c r="I578" s="53" t="s">
        <v>55</v>
      </c>
      <c r="J578" s="53" t="s">
        <v>55</v>
      </c>
      <c r="K578" s="53" t="s">
        <v>55</v>
      </c>
      <c r="L578" s="36" t="n">
        <f aca="false">IF(OR(F578="n.a.",F578=""),"n.a.",COUNTIF($I578:$K578,"x")+F578)</f>
        <v>6</v>
      </c>
      <c r="M578" s="54" t="s">
        <v>56</v>
      </c>
      <c r="N578" s="36" t="str">
        <f aca="false">IF(L578="n.a.","n.a.",IF(M578="completed",L578,IF(M578="partial",L578/2,IF(M578="incomplete",0,"n.a."))))</f>
        <v>n.a.</v>
      </c>
      <c r="Q578" s="36" t="n">
        <f aca="false">IF(OR(G578="n.a.",G578=""),"n.a.",COUNTIF($I578:$K578,"x")+G578)</f>
        <v>6</v>
      </c>
      <c r="R578" s="54" t="s">
        <v>56</v>
      </c>
      <c r="S578" s="36" t="str">
        <f aca="false">IF(Q578="n.a.","n.a.",IF(R578="completed",Q578,IF(R578="partial",Q578/2,IF(R578="incomplete",0,"n.a."))))</f>
        <v>n.a.</v>
      </c>
      <c r="V578" s="36" t="n">
        <f aca="false">IF(OR(H578="n.a.",H578=""),"n.a.",COUNTIF($I578:$K578,"x")+H578)</f>
        <v>6</v>
      </c>
      <c r="W578" s="54" t="s">
        <v>56</v>
      </c>
      <c r="X578" s="36" t="str">
        <f aca="false">IF(V578="n.a.","n.a.",IF(W578="completed",V578,IF(W578="partial",V578/2,IF(W578="incomplete",0,"n.a."))))</f>
        <v>n.a.</v>
      </c>
    </row>
    <row r="579" customFormat="false" ht="16.4" hidden="true" customHeight="false" outlineLevel="0" collapsed="false">
      <c r="A579" s="75"/>
      <c r="B579" s="77" t="str">
        <f aca="false">HYPERLINK("https://attack.mitre.org/techniques/T1078/002/","MITRE")</f>
        <v>MITRE</v>
      </c>
      <c r="C579" s="77" t="s">
        <v>24</v>
      </c>
      <c r="D579" s="37" t="s">
        <v>386</v>
      </c>
      <c r="E579" s="38" t="s">
        <v>389</v>
      </c>
      <c r="F579" s="39" t="n">
        <v>3</v>
      </c>
      <c r="G579" s="39" t="n">
        <v>3</v>
      </c>
      <c r="H579" s="39" t="s">
        <v>54</v>
      </c>
      <c r="I579" s="53" t="s">
        <v>55</v>
      </c>
      <c r="J579" s="53" t="s">
        <v>55</v>
      </c>
      <c r="K579" s="53" t="s">
        <v>55</v>
      </c>
      <c r="L579" s="36" t="n">
        <f aca="false">IF(OR(F579="n.a.",F579=""),"n.a.",COUNTIF($I579:$K579,"x")+F579)</f>
        <v>6</v>
      </c>
      <c r="M579" s="54" t="s">
        <v>56</v>
      </c>
      <c r="N579" s="36" t="str">
        <f aca="false">IF(L579="n.a.","n.a.",IF(M579="completed",L579,IF(M579="partial",L579/2,IF(M579="incomplete",0,"n.a."))))</f>
        <v>n.a.</v>
      </c>
      <c r="Q579" s="36" t="n">
        <f aca="false">IF(OR(G579="n.a.",G579=""),"n.a.",COUNTIF($I579:$K579,"x")+G579)</f>
        <v>6</v>
      </c>
      <c r="R579" s="54" t="s">
        <v>56</v>
      </c>
      <c r="S579" s="36" t="str">
        <f aca="false">IF(Q579="n.a.","n.a.",IF(R579="completed",Q579,IF(R579="partial",Q579/2,IF(R579="incomplete",0,"n.a."))))</f>
        <v>n.a.</v>
      </c>
      <c r="V579" s="36" t="str">
        <f aca="false">IF(OR(H579="n.a.",H579=""),"n.a.",COUNTIF($I579:$K579,"x")+H579)</f>
        <v>n.a.</v>
      </c>
      <c r="W579" s="54" t="s">
        <v>54</v>
      </c>
      <c r="X579" s="36" t="str">
        <f aca="false">IF(V579="n.a.","n.a.",IF(W579="completed",V579,IF(W579="partial",V579/2,IF(W579="incomplete",0,"n.a."))))</f>
        <v>n.a.</v>
      </c>
    </row>
    <row r="580" customFormat="false" ht="16.4" hidden="true" customHeight="false" outlineLevel="0" collapsed="false">
      <c r="A580" s="75"/>
      <c r="B580" s="77" t="str">
        <f aca="false">HYPERLINK("https://attack.mitre.org/techniques/T1078/003/","MITRE")</f>
        <v>MITRE</v>
      </c>
      <c r="C580" s="77" t="s">
        <v>24</v>
      </c>
      <c r="D580" s="37" t="s">
        <v>386</v>
      </c>
      <c r="E580" s="38" t="s">
        <v>390</v>
      </c>
      <c r="F580" s="39" t="n">
        <v>3</v>
      </c>
      <c r="G580" s="39" t="n">
        <v>3</v>
      </c>
      <c r="H580" s="39" t="n">
        <v>3</v>
      </c>
      <c r="I580" s="53" t="s">
        <v>55</v>
      </c>
      <c r="J580" s="53" t="s">
        <v>55</v>
      </c>
      <c r="K580" s="53" t="s">
        <v>55</v>
      </c>
      <c r="L580" s="36" t="n">
        <f aca="false">IF(OR(F580="n.a.",F580=""),"n.a.",COUNTIF($I580:$K580,"x")+F580)</f>
        <v>6</v>
      </c>
      <c r="M580" s="54" t="s">
        <v>56</v>
      </c>
      <c r="N580" s="36" t="str">
        <f aca="false">IF(L580="n.a.","n.a.",IF(M580="completed",L580,IF(M580="partial",L580/2,IF(M580="incomplete",0,"n.a."))))</f>
        <v>n.a.</v>
      </c>
      <c r="Q580" s="36" t="n">
        <f aca="false">IF(OR(G580="n.a.",G580=""),"n.a.",COUNTIF($I580:$K580,"x")+G580)</f>
        <v>6</v>
      </c>
      <c r="R580" s="54" t="s">
        <v>56</v>
      </c>
      <c r="S580" s="36" t="str">
        <f aca="false">IF(Q580="n.a.","n.a.",IF(R580="completed",Q580,IF(R580="partial",Q580/2,IF(R580="incomplete",0,"n.a."))))</f>
        <v>n.a.</v>
      </c>
      <c r="V580" s="36" t="n">
        <f aca="false">IF(OR(H580="n.a.",H580=""),"n.a.",COUNTIF($I580:$K580,"x")+H580)</f>
        <v>6</v>
      </c>
      <c r="W580" s="54" t="s">
        <v>56</v>
      </c>
      <c r="X580" s="36" t="str">
        <f aca="false">IF(V580="n.a.","n.a.",IF(W580="completed",V580,IF(W580="partial",V580/2,IF(W580="incomplete",0,"n.a."))))</f>
        <v>n.a.</v>
      </c>
    </row>
    <row r="581" customFormat="false" ht="16.4" hidden="true" customHeight="false" outlineLevel="0" collapsed="false">
      <c r="A581" s="78"/>
      <c r="B581" s="79" t="str">
        <f aca="false">HYPERLINK("https://attack.mitre.org/techniques/T1548/002","MITRE")</f>
        <v>MITRE</v>
      </c>
      <c r="C581" s="79" t="s">
        <v>25</v>
      </c>
      <c r="D581" s="37" t="s">
        <v>199</v>
      </c>
      <c r="E581" s="38" t="s">
        <v>200</v>
      </c>
      <c r="F581" s="39" t="n">
        <v>2</v>
      </c>
      <c r="G581" s="39" t="n">
        <v>3</v>
      </c>
      <c r="H581" s="39" t="s">
        <v>54</v>
      </c>
      <c r="I581" s="55" t="s">
        <v>55</v>
      </c>
      <c r="J581" s="55" t="s">
        <v>55</v>
      </c>
      <c r="K581" s="55" t="s">
        <v>55</v>
      </c>
      <c r="L581" s="36" t="n">
        <f aca="false">IF(OR(F581="n.a.",F581=""),"n.a.",COUNTIF($I581:$K581,"x")+F581)</f>
        <v>5</v>
      </c>
      <c r="M581" s="54" t="s">
        <v>56</v>
      </c>
      <c r="N581" s="36" t="str">
        <f aca="false">IF(L581="n.a.","n.a.",IF(M581="completed",L581,IF(M581="partial",L581/2,IF(M581="incomplete",0,"n.a."))))</f>
        <v>n.a.</v>
      </c>
      <c r="Q581" s="36" t="n">
        <f aca="false">IF(OR(G581="n.a.",G581=""),"n.a.",COUNTIF($I581:$K581,"x")+G581)</f>
        <v>6</v>
      </c>
      <c r="R581" s="54" t="s">
        <v>56</v>
      </c>
      <c r="S581" s="36" t="str">
        <f aca="false">IF(Q581="n.a.","n.a.",IF(R581="completed",Q581,IF(R581="partial",Q581/2,IF(R581="incomplete",0,"n.a."))))</f>
        <v>n.a.</v>
      </c>
      <c r="V581" s="36" t="str">
        <f aca="false">IF(OR(H581="n.a.",H581=""),"n.a.",COUNTIF($I581:$K581,"x")+H581)</f>
        <v>n.a.</v>
      </c>
      <c r="W581" s="54" t="s">
        <v>54</v>
      </c>
      <c r="X581" s="36" t="str">
        <f aca="false">IF(V581="n.a.","n.a.",IF(W581="completed",V581,IF(W581="partial",V581/2,IF(W581="incomplete",0,"n.a."))))</f>
        <v>n.a.</v>
      </c>
    </row>
    <row r="582" customFormat="false" ht="16.4" hidden="true" customHeight="false" outlineLevel="0" collapsed="false">
      <c r="A582" s="78"/>
      <c r="B582" s="79" t="str">
        <f aca="false">HYPERLINK("https://attack.mitre.org/techniques/T1548/004","MITRE")</f>
        <v>MITRE</v>
      </c>
      <c r="C582" s="79" t="s">
        <v>25</v>
      </c>
      <c r="D582" s="37" t="s">
        <v>199</v>
      </c>
      <c r="E582" s="38" t="s">
        <v>201</v>
      </c>
      <c r="F582" s="39" t="n">
        <v>2</v>
      </c>
      <c r="G582" s="39" t="s">
        <v>54</v>
      </c>
      <c r="H582" s="39" t="s">
        <v>54</v>
      </c>
      <c r="I582" s="53" t="s">
        <v>55</v>
      </c>
      <c r="J582" s="53" t="s">
        <v>55</v>
      </c>
      <c r="K582" s="53" t="s">
        <v>55</v>
      </c>
      <c r="L582" s="36" t="n">
        <f aca="false">IF(OR(F582="n.a.",F582=""),"n.a.",COUNTIF($I582:$K582,"x")+F582)</f>
        <v>5</v>
      </c>
      <c r="M582" s="54" t="s">
        <v>56</v>
      </c>
      <c r="N582" s="36" t="str">
        <f aca="false">IF(L582="n.a.","n.a.",IF(M582="completed",L582,IF(M582="partial",L582/2,IF(M582="incomplete",0,"n.a."))))</f>
        <v>n.a.</v>
      </c>
      <c r="Q582" s="36" t="str">
        <f aca="false">IF(OR(G582="n.a.",G582=""),"n.a.",COUNTIF($I582:$K582,"x")+G582)</f>
        <v>n.a.</v>
      </c>
      <c r="R582" s="54" t="s">
        <v>54</v>
      </c>
      <c r="S582" s="36" t="str">
        <f aca="false">IF(Q582="n.a.","n.a.",IF(R582="completed",Q582,IF(R582="partial",Q582/2,IF(R582="incomplete",0,"n.a."))))</f>
        <v>n.a.</v>
      </c>
      <c r="V582" s="36" t="str">
        <f aca="false">IF(OR(H582="n.a.",H582=""),"n.a.",COUNTIF($I582:$K582,"x")+H582)</f>
        <v>n.a.</v>
      </c>
      <c r="W582" s="54" t="s">
        <v>54</v>
      </c>
      <c r="X582" s="36" t="str">
        <f aca="false">IF(V582="n.a.","n.a.",IF(W582="completed",V582,IF(W582="partial",V582/2,IF(W582="incomplete",0,"n.a."))))</f>
        <v>n.a.</v>
      </c>
    </row>
    <row r="583" customFormat="false" ht="16.4" hidden="true" customHeight="false" outlineLevel="0" collapsed="false">
      <c r="A583" s="78"/>
      <c r="B583" s="79" t="str">
        <f aca="false">HYPERLINK("https://attack.mitre.org/techniques/T1548/001","MITRE")</f>
        <v>MITRE</v>
      </c>
      <c r="C583" s="79" t="s">
        <v>25</v>
      </c>
      <c r="D583" s="37" t="s">
        <v>199</v>
      </c>
      <c r="E583" s="38" t="s">
        <v>202</v>
      </c>
      <c r="F583" s="39" t="n">
        <v>2</v>
      </c>
      <c r="G583" s="39" t="n">
        <v>3</v>
      </c>
      <c r="H583" s="39" t="s">
        <v>54</v>
      </c>
      <c r="I583" s="53" t="s">
        <v>55</v>
      </c>
      <c r="J583" s="53" t="s">
        <v>55</v>
      </c>
      <c r="K583" s="53" t="s">
        <v>55</v>
      </c>
      <c r="L583" s="36" t="n">
        <f aca="false">IF(OR(F583="n.a.",F583=""),"n.a.",COUNTIF($I583:$K583,"x")+F583)</f>
        <v>5</v>
      </c>
      <c r="M583" s="54" t="s">
        <v>56</v>
      </c>
      <c r="N583" s="36" t="str">
        <f aca="false">IF(L583="n.a.","n.a.",IF(M583="completed",L583,IF(M583="partial",L583/2,IF(M583="incomplete",0,"n.a."))))</f>
        <v>n.a.</v>
      </c>
      <c r="Q583" s="36" t="n">
        <f aca="false">IF(OR(G583="n.a.",G583=""),"n.a.",COUNTIF($I583:$K583,"x")+G583)</f>
        <v>6</v>
      </c>
      <c r="R583" s="54" t="s">
        <v>56</v>
      </c>
      <c r="S583" s="36" t="str">
        <f aca="false">IF(Q583="n.a.","n.a.",IF(R583="completed",Q583,IF(R583="partial",Q583/2,IF(R583="incomplete",0,"n.a."))))</f>
        <v>n.a.</v>
      </c>
      <c r="V583" s="36" t="str">
        <f aca="false">IF(OR(H583="n.a.",H583=""),"n.a.",COUNTIF($I583:$K583,"x")+H583)</f>
        <v>n.a.</v>
      </c>
      <c r="W583" s="54" t="s">
        <v>54</v>
      </c>
      <c r="X583" s="36" t="str">
        <f aca="false">IF(V583="n.a.","n.a.",IF(W583="completed",V583,IF(W583="partial",V583/2,IF(W583="incomplete",0,"n.a."))))</f>
        <v>n.a.</v>
      </c>
    </row>
    <row r="584" customFormat="false" ht="16.4" hidden="true" customHeight="false" outlineLevel="0" collapsed="false">
      <c r="A584" s="78"/>
      <c r="B584" s="79" t="str">
        <f aca="false">HYPERLINK("https://attack.mitre.org/techniques/T1548/003","MITRE")</f>
        <v>MITRE</v>
      </c>
      <c r="C584" s="79" t="s">
        <v>25</v>
      </c>
      <c r="D584" s="37" t="s">
        <v>199</v>
      </c>
      <c r="E584" s="38" t="s">
        <v>203</v>
      </c>
      <c r="F584" s="39" t="n">
        <v>2</v>
      </c>
      <c r="G584" s="39" t="n">
        <v>3</v>
      </c>
      <c r="H584" s="39" t="s">
        <v>54</v>
      </c>
      <c r="I584" s="53" t="s">
        <v>55</v>
      </c>
      <c r="J584" s="53" t="s">
        <v>55</v>
      </c>
      <c r="K584" s="53" t="s">
        <v>55</v>
      </c>
      <c r="L584" s="36" t="n">
        <f aca="false">IF(OR(F584="n.a.",F584=""),"n.a.",COUNTIF($I584:$K584,"x")+F584)</f>
        <v>5</v>
      </c>
      <c r="M584" s="54" t="s">
        <v>56</v>
      </c>
      <c r="N584" s="36" t="str">
        <f aca="false">IF(L584="n.a.","n.a.",IF(M584="completed",L584,IF(M584="partial",L584/2,IF(M584="incomplete",0,"n.a."))))</f>
        <v>n.a.</v>
      </c>
      <c r="Q584" s="36" t="n">
        <f aca="false">IF(OR(G584="n.a.",G584=""),"n.a.",COUNTIF($I584:$K584,"x")+G584)</f>
        <v>6</v>
      </c>
      <c r="R584" s="54" t="s">
        <v>56</v>
      </c>
      <c r="S584" s="36" t="str">
        <f aca="false">IF(Q584="n.a.","n.a.",IF(R584="completed",Q584,IF(R584="partial",Q584/2,IF(R584="incomplete",0,"n.a."))))</f>
        <v>n.a.</v>
      </c>
      <c r="V584" s="36" t="str">
        <f aca="false">IF(OR(H584="n.a.",H584=""),"n.a.",COUNTIF($I584:$K584,"x")+H584)</f>
        <v>n.a.</v>
      </c>
      <c r="W584" s="54" t="s">
        <v>54</v>
      </c>
      <c r="X584" s="36" t="str">
        <f aca="false">IF(V584="n.a.","n.a.",IF(W584="completed",V584,IF(W584="partial",V584/2,IF(W584="incomplete",0,"n.a."))))</f>
        <v>n.a.</v>
      </c>
    </row>
    <row r="585" customFormat="false" ht="16.4" hidden="true" customHeight="false" outlineLevel="0" collapsed="false">
      <c r="A585" s="78"/>
      <c r="B585" s="79" t="str">
        <f aca="false">HYPERLINK("https://attack.mitre.org/techniques/T1548/006","MITRE")</f>
        <v>MITRE</v>
      </c>
      <c r="C585" s="79" t="s">
        <v>25</v>
      </c>
      <c r="D585" s="37" t="s">
        <v>199</v>
      </c>
      <c r="E585" s="38" t="s">
        <v>204</v>
      </c>
      <c r="F585" s="39" t="n">
        <v>3</v>
      </c>
      <c r="G585" s="39" t="s">
        <v>54</v>
      </c>
      <c r="H585" s="39" t="s">
        <v>54</v>
      </c>
      <c r="I585" s="53" t="s">
        <v>55</v>
      </c>
      <c r="J585" s="53" t="s">
        <v>55</v>
      </c>
      <c r="K585" s="53" t="s">
        <v>55</v>
      </c>
      <c r="L585" s="36" t="n">
        <f aca="false">IF(OR(F585="n.a.",F585=""),"n.a.",COUNTIF($I585:$K585,"x")+F585)</f>
        <v>6</v>
      </c>
      <c r="M585" s="54" t="s">
        <v>56</v>
      </c>
      <c r="N585" s="36" t="str">
        <f aca="false">IF(L585="n.a.","n.a.",IF(M585="completed",L585,IF(M585="partial",L585/2,IF(M585="incomplete",0,"n.a."))))</f>
        <v>n.a.</v>
      </c>
      <c r="Q585" s="36" t="str">
        <f aca="false">IF(OR(G585="n.a.",G585=""),"n.a.",COUNTIF($I585:$K585,"x")+G585)</f>
        <v>n.a.</v>
      </c>
      <c r="R585" s="54" t="s">
        <v>54</v>
      </c>
      <c r="S585" s="36" t="str">
        <f aca="false">IF(Q585="n.a.","n.a.",IF(R585="completed",Q585,IF(R585="partial",Q585/2,IF(R585="incomplete",0,"n.a."))))</f>
        <v>n.a.</v>
      </c>
      <c r="V585" s="36" t="str">
        <f aca="false">IF(OR(H585="n.a.",H585=""),"n.a.",COUNTIF($I585:$K585,"x")+H585)</f>
        <v>n.a.</v>
      </c>
      <c r="W585" s="54" t="s">
        <v>54</v>
      </c>
      <c r="X585" s="36" t="str">
        <f aca="false">IF(V585="n.a.","n.a.",IF(W585="completed",V585,IF(W585="partial",V585/2,IF(W585="incomplete",0,"n.a."))))</f>
        <v>n.a.</v>
      </c>
    </row>
    <row r="586" customFormat="false" ht="16.4" hidden="true" customHeight="false" outlineLevel="0" collapsed="false">
      <c r="A586" s="78"/>
      <c r="B586" s="79" t="str">
        <f aca="false">HYPERLINK("https://attack.mitre.org/techniques/T1548/005","MITRE")</f>
        <v>MITRE</v>
      </c>
      <c r="C586" s="79" t="s">
        <v>25</v>
      </c>
      <c r="D586" s="37" t="s">
        <v>199</v>
      </c>
      <c r="E586" s="38" t="s">
        <v>642</v>
      </c>
      <c r="F586" s="39" t="s">
        <v>54</v>
      </c>
      <c r="G586" s="39" t="s">
        <v>54</v>
      </c>
      <c r="H586" s="39" t="n">
        <v>3</v>
      </c>
      <c r="I586" s="53" t="s">
        <v>55</v>
      </c>
      <c r="J586" s="53" t="s">
        <v>55</v>
      </c>
      <c r="K586" s="53" t="s">
        <v>55</v>
      </c>
      <c r="L586" s="36" t="str">
        <f aca="false">IF(OR(F586="n.a.",F586=""),"n.a.",COUNTIF($I586:$K586,"x")+F586)</f>
        <v>n.a.</v>
      </c>
      <c r="M586" s="54" t="s">
        <v>54</v>
      </c>
      <c r="N586" s="36" t="str">
        <f aca="false">IF(L586="n.a.","n.a.",IF(M586="completed",L586,IF(M586="partial",L586/2,IF(M586="incomplete",0,"n.a."))))</f>
        <v>n.a.</v>
      </c>
      <c r="Q586" s="36" t="str">
        <f aca="false">IF(OR(G586="n.a.",G586=""),"n.a.",COUNTIF($I586:$K586,"x")+G586)</f>
        <v>n.a.</v>
      </c>
      <c r="R586" s="54" t="s">
        <v>54</v>
      </c>
      <c r="S586" s="36" t="str">
        <f aca="false">IF(Q586="n.a.","n.a.",IF(R586="completed",Q586,IF(R586="partial",Q586/2,IF(R586="incomplete",0,"n.a."))))</f>
        <v>n.a.</v>
      </c>
      <c r="V586" s="36" t="n">
        <f aca="false">IF(OR(H586="n.a.",H586=""),"n.a.",COUNTIF($I586:$K586,"x")+H586)</f>
        <v>6</v>
      </c>
      <c r="W586" s="54" t="s">
        <v>56</v>
      </c>
      <c r="X586" s="36" t="str">
        <f aca="false">IF(V586="n.a.","n.a.",IF(W586="completed",V586,IF(W586="partial",V586/2,IF(W586="incomplete",0,"n.a."))))</f>
        <v>n.a.</v>
      </c>
    </row>
    <row r="587" customFormat="false" ht="16.4" hidden="true" customHeight="false" outlineLevel="0" collapsed="false">
      <c r="A587" s="78"/>
      <c r="B587" s="79" t="str">
        <f aca="false">HYPERLINK("https://attack.mitre.org/techniques/T1134/002","MITRE")</f>
        <v>MITRE</v>
      </c>
      <c r="C587" s="79" t="s">
        <v>25</v>
      </c>
      <c r="D587" s="37" t="s">
        <v>206</v>
      </c>
      <c r="E587" s="38" t="s">
        <v>207</v>
      </c>
      <c r="F587" s="39" t="n">
        <v>2</v>
      </c>
      <c r="G587" s="39" t="n">
        <v>3</v>
      </c>
      <c r="H587" s="39" t="s">
        <v>54</v>
      </c>
      <c r="I587" s="55" t="s">
        <v>55</v>
      </c>
      <c r="J587" s="55" t="s">
        <v>55</v>
      </c>
      <c r="K587" s="55" t="s">
        <v>55</v>
      </c>
      <c r="L587" s="36" t="n">
        <f aca="false">IF(OR(F587="n.a.",F587=""),"n.a.",COUNTIF($I587:$K587,"x")+F587)</f>
        <v>5</v>
      </c>
      <c r="M587" s="54" t="s">
        <v>56</v>
      </c>
      <c r="N587" s="36" t="str">
        <f aca="false">IF(L587="n.a.","n.a.",IF(M587="completed",L587,IF(M587="partial",L587/2,IF(M587="incomplete",0,"n.a."))))</f>
        <v>n.a.</v>
      </c>
      <c r="Q587" s="36" t="n">
        <f aca="false">IF(OR(G587="n.a.",G587=""),"n.a.",COUNTIF($I587:$K587,"x")+G587)</f>
        <v>6</v>
      </c>
      <c r="R587" s="54" t="s">
        <v>56</v>
      </c>
      <c r="S587" s="36" t="str">
        <f aca="false">IF(Q587="n.a.","n.a.",IF(R587="completed",Q587,IF(R587="partial",Q587/2,IF(R587="incomplete",0,"n.a."))))</f>
        <v>n.a.</v>
      </c>
      <c r="V587" s="36" t="str">
        <f aca="false">IF(OR(H587="n.a.",H587=""),"n.a.",COUNTIF($I587:$K587,"x")+H587)</f>
        <v>n.a.</v>
      </c>
      <c r="W587" s="54" t="s">
        <v>54</v>
      </c>
      <c r="X587" s="36" t="str">
        <f aca="false">IF(V587="n.a.","n.a.",IF(W587="completed",V587,IF(W587="partial",V587/2,IF(W587="incomplete",0,"n.a."))))</f>
        <v>n.a.</v>
      </c>
    </row>
    <row r="588" customFormat="false" ht="16.4" hidden="true" customHeight="false" outlineLevel="0" collapsed="false">
      <c r="A588" s="78"/>
      <c r="B588" s="79" t="str">
        <f aca="false">HYPERLINK("https://attack.mitre.org/techniques/T1134/003","MITRE")</f>
        <v>MITRE</v>
      </c>
      <c r="C588" s="79" t="s">
        <v>25</v>
      </c>
      <c r="D588" s="37" t="s">
        <v>206</v>
      </c>
      <c r="E588" s="38" t="s">
        <v>208</v>
      </c>
      <c r="F588" s="39" t="n">
        <v>2</v>
      </c>
      <c r="G588" s="39" t="n">
        <v>3</v>
      </c>
      <c r="H588" s="39" t="s">
        <v>54</v>
      </c>
      <c r="I588" s="55" t="s">
        <v>55</v>
      </c>
      <c r="J588" s="55" t="s">
        <v>55</v>
      </c>
      <c r="K588" s="55" t="s">
        <v>55</v>
      </c>
      <c r="L588" s="36" t="n">
        <f aca="false">IF(OR(F588="n.a.",F588=""),"n.a.",COUNTIF($I588:$K588,"x")+F588)</f>
        <v>5</v>
      </c>
      <c r="M588" s="54" t="s">
        <v>56</v>
      </c>
      <c r="N588" s="36" t="str">
        <f aca="false">IF(L588="n.a.","n.a.",IF(M588="completed",L588,IF(M588="partial",L588/2,IF(M588="incomplete",0,"n.a."))))</f>
        <v>n.a.</v>
      </c>
      <c r="Q588" s="36" t="n">
        <f aca="false">IF(OR(G588="n.a.",G588=""),"n.a.",COUNTIF($I588:$K588,"x")+G588)</f>
        <v>6</v>
      </c>
      <c r="R588" s="54" t="s">
        <v>56</v>
      </c>
      <c r="S588" s="36" t="str">
        <f aca="false">IF(Q588="n.a.","n.a.",IF(R588="completed",Q588,IF(R588="partial",Q588/2,IF(R588="incomplete",0,"n.a."))))</f>
        <v>n.a.</v>
      </c>
      <c r="V588" s="36" t="str">
        <f aca="false">IF(OR(H588="n.a.",H588=""),"n.a.",COUNTIF($I588:$K588,"x")+H588)</f>
        <v>n.a.</v>
      </c>
      <c r="W588" s="54" t="s">
        <v>54</v>
      </c>
      <c r="X588" s="36" t="str">
        <f aca="false">IF(V588="n.a.","n.a.",IF(W588="completed",V588,IF(W588="partial",V588/2,IF(W588="incomplete",0,"n.a."))))</f>
        <v>n.a.</v>
      </c>
    </row>
    <row r="589" customFormat="false" ht="16.4" hidden="true" customHeight="false" outlineLevel="0" collapsed="false">
      <c r="A589" s="78"/>
      <c r="B589" s="79" t="str">
        <f aca="false">HYPERLINK("https://attack.mitre.org/techniques/T1134/004","MITRE")</f>
        <v>MITRE</v>
      </c>
      <c r="C589" s="79" t="s">
        <v>25</v>
      </c>
      <c r="D589" s="37" t="s">
        <v>206</v>
      </c>
      <c r="E589" s="38" t="s">
        <v>209</v>
      </c>
      <c r="F589" s="39" t="n">
        <v>2</v>
      </c>
      <c r="G589" s="39" t="n">
        <v>3</v>
      </c>
      <c r="H589" s="39" t="s">
        <v>54</v>
      </c>
      <c r="I589" s="55" t="s">
        <v>55</v>
      </c>
      <c r="J589" s="55" t="s">
        <v>55</v>
      </c>
      <c r="K589" s="55" t="s">
        <v>55</v>
      </c>
      <c r="L589" s="36" t="n">
        <f aca="false">IF(OR(F589="n.a.",F589=""),"n.a.",COUNTIF($I589:$K589,"x")+F589)</f>
        <v>5</v>
      </c>
      <c r="M589" s="54" t="s">
        <v>56</v>
      </c>
      <c r="N589" s="36" t="str">
        <f aca="false">IF(L589="n.a.","n.a.",IF(M589="completed",L589,IF(M589="partial",L589/2,IF(M589="incomplete",0,"n.a."))))</f>
        <v>n.a.</v>
      </c>
      <c r="Q589" s="36" t="n">
        <f aca="false">IF(OR(G589="n.a.",G589=""),"n.a.",COUNTIF($I589:$K589,"x")+G589)</f>
        <v>6</v>
      </c>
      <c r="R589" s="54" t="s">
        <v>56</v>
      </c>
      <c r="S589" s="36" t="str">
        <f aca="false">IF(Q589="n.a.","n.a.",IF(R589="completed",Q589,IF(R589="partial",Q589/2,IF(R589="incomplete",0,"n.a."))))</f>
        <v>n.a.</v>
      </c>
      <c r="V589" s="36" t="str">
        <f aca="false">IF(OR(H589="n.a.",H589=""),"n.a.",COUNTIF($I589:$K589,"x")+H589)</f>
        <v>n.a.</v>
      </c>
      <c r="W589" s="54" t="s">
        <v>54</v>
      </c>
      <c r="X589" s="36" t="str">
        <f aca="false">IF(V589="n.a.","n.a.",IF(W589="completed",V589,IF(W589="partial",V589/2,IF(W589="incomplete",0,"n.a."))))</f>
        <v>n.a.</v>
      </c>
    </row>
    <row r="590" customFormat="false" ht="16.4" hidden="true" customHeight="false" outlineLevel="0" collapsed="false">
      <c r="A590" s="78"/>
      <c r="B590" s="79" t="str">
        <f aca="false">HYPERLINK("https://attack.mitre.org/techniques/T1134/005","MITRE")</f>
        <v>MITRE</v>
      </c>
      <c r="C590" s="79" t="s">
        <v>25</v>
      </c>
      <c r="D590" s="37" t="s">
        <v>206</v>
      </c>
      <c r="E590" s="38" t="s">
        <v>210</v>
      </c>
      <c r="F590" s="39" t="n">
        <v>3</v>
      </c>
      <c r="G590" s="39" t="n">
        <v>3</v>
      </c>
      <c r="H590" s="39" t="s">
        <v>54</v>
      </c>
      <c r="I590" s="55" t="s">
        <v>55</v>
      </c>
      <c r="J590" s="55" t="s">
        <v>55</v>
      </c>
      <c r="K590" s="55" t="s">
        <v>55</v>
      </c>
      <c r="L590" s="36" t="n">
        <f aca="false">IF(OR(F590="n.a.",F590=""),"n.a.",COUNTIF($I590:$K590,"x")+F590)</f>
        <v>6</v>
      </c>
      <c r="M590" s="54" t="s">
        <v>56</v>
      </c>
      <c r="N590" s="36" t="str">
        <f aca="false">IF(L590="n.a.","n.a.",IF(M590="completed",L590,IF(M590="partial",L590/2,IF(M590="incomplete",0,"n.a."))))</f>
        <v>n.a.</v>
      </c>
      <c r="Q590" s="36" t="n">
        <f aca="false">IF(OR(G590="n.a.",G590=""),"n.a.",COUNTIF($I590:$K590,"x")+G590)</f>
        <v>6</v>
      </c>
      <c r="R590" s="54" t="s">
        <v>56</v>
      </c>
      <c r="S590" s="36" t="str">
        <f aca="false">IF(Q590="n.a.","n.a.",IF(R590="completed",Q590,IF(R590="partial",Q590/2,IF(R590="incomplete",0,"n.a."))))</f>
        <v>n.a.</v>
      </c>
      <c r="V590" s="36" t="str">
        <f aca="false">IF(OR(H590="n.a.",H590=""),"n.a.",COUNTIF($I590:$K590,"x")+H590)</f>
        <v>n.a.</v>
      </c>
      <c r="W590" s="54" t="s">
        <v>54</v>
      </c>
      <c r="X590" s="36" t="str">
        <f aca="false">IF(V590="n.a.","n.a.",IF(W590="completed",V590,IF(W590="partial",V590/2,IF(W590="incomplete",0,"n.a."))))</f>
        <v>n.a.</v>
      </c>
    </row>
    <row r="591" customFormat="false" ht="16.4" hidden="true" customHeight="false" outlineLevel="0" collapsed="false">
      <c r="A591" s="78"/>
      <c r="B591" s="79" t="str">
        <f aca="false">HYPERLINK("https://attack.mitre.org/techniques/T1134/001","MITRE")</f>
        <v>MITRE</v>
      </c>
      <c r="C591" s="79" t="s">
        <v>25</v>
      </c>
      <c r="D591" s="37" t="s">
        <v>206</v>
      </c>
      <c r="E591" s="38" t="s">
        <v>211</v>
      </c>
      <c r="F591" s="39" t="n">
        <v>3</v>
      </c>
      <c r="G591" s="39" t="n">
        <v>3</v>
      </c>
      <c r="H591" s="39" t="s">
        <v>54</v>
      </c>
      <c r="I591" s="55" t="s">
        <v>55</v>
      </c>
      <c r="J591" s="55" t="s">
        <v>55</v>
      </c>
      <c r="K591" s="55" t="s">
        <v>55</v>
      </c>
      <c r="L591" s="36" t="n">
        <f aca="false">IF(OR(F591="n.a.",F591=""),"n.a.",COUNTIF($I591:$K591,"x")+F591)</f>
        <v>6</v>
      </c>
      <c r="M591" s="54" t="s">
        <v>56</v>
      </c>
      <c r="N591" s="36" t="str">
        <f aca="false">IF(L591="n.a.","n.a.",IF(M591="completed",L591,IF(M591="partial",L591/2,IF(M591="incomplete",0,"n.a."))))</f>
        <v>n.a.</v>
      </c>
      <c r="Q591" s="36" t="n">
        <f aca="false">IF(OR(G591="n.a.",G591=""),"n.a.",COUNTIF($I591:$K591,"x")+G591)</f>
        <v>6</v>
      </c>
      <c r="R591" s="54" t="s">
        <v>56</v>
      </c>
      <c r="S591" s="36" t="str">
        <f aca="false">IF(Q591="n.a.","n.a.",IF(R591="completed",Q591,IF(R591="partial",Q591/2,IF(R591="incomplete",0,"n.a."))))</f>
        <v>n.a.</v>
      </c>
      <c r="V591" s="36" t="str">
        <f aca="false">IF(OR(H591="n.a.",H591=""),"n.a.",COUNTIF($I591:$K591,"x")+H591)</f>
        <v>n.a.</v>
      </c>
      <c r="W591" s="54" t="s">
        <v>54</v>
      </c>
      <c r="X591" s="36" t="str">
        <f aca="false">IF(V591="n.a.","n.a.",IF(W591="completed",V591,IF(W591="partial",V591/2,IF(W591="incomplete",0,"n.a."))))</f>
        <v>n.a.</v>
      </c>
    </row>
    <row r="592" customFormat="false" ht="16.4" hidden="true" customHeight="false" outlineLevel="0" collapsed="false">
      <c r="A592" s="78"/>
      <c r="B592" s="79" t="str">
        <f aca="false">HYPERLINK("https://attack.mitre.org/techniques/T1098/001","MITRE")</f>
        <v>MITRE</v>
      </c>
      <c r="C592" s="79" t="s">
        <v>25</v>
      </c>
      <c r="D592" s="37" t="s">
        <v>566</v>
      </c>
      <c r="E592" s="38" t="s">
        <v>567</v>
      </c>
      <c r="F592" s="39" t="s">
        <v>54</v>
      </c>
      <c r="G592" s="39" t="s">
        <v>54</v>
      </c>
      <c r="H592" s="39" t="n">
        <v>3</v>
      </c>
      <c r="I592" s="55" t="s">
        <v>55</v>
      </c>
      <c r="J592" s="55" t="s">
        <v>55</v>
      </c>
      <c r="K592" s="55" t="s">
        <v>55</v>
      </c>
      <c r="L592" s="36" t="str">
        <f aca="false">IF(OR(F592="n.a.",F592=""),"n.a.",COUNTIF($I592:$K592,"x")+F592)</f>
        <v>n.a.</v>
      </c>
      <c r="M592" s="54" t="s">
        <v>54</v>
      </c>
      <c r="N592" s="36" t="str">
        <f aca="false">IF(L592="n.a.","n.a.",IF(M592="completed",L592,IF(M592="partial",L592/2,IF(M592="incomplete",0,"n.a."))))</f>
        <v>n.a.</v>
      </c>
      <c r="Q592" s="36" t="str">
        <f aca="false">IF(OR(G592="n.a.",G592=""),"n.a.",COUNTIF($I592:$K592,"x")+G592)</f>
        <v>n.a.</v>
      </c>
      <c r="R592" s="54" t="s">
        <v>54</v>
      </c>
      <c r="S592" s="36" t="str">
        <f aca="false">IF(Q592="n.a.","n.a.",IF(R592="completed",Q592,IF(R592="partial",Q592/2,IF(R592="incomplete",0,"n.a."))))</f>
        <v>n.a.</v>
      </c>
      <c r="V592" s="36" t="n">
        <f aca="false">IF(OR(H592="n.a.",H592=""),"n.a.",COUNTIF($I592:$K592,"x")+H592)</f>
        <v>6</v>
      </c>
      <c r="W592" s="54" t="s">
        <v>56</v>
      </c>
      <c r="X592" s="36" t="str">
        <f aca="false">IF(V592="n.a.","n.a.",IF(W592="completed",V592,IF(W592="partial",V592/2,IF(W592="incomplete",0,"n.a."))))</f>
        <v>n.a.</v>
      </c>
    </row>
    <row r="593" customFormat="false" ht="16.4" hidden="true" customHeight="false" outlineLevel="0" collapsed="false">
      <c r="A593" s="78"/>
      <c r="B593" s="79" t="str">
        <f aca="false">HYPERLINK("https://attack.mitre.org/techniques/T1098/003","MITRE")</f>
        <v>MITRE</v>
      </c>
      <c r="C593" s="79" t="s">
        <v>25</v>
      </c>
      <c r="D593" s="37" t="s">
        <v>566</v>
      </c>
      <c r="E593" s="38" t="s">
        <v>568</v>
      </c>
      <c r="F593" s="39" t="s">
        <v>54</v>
      </c>
      <c r="G593" s="39" t="s">
        <v>54</v>
      </c>
      <c r="H593" s="39" t="n">
        <v>3</v>
      </c>
      <c r="I593" s="55" t="s">
        <v>55</v>
      </c>
      <c r="J593" s="55" t="s">
        <v>55</v>
      </c>
      <c r="K593" s="55" t="s">
        <v>55</v>
      </c>
      <c r="L593" s="36" t="str">
        <f aca="false">IF(OR(F593="n.a.",F593=""),"n.a.",COUNTIF($I593:$K593,"x")+F593)</f>
        <v>n.a.</v>
      </c>
      <c r="M593" s="54" t="s">
        <v>54</v>
      </c>
      <c r="N593" s="36" t="str">
        <f aca="false">IF(L593="n.a.","n.a.",IF(M593="completed",L593,IF(M593="partial",L593/2,IF(M593="incomplete",0,"n.a."))))</f>
        <v>n.a.</v>
      </c>
      <c r="Q593" s="36" t="str">
        <f aca="false">IF(OR(G593="n.a.",G593=""),"n.a.",COUNTIF($I593:$K593,"x")+G593)</f>
        <v>n.a.</v>
      </c>
      <c r="R593" s="54" t="s">
        <v>54</v>
      </c>
      <c r="S593" s="36" t="str">
        <f aca="false">IF(Q593="n.a.","n.a.",IF(R593="completed",Q593,IF(R593="partial",Q593/2,IF(R593="incomplete",0,"n.a."))))</f>
        <v>n.a.</v>
      </c>
      <c r="V593" s="36" t="n">
        <f aca="false">IF(OR(H593="n.a.",H593=""),"n.a.",COUNTIF($I593:$K593,"x")+H593)</f>
        <v>6</v>
      </c>
      <c r="W593" s="54" t="s">
        <v>56</v>
      </c>
      <c r="X593" s="36" t="str">
        <f aca="false">IF(V593="n.a.","n.a.",IF(W593="completed",V593,IF(W593="partial",V593/2,IF(W593="incomplete",0,"n.a."))))</f>
        <v>n.a.</v>
      </c>
    </row>
    <row r="594" customFormat="false" ht="16.4" hidden="true" customHeight="false" outlineLevel="0" collapsed="false">
      <c r="A594" s="78"/>
      <c r="B594" s="79" t="str">
        <f aca="false">HYPERLINK("https://attack.mitre.org/techniques/T1098/006","MITRE")</f>
        <v>MITRE</v>
      </c>
      <c r="C594" s="79" t="s">
        <v>25</v>
      </c>
      <c r="D594" s="37" t="s">
        <v>566</v>
      </c>
      <c r="E594" s="38" t="s">
        <v>643</v>
      </c>
      <c r="F594" s="39" t="n">
        <v>2</v>
      </c>
      <c r="G594" s="39" t="n">
        <v>3</v>
      </c>
      <c r="H594" s="39" t="n">
        <v>3</v>
      </c>
      <c r="I594" s="55" t="s">
        <v>55</v>
      </c>
      <c r="J594" s="55" t="s">
        <v>55</v>
      </c>
      <c r="K594" s="55" t="s">
        <v>55</v>
      </c>
      <c r="L594" s="36" t="n">
        <f aca="false">IF(OR(F594="n.a.",F594=""),"n.a.",COUNTIF($I594:$K594,"x")+F594)</f>
        <v>5</v>
      </c>
      <c r="M594" s="54" t="s">
        <v>56</v>
      </c>
      <c r="N594" s="36" t="str">
        <f aca="false">IF(L594="n.a.","n.a.",IF(M594="completed",L594,IF(M594="partial",L594/2,IF(M594="incomplete",0,"n.a."))))</f>
        <v>n.a.</v>
      </c>
      <c r="Q594" s="36" t="n">
        <f aca="false">IF(OR(G594="n.a.",G594=""),"n.a.",COUNTIF($I594:$K594,"x")+G594)</f>
        <v>6</v>
      </c>
      <c r="R594" s="54" t="s">
        <v>56</v>
      </c>
      <c r="S594" s="36" t="str">
        <f aca="false">IF(Q594="n.a.","n.a.",IF(R594="completed",Q594,IF(R594="partial",Q594/2,IF(R594="incomplete",0,"n.a."))))</f>
        <v>n.a.</v>
      </c>
      <c r="V594" s="36" t="n">
        <f aca="false">IF(OR(H594="n.a.",H594=""),"n.a.",COUNTIF($I594:$K594,"x")+H594)</f>
        <v>6</v>
      </c>
      <c r="W594" s="54" t="s">
        <v>56</v>
      </c>
      <c r="X594" s="36" t="str">
        <f aca="false">IF(V594="n.a.","n.a.",IF(W594="completed",V594,IF(W594="partial",V594/2,IF(W594="incomplete",0,"n.a."))))</f>
        <v>n.a.</v>
      </c>
    </row>
    <row r="595" customFormat="false" ht="16.4" hidden="true" customHeight="false" outlineLevel="0" collapsed="false">
      <c r="A595" s="78"/>
      <c r="B595" s="79" t="str">
        <f aca="false">HYPERLINK("https://attack.mitre.org/techniques/T1098/002","MITRE")</f>
        <v>MITRE</v>
      </c>
      <c r="C595" s="79" t="s">
        <v>25</v>
      </c>
      <c r="D595" s="37" t="s">
        <v>566</v>
      </c>
      <c r="E595" s="38" t="s">
        <v>570</v>
      </c>
      <c r="F595" s="39" t="n">
        <v>3</v>
      </c>
      <c r="G595" s="39" t="s">
        <v>54</v>
      </c>
      <c r="H595" s="39" t="s">
        <v>54</v>
      </c>
      <c r="I595" s="55" t="s">
        <v>55</v>
      </c>
      <c r="J595" s="55" t="s">
        <v>55</v>
      </c>
      <c r="K595" s="55" t="s">
        <v>55</v>
      </c>
      <c r="L595" s="36" t="n">
        <f aca="false">IF(OR(F595="n.a.",F595=""),"n.a.",COUNTIF($I595:$K595,"x")+F595)</f>
        <v>6</v>
      </c>
      <c r="M595" s="54" t="s">
        <v>56</v>
      </c>
      <c r="N595" s="36" t="str">
        <f aca="false">IF(L595="n.a.","n.a.",IF(M595="completed",L595,IF(M595="partial",L595/2,IF(M595="incomplete",0,"n.a."))))</f>
        <v>n.a.</v>
      </c>
      <c r="Q595" s="36" t="str">
        <f aca="false">IF(OR(G595="n.a.",G595=""),"n.a.",COUNTIF($I595:$K595,"x")+G595)</f>
        <v>n.a.</v>
      </c>
      <c r="R595" s="54" t="s">
        <v>54</v>
      </c>
      <c r="S595" s="36" t="str">
        <f aca="false">IF(Q595="n.a.","n.a.",IF(R595="completed",Q595,IF(R595="partial",Q595/2,IF(R595="incomplete",0,"n.a."))))</f>
        <v>n.a.</v>
      </c>
      <c r="V595" s="36" t="str">
        <f aca="false">IF(OR(H595="n.a.",H595=""),"n.a.",COUNTIF($I595:$K595,"x")+H595)</f>
        <v>n.a.</v>
      </c>
      <c r="W595" s="54" t="s">
        <v>54</v>
      </c>
      <c r="X595" s="36" t="str">
        <f aca="false">IF(V595="n.a.","n.a.",IF(W595="completed",V595,IF(W595="partial",V595/2,IF(W595="incomplete",0,"n.a."))))</f>
        <v>n.a.</v>
      </c>
    </row>
    <row r="596" customFormat="false" ht="16.4" hidden="true" customHeight="false" outlineLevel="0" collapsed="false">
      <c r="A596" s="78"/>
      <c r="B596" s="79" t="str">
        <f aca="false">HYPERLINK("https://attack.mitre.org/techniques/T1098/007","MITRE")</f>
        <v>MITRE</v>
      </c>
      <c r="C596" s="79" t="s">
        <v>25</v>
      </c>
      <c r="D596" s="37" t="s">
        <v>566</v>
      </c>
      <c r="E596" s="38" t="s">
        <v>571</v>
      </c>
      <c r="F596" s="39" t="n">
        <v>3</v>
      </c>
      <c r="G596" s="39" t="n">
        <v>3</v>
      </c>
      <c r="H596" s="39" t="n">
        <v>3</v>
      </c>
      <c r="I596" s="55" t="s">
        <v>55</v>
      </c>
      <c r="J596" s="55" t="s">
        <v>55</v>
      </c>
      <c r="K596" s="55" t="s">
        <v>55</v>
      </c>
      <c r="L596" s="36" t="n">
        <f aca="false">IF(OR(F596="n.a.",F596=""),"n.a.",COUNTIF($I596:$K596,"x")+F596)</f>
        <v>6</v>
      </c>
      <c r="M596" s="54" t="s">
        <v>56</v>
      </c>
      <c r="N596" s="36" t="str">
        <f aca="false">IF(L596="n.a.","n.a.",IF(M596="completed",L596,IF(M596="partial",L596/2,IF(M596="incomplete",0,"n.a."))))</f>
        <v>n.a.</v>
      </c>
      <c r="Q596" s="36" t="n">
        <f aca="false">IF(OR(G596="n.a.",G596=""),"n.a.",COUNTIF($I596:$K596,"x")+G596)</f>
        <v>6</v>
      </c>
      <c r="R596" s="54" t="s">
        <v>56</v>
      </c>
      <c r="S596" s="36" t="str">
        <f aca="false">IF(Q596="n.a.","n.a.",IF(R596="completed",Q596,IF(R596="partial",Q596/2,IF(R596="incomplete",0,"n.a."))))</f>
        <v>n.a.</v>
      </c>
      <c r="V596" s="36" t="n">
        <f aca="false">IF(OR(H596="n.a.",H596=""),"n.a.",COUNTIF($I596:$K596,"x")+H596)</f>
        <v>6</v>
      </c>
      <c r="W596" s="54" t="s">
        <v>56</v>
      </c>
      <c r="X596" s="36" t="str">
        <f aca="false">IF(V596="n.a.","n.a.",IF(W596="completed",V596,IF(W596="partial",V596/2,IF(W596="incomplete",0,"n.a."))))</f>
        <v>n.a.</v>
      </c>
    </row>
    <row r="597" customFormat="false" ht="16.4" hidden="true" customHeight="false" outlineLevel="0" collapsed="false">
      <c r="A597" s="78"/>
      <c r="B597" s="79" t="str">
        <f aca="false">HYPERLINK("https://attack.mitre.org/techniques/T1098/005","MITRE")</f>
        <v>MITRE</v>
      </c>
      <c r="C597" s="79" t="s">
        <v>25</v>
      </c>
      <c r="D597" s="37" t="s">
        <v>566</v>
      </c>
      <c r="E597" s="38" t="s">
        <v>572</v>
      </c>
      <c r="F597" s="39" t="s">
        <v>54</v>
      </c>
      <c r="G597" s="39" t="n">
        <v>3</v>
      </c>
      <c r="H597" s="39" t="n">
        <v>3</v>
      </c>
      <c r="I597" s="55" t="s">
        <v>55</v>
      </c>
      <c r="J597" s="55" t="s">
        <v>55</v>
      </c>
      <c r="K597" s="55" t="s">
        <v>55</v>
      </c>
      <c r="L597" s="36" t="str">
        <f aca="false">IF(OR(F597="n.a.",F597=""),"n.a.",COUNTIF($I597:$K597,"x")+F597)</f>
        <v>n.a.</v>
      </c>
      <c r="M597" s="54" t="s">
        <v>54</v>
      </c>
      <c r="N597" s="36" t="str">
        <f aca="false">IF(L597="n.a.","n.a.",IF(M597="completed",L597,IF(M597="partial",L597/2,IF(M597="incomplete",0,"n.a."))))</f>
        <v>n.a.</v>
      </c>
      <c r="Q597" s="36" t="n">
        <f aca="false">IF(OR(G597="n.a.",G597=""),"n.a.",COUNTIF($I597:$K597,"x")+G597)</f>
        <v>6</v>
      </c>
      <c r="R597" s="54" t="s">
        <v>56</v>
      </c>
      <c r="S597" s="36" t="str">
        <f aca="false">IF(Q597="n.a.","n.a.",IF(R597="completed",Q597,IF(R597="partial",Q597/2,IF(R597="incomplete",0,"n.a."))))</f>
        <v>n.a.</v>
      </c>
      <c r="V597" s="36" t="n">
        <f aca="false">IF(OR(H597="n.a.",H597=""),"n.a.",COUNTIF($I597:$K597,"x")+H597)</f>
        <v>6</v>
      </c>
      <c r="W597" s="54" t="s">
        <v>56</v>
      </c>
      <c r="X597" s="36" t="str">
        <f aca="false">IF(V597="n.a.","n.a.",IF(W597="completed",V597,IF(W597="partial",V597/2,IF(W597="incomplete",0,"n.a."))))</f>
        <v>n.a.</v>
      </c>
    </row>
    <row r="598" customFormat="false" ht="16.4" hidden="true" customHeight="false" outlineLevel="0" collapsed="false">
      <c r="A598" s="78"/>
      <c r="B598" s="79" t="str">
        <f aca="false">HYPERLINK("https://attack.mitre.org/techniques/T1098/004","MITRE")</f>
        <v>MITRE</v>
      </c>
      <c r="C598" s="79" t="s">
        <v>25</v>
      </c>
      <c r="D598" s="37" t="s">
        <v>566</v>
      </c>
      <c r="E598" s="38" t="s">
        <v>573</v>
      </c>
      <c r="F598" s="39" t="n">
        <v>2</v>
      </c>
      <c r="G598" s="39" t="n">
        <v>3</v>
      </c>
      <c r="H598" s="39" t="n">
        <v>3</v>
      </c>
      <c r="I598" s="55" t="s">
        <v>55</v>
      </c>
      <c r="J598" s="55" t="s">
        <v>55</v>
      </c>
      <c r="K598" s="55" t="s">
        <v>55</v>
      </c>
      <c r="L598" s="36" t="n">
        <f aca="false">IF(OR(F598="n.a.",F598=""),"n.a.",COUNTIF($I598:$K598,"x")+F598)</f>
        <v>5</v>
      </c>
      <c r="M598" s="54" t="s">
        <v>56</v>
      </c>
      <c r="N598" s="36" t="str">
        <f aca="false">IF(L598="n.a.","n.a.",IF(M598="completed",L598,IF(M598="partial",L598/2,IF(M598="incomplete",0,"n.a."))))</f>
        <v>n.a.</v>
      </c>
      <c r="Q598" s="36" t="n">
        <f aca="false">IF(OR(G598="n.a.",G598=""),"n.a.",COUNTIF($I598:$K598,"x")+G598)</f>
        <v>6</v>
      </c>
      <c r="R598" s="54" t="s">
        <v>56</v>
      </c>
      <c r="S598" s="36" t="str">
        <f aca="false">IF(Q598="n.a.","n.a.",IF(R598="completed",Q598,IF(R598="partial",Q598/2,IF(R598="incomplete",0,"n.a."))))</f>
        <v>n.a.</v>
      </c>
      <c r="V598" s="36" t="n">
        <f aca="false">IF(OR(H598="n.a.",H598=""),"n.a.",COUNTIF($I598:$K598,"x")+H598)</f>
        <v>6</v>
      </c>
      <c r="W598" s="54" t="s">
        <v>56</v>
      </c>
      <c r="X598" s="36" t="str">
        <f aca="false">IF(V598="n.a.","n.a.",IF(W598="completed",V598,IF(W598="partial",V598/2,IF(W598="incomplete",0,"n.a."))))</f>
        <v>n.a.</v>
      </c>
    </row>
    <row r="599" customFormat="false" ht="16.4" hidden="true" customHeight="false" outlineLevel="0" collapsed="false">
      <c r="A599" s="78"/>
      <c r="B599" s="79" t="str">
        <f aca="false">HYPERLINK("https://attack.mitre.org/techniques/T1547/014/","MITRE")</f>
        <v>MITRE</v>
      </c>
      <c r="C599" s="79" t="s">
        <v>25</v>
      </c>
      <c r="D599" s="37" t="s">
        <v>574</v>
      </c>
      <c r="E599" s="38" t="s">
        <v>575</v>
      </c>
      <c r="F599" s="39" t="n">
        <v>3</v>
      </c>
      <c r="G599" s="39" t="n">
        <v>3</v>
      </c>
      <c r="H599" s="39" t="s">
        <v>54</v>
      </c>
      <c r="I599" s="53"/>
      <c r="J599" s="53" t="s">
        <v>55</v>
      </c>
      <c r="K599" s="53" t="s">
        <v>55</v>
      </c>
      <c r="L599" s="36" t="n">
        <f aca="false">IF(OR(F599="n.a.",F599=""),"n.a.",COUNTIF($I599:$K599,"x")+F599)</f>
        <v>5</v>
      </c>
      <c r="M599" s="54" t="s">
        <v>56</v>
      </c>
      <c r="N599" s="36" t="str">
        <f aca="false">IF(L599="n.a.","n.a.",IF(M599="completed",L599,IF(M599="partial",L599/2,IF(M599="incomplete",0,"n.a."))))</f>
        <v>n.a.</v>
      </c>
      <c r="Q599" s="36" t="n">
        <f aca="false">IF(OR(G599="n.a.",G599=""),"n.a.",COUNTIF($I599:$K599,"x")+G599)</f>
        <v>5</v>
      </c>
      <c r="R599" s="54" t="s">
        <v>56</v>
      </c>
      <c r="S599" s="36" t="str">
        <f aca="false">IF(Q599="n.a.","n.a.",IF(R599="completed",Q599,IF(R599="partial",Q599/2,IF(R599="incomplete",0,"n.a."))))</f>
        <v>n.a.</v>
      </c>
      <c r="V599" s="36" t="str">
        <f aca="false">IF(OR(H599="n.a.",H599=""),"n.a.",COUNTIF($I599:$K599,"x")+H599)</f>
        <v>n.a.</v>
      </c>
      <c r="W599" s="54" t="s">
        <v>54</v>
      </c>
      <c r="X599" s="36" t="str">
        <f aca="false">IF(V599="n.a.","n.a.",IF(W599="completed",V599,IF(W599="partial",V599/2,IF(W599="incomplete",0,"n.a."))))</f>
        <v>n.a.</v>
      </c>
    </row>
    <row r="600" customFormat="false" ht="16.4" hidden="true" customHeight="false" outlineLevel="0" collapsed="false">
      <c r="A600" s="78"/>
      <c r="B600" s="79" t="str">
        <f aca="false">HYPERLINK("https://attack.mitre.org/techniques/T1547/002/","MITRE")</f>
        <v>MITRE</v>
      </c>
      <c r="C600" s="79" t="s">
        <v>25</v>
      </c>
      <c r="D600" s="37" t="s">
        <v>574</v>
      </c>
      <c r="E600" s="38" t="s">
        <v>576</v>
      </c>
      <c r="F600" s="39" t="n">
        <v>3</v>
      </c>
      <c r="G600" s="39" t="n">
        <v>3</v>
      </c>
      <c r="H600" s="39" t="s">
        <v>54</v>
      </c>
      <c r="I600" s="53"/>
      <c r="J600" s="53" t="s">
        <v>55</v>
      </c>
      <c r="K600" s="53" t="s">
        <v>55</v>
      </c>
      <c r="L600" s="36" t="n">
        <f aca="false">IF(OR(F600="n.a.",F600=""),"n.a.",COUNTIF($I600:$K600,"x")+F600)</f>
        <v>5</v>
      </c>
      <c r="M600" s="54" t="s">
        <v>56</v>
      </c>
      <c r="N600" s="36" t="str">
        <f aca="false">IF(L600="n.a.","n.a.",IF(M600="completed",L600,IF(M600="partial",L600/2,IF(M600="incomplete",0,"n.a."))))</f>
        <v>n.a.</v>
      </c>
      <c r="Q600" s="36" t="n">
        <f aca="false">IF(OR(G600="n.a.",G600=""),"n.a.",COUNTIF($I600:$K600,"x")+G600)</f>
        <v>5</v>
      </c>
      <c r="R600" s="54" t="s">
        <v>56</v>
      </c>
      <c r="S600" s="36" t="str">
        <f aca="false">IF(Q600="n.a.","n.a.",IF(R600="completed",Q600,IF(R600="partial",Q600/2,IF(R600="incomplete",0,"n.a."))))</f>
        <v>n.a.</v>
      </c>
      <c r="V600" s="36" t="str">
        <f aca="false">IF(OR(H600="n.a.",H600=""),"n.a.",COUNTIF($I600:$K600,"x")+H600)</f>
        <v>n.a.</v>
      </c>
      <c r="W600" s="54" t="s">
        <v>54</v>
      </c>
      <c r="X600" s="36" t="str">
        <f aca="false">IF(V600="n.a.","n.a.",IF(W600="completed",V600,IF(W600="partial",V600/2,IF(W600="incomplete",0,"n.a."))))</f>
        <v>n.a.</v>
      </c>
    </row>
    <row r="601" customFormat="false" ht="16.4" hidden="true" customHeight="false" outlineLevel="0" collapsed="false">
      <c r="A601" s="78"/>
      <c r="B601" s="79" t="str">
        <f aca="false">HYPERLINK("https://attack.mitre.org/techniques/T1547/006/","MITRE")</f>
        <v>MITRE</v>
      </c>
      <c r="C601" s="79" t="s">
        <v>25</v>
      </c>
      <c r="D601" s="37" t="s">
        <v>574</v>
      </c>
      <c r="E601" s="38" t="s">
        <v>577</v>
      </c>
      <c r="F601" s="39" t="n">
        <v>3</v>
      </c>
      <c r="G601" s="39" t="n">
        <v>3</v>
      </c>
      <c r="H601" s="39" t="s">
        <v>54</v>
      </c>
      <c r="I601" s="53" t="s">
        <v>55</v>
      </c>
      <c r="J601" s="53" t="s">
        <v>55</v>
      </c>
      <c r="K601" s="53" t="s">
        <v>55</v>
      </c>
      <c r="L601" s="36" t="n">
        <f aca="false">IF(OR(F601="n.a.",F601=""),"n.a.",COUNTIF($I601:$K601,"x")+F601)</f>
        <v>6</v>
      </c>
      <c r="M601" s="54" t="s">
        <v>56</v>
      </c>
      <c r="N601" s="36" t="str">
        <f aca="false">IF(L601="n.a.","n.a.",IF(M601="completed",L601,IF(M601="partial",L601/2,IF(M601="incomplete",0,"n.a."))))</f>
        <v>n.a.</v>
      </c>
      <c r="Q601" s="36" t="n">
        <f aca="false">IF(OR(G601="n.a.",G601=""),"n.a.",COUNTIF($I601:$K601,"x")+G601)</f>
        <v>6</v>
      </c>
      <c r="R601" s="54" t="s">
        <v>56</v>
      </c>
      <c r="S601" s="36" t="str">
        <f aca="false">IF(Q601="n.a.","n.a.",IF(R601="completed",Q601,IF(R601="partial",Q601/2,IF(R601="incomplete",0,"n.a."))))</f>
        <v>n.a.</v>
      </c>
      <c r="V601" s="36" t="str">
        <f aca="false">IF(OR(H601="n.a.",H601=""),"n.a.",COUNTIF($I601:$K601,"x")+H601)</f>
        <v>n.a.</v>
      </c>
      <c r="W601" s="54" t="s">
        <v>54</v>
      </c>
      <c r="X601" s="36" t="str">
        <f aca="false">IF(V601="n.a.","n.a.",IF(W601="completed",V601,IF(W601="partial",V601/2,IF(W601="incomplete",0,"n.a."))))</f>
        <v>n.a.</v>
      </c>
    </row>
    <row r="602" customFormat="false" ht="16.4" hidden="true" customHeight="false" outlineLevel="0" collapsed="false">
      <c r="A602" s="78"/>
      <c r="B602" s="79" t="str">
        <f aca="false">HYPERLINK("https://attack.mitre.org/techniques/T1547/015/","MITRE")</f>
        <v>MITRE</v>
      </c>
      <c r="C602" s="79" t="s">
        <v>25</v>
      </c>
      <c r="D602" s="37" t="s">
        <v>574</v>
      </c>
      <c r="E602" s="38" t="s">
        <v>578</v>
      </c>
      <c r="F602" s="39" t="n">
        <v>3</v>
      </c>
      <c r="G602" s="39" t="s">
        <v>54</v>
      </c>
      <c r="H602" s="39" t="s">
        <v>54</v>
      </c>
      <c r="I602" s="53"/>
      <c r="J602" s="53" t="s">
        <v>55</v>
      </c>
      <c r="K602" s="53" t="s">
        <v>55</v>
      </c>
      <c r="L602" s="36" t="n">
        <f aca="false">IF(OR(F602="n.a.",F602=""),"n.a.",COUNTIF($I602:$K602,"x")+F602)</f>
        <v>5</v>
      </c>
      <c r="M602" s="54" t="s">
        <v>56</v>
      </c>
      <c r="N602" s="36" t="str">
        <f aca="false">IF(L602="n.a.","n.a.",IF(M602="completed",L602,IF(M602="partial",L602/2,IF(M602="incomplete",0,"n.a."))))</f>
        <v>n.a.</v>
      </c>
      <c r="Q602" s="36" t="str">
        <f aca="false">IF(OR(G602="n.a.",G602=""),"n.a.",COUNTIF($I602:$K602,"x")+G602)</f>
        <v>n.a.</v>
      </c>
      <c r="R602" s="54" t="s">
        <v>54</v>
      </c>
      <c r="S602" s="36" t="str">
        <f aca="false">IF(Q602="n.a.","n.a.",IF(R602="completed",Q602,IF(R602="partial",Q602/2,IF(R602="incomplete",0,"n.a."))))</f>
        <v>n.a.</v>
      </c>
      <c r="V602" s="36" t="str">
        <f aca="false">IF(OR(H602="n.a.",H602=""),"n.a.",COUNTIF($I602:$K602,"x")+H602)</f>
        <v>n.a.</v>
      </c>
      <c r="W602" s="54" t="s">
        <v>54</v>
      </c>
      <c r="X602" s="36" t="str">
        <f aca="false">IF(V602="n.a.","n.a.",IF(W602="completed",V602,IF(W602="partial",V602/2,IF(W602="incomplete",0,"n.a."))))</f>
        <v>n.a.</v>
      </c>
    </row>
    <row r="603" customFormat="false" ht="16.4" hidden="true" customHeight="false" outlineLevel="0" collapsed="false">
      <c r="A603" s="78"/>
      <c r="B603" s="79" t="str">
        <f aca="false">HYPERLINK("https://attack.mitre.org/techniques/T1547/008/","MITRE")</f>
        <v>MITRE</v>
      </c>
      <c r="C603" s="79" t="s">
        <v>25</v>
      </c>
      <c r="D603" s="37" t="s">
        <v>574</v>
      </c>
      <c r="E603" s="38" t="s">
        <v>579</v>
      </c>
      <c r="F603" s="39" t="n">
        <v>3</v>
      </c>
      <c r="G603" s="39" t="n">
        <v>3</v>
      </c>
      <c r="H603" s="39" t="s">
        <v>54</v>
      </c>
      <c r="I603" s="53"/>
      <c r="J603" s="53" t="s">
        <v>55</v>
      </c>
      <c r="K603" s="53" t="s">
        <v>55</v>
      </c>
      <c r="L603" s="36" t="n">
        <f aca="false">IF(OR(F603="n.a.",F603=""),"n.a.",COUNTIF($I603:$K603,"x")+F603)</f>
        <v>5</v>
      </c>
      <c r="M603" s="54" t="s">
        <v>56</v>
      </c>
      <c r="N603" s="36" t="str">
        <f aca="false">IF(L603="n.a.","n.a.",IF(M603="completed",L603,IF(M603="partial",L603/2,IF(M603="incomplete",0,"n.a."))))</f>
        <v>n.a.</v>
      </c>
      <c r="Q603" s="36" t="n">
        <f aca="false">IF(OR(G603="n.a.",G603=""),"n.a.",COUNTIF($I603:$K603,"x")+G603)</f>
        <v>5</v>
      </c>
      <c r="R603" s="54" t="s">
        <v>56</v>
      </c>
      <c r="S603" s="36" t="str">
        <f aca="false">IF(Q603="n.a.","n.a.",IF(R603="completed",Q603,IF(R603="partial",Q603/2,IF(R603="incomplete",0,"n.a."))))</f>
        <v>n.a.</v>
      </c>
      <c r="V603" s="36" t="str">
        <f aca="false">IF(OR(H603="n.a.",H603=""),"n.a.",COUNTIF($I603:$K603,"x")+H603)</f>
        <v>n.a.</v>
      </c>
      <c r="W603" s="54" t="s">
        <v>54</v>
      </c>
      <c r="X603" s="36" t="str">
        <f aca="false">IF(V603="n.a.","n.a.",IF(W603="completed",V603,IF(W603="partial",V603/2,IF(W603="incomplete",0,"n.a."))))</f>
        <v>n.a.</v>
      </c>
    </row>
    <row r="604" customFormat="false" ht="16.4" hidden="true" customHeight="false" outlineLevel="0" collapsed="false">
      <c r="A604" s="78"/>
      <c r="B604" s="79" t="str">
        <f aca="false">HYPERLINK("https://attack.mitre.org/techniques/T1547/010/","MITRE")</f>
        <v>MITRE</v>
      </c>
      <c r="C604" s="79" t="s">
        <v>25</v>
      </c>
      <c r="D604" s="37" t="s">
        <v>574</v>
      </c>
      <c r="E604" s="38" t="s">
        <v>580</v>
      </c>
      <c r="F604" s="39" t="n">
        <v>3</v>
      </c>
      <c r="G604" s="39" t="n">
        <v>3</v>
      </c>
      <c r="H604" s="39" t="s">
        <v>54</v>
      </c>
      <c r="I604" s="53"/>
      <c r="J604" s="53" t="s">
        <v>55</v>
      </c>
      <c r="K604" s="53" t="s">
        <v>55</v>
      </c>
      <c r="L604" s="36" t="n">
        <f aca="false">IF(OR(F604="n.a.",F604=""),"n.a.",COUNTIF($I604:$K604,"x")+F604)</f>
        <v>5</v>
      </c>
      <c r="M604" s="54" t="s">
        <v>56</v>
      </c>
      <c r="N604" s="36" t="str">
        <f aca="false">IF(L604="n.a.","n.a.",IF(M604="completed",L604,IF(M604="partial",L604/2,IF(M604="incomplete",0,"n.a."))))</f>
        <v>n.a.</v>
      </c>
      <c r="Q604" s="36" t="n">
        <f aca="false">IF(OR(G604="n.a.",G604=""),"n.a.",COUNTIF($I604:$K604,"x")+G604)</f>
        <v>5</v>
      </c>
      <c r="R604" s="54" t="s">
        <v>56</v>
      </c>
      <c r="S604" s="36" t="str">
        <f aca="false">IF(Q604="n.a.","n.a.",IF(R604="completed",Q604,IF(R604="partial",Q604/2,IF(R604="incomplete",0,"n.a."))))</f>
        <v>n.a.</v>
      </c>
      <c r="V604" s="36" t="str">
        <f aca="false">IF(OR(H604="n.a.",H604=""),"n.a.",COUNTIF($I604:$K604,"x")+H604)</f>
        <v>n.a.</v>
      </c>
      <c r="W604" s="54" t="s">
        <v>54</v>
      </c>
      <c r="X604" s="36" t="str">
        <f aca="false">IF(V604="n.a.","n.a.",IF(W604="completed",V604,IF(W604="partial",V604/2,IF(W604="incomplete",0,"n.a."))))</f>
        <v>n.a.</v>
      </c>
    </row>
    <row r="605" customFormat="false" ht="16.4" hidden="true" customHeight="false" outlineLevel="0" collapsed="false">
      <c r="A605" s="78"/>
      <c r="B605" s="79" t="str">
        <f aca="false">HYPERLINK("https://attack.mitre.org/techniques/T1547/012/","MITRE")</f>
        <v>MITRE</v>
      </c>
      <c r="C605" s="79" t="s">
        <v>25</v>
      </c>
      <c r="D605" s="37" t="s">
        <v>574</v>
      </c>
      <c r="E605" s="38" t="s">
        <v>581</v>
      </c>
      <c r="F605" s="39" t="n">
        <v>3</v>
      </c>
      <c r="G605" s="39" t="n">
        <v>3</v>
      </c>
      <c r="H605" s="39" t="s">
        <v>54</v>
      </c>
      <c r="I605" s="53"/>
      <c r="J605" s="53" t="s">
        <v>55</v>
      </c>
      <c r="K605" s="53" t="s">
        <v>55</v>
      </c>
      <c r="L605" s="36" t="n">
        <f aca="false">IF(OR(F605="n.a.",F605=""),"n.a.",COUNTIF($I605:$K605,"x")+F605)</f>
        <v>5</v>
      </c>
      <c r="M605" s="54" t="s">
        <v>56</v>
      </c>
      <c r="N605" s="36" t="str">
        <f aca="false">IF(L605="n.a.","n.a.",IF(M605="completed",L605,IF(M605="partial",L605/2,IF(M605="incomplete",0,"n.a."))))</f>
        <v>n.a.</v>
      </c>
      <c r="Q605" s="36" t="n">
        <f aca="false">IF(OR(G605="n.a.",G605=""),"n.a.",COUNTIF($I605:$K605,"x")+G605)</f>
        <v>5</v>
      </c>
      <c r="R605" s="54" t="s">
        <v>56</v>
      </c>
      <c r="S605" s="36" t="str">
        <f aca="false">IF(Q605="n.a.","n.a.",IF(R605="completed",Q605,IF(R605="partial",Q605/2,IF(R605="incomplete",0,"n.a."))))</f>
        <v>n.a.</v>
      </c>
      <c r="V605" s="36" t="str">
        <f aca="false">IF(OR(H605="n.a.",H605=""),"n.a.",COUNTIF($I605:$K605,"x")+H605)</f>
        <v>n.a.</v>
      </c>
      <c r="W605" s="54" t="s">
        <v>54</v>
      </c>
      <c r="X605" s="36" t="str">
        <f aca="false">IF(V605="n.a.","n.a.",IF(W605="completed",V605,IF(W605="partial",V605/2,IF(W605="incomplete",0,"n.a."))))</f>
        <v>n.a.</v>
      </c>
    </row>
    <row r="606" customFormat="false" ht="16.4" hidden="true" customHeight="false" outlineLevel="0" collapsed="false">
      <c r="A606" s="78"/>
      <c r="B606" s="79" t="str">
        <f aca="false">HYPERLINK("https://attack.mitre.org/techniques/T1547/001/","MITRE")</f>
        <v>MITRE</v>
      </c>
      <c r="C606" s="79" t="s">
        <v>25</v>
      </c>
      <c r="D606" s="37" t="s">
        <v>574</v>
      </c>
      <c r="E606" s="38" t="s">
        <v>582</v>
      </c>
      <c r="F606" s="39" t="n">
        <v>3</v>
      </c>
      <c r="G606" s="39" t="n">
        <v>3</v>
      </c>
      <c r="H606" s="39" t="s">
        <v>54</v>
      </c>
      <c r="I606" s="53"/>
      <c r="J606" s="53" t="s">
        <v>55</v>
      </c>
      <c r="K606" s="53" t="s">
        <v>55</v>
      </c>
      <c r="L606" s="36" t="n">
        <f aca="false">IF(OR(F606="n.a.",F606=""),"n.a.",COUNTIF($I606:$K606,"x")+F606)</f>
        <v>5</v>
      </c>
      <c r="M606" s="54" t="s">
        <v>56</v>
      </c>
      <c r="N606" s="36" t="str">
        <f aca="false">IF(L606="n.a.","n.a.",IF(M606="completed",L606,IF(M606="partial",L606/2,IF(M606="incomplete",0,"n.a."))))</f>
        <v>n.a.</v>
      </c>
      <c r="Q606" s="36" t="n">
        <f aca="false">IF(OR(G606="n.a.",G606=""),"n.a.",COUNTIF($I606:$K606,"x")+G606)</f>
        <v>5</v>
      </c>
      <c r="R606" s="54" t="s">
        <v>56</v>
      </c>
      <c r="S606" s="36" t="str">
        <f aca="false">IF(Q606="n.a.","n.a.",IF(R606="completed",Q606,IF(R606="partial",Q606/2,IF(R606="incomplete",0,"n.a."))))</f>
        <v>n.a.</v>
      </c>
      <c r="V606" s="36" t="str">
        <f aca="false">IF(OR(H606="n.a.",H606=""),"n.a.",COUNTIF($I606:$K606,"x")+H606)</f>
        <v>n.a.</v>
      </c>
      <c r="W606" s="54" t="s">
        <v>54</v>
      </c>
      <c r="X606" s="36" t="str">
        <f aca="false">IF(V606="n.a.","n.a.",IF(W606="completed",V606,IF(W606="partial",V606/2,IF(W606="incomplete",0,"n.a."))))</f>
        <v>n.a.</v>
      </c>
    </row>
    <row r="607" customFormat="false" ht="16.4" hidden="true" customHeight="false" outlineLevel="0" collapsed="false">
      <c r="A607" s="78"/>
      <c r="B607" s="79" t="str">
        <f aca="false">HYPERLINK("https://attack.mitre.org/techniques/T1547/007/","MITRE")</f>
        <v>MITRE</v>
      </c>
      <c r="C607" s="79" t="s">
        <v>25</v>
      </c>
      <c r="D607" s="37" t="s">
        <v>574</v>
      </c>
      <c r="E607" s="38" t="s">
        <v>583</v>
      </c>
      <c r="F607" s="39" t="n">
        <v>3</v>
      </c>
      <c r="G607" s="39" t="s">
        <v>54</v>
      </c>
      <c r="H607" s="39" t="s">
        <v>54</v>
      </c>
      <c r="I607" s="53"/>
      <c r="J607" s="53" t="s">
        <v>55</v>
      </c>
      <c r="K607" s="53" t="s">
        <v>55</v>
      </c>
      <c r="L607" s="36" t="n">
        <f aca="false">IF(OR(F607="n.a.",F607=""),"n.a.",COUNTIF($I607:$K607,"x")+F607)</f>
        <v>5</v>
      </c>
      <c r="M607" s="54" t="s">
        <v>56</v>
      </c>
      <c r="N607" s="36" t="str">
        <f aca="false">IF(L607="n.a.","n.a.",IF(M607="completed",L607,IF(M607="partial",L607/2,IF(M607="incomplete",0,"n.a."))))</f>
        <v>n.a.</v>
      </c>
      <c r="Q607" s="36" t="str">
        <f aca="false">IF(OR(G607="n.a.",G607=""),"n.a.",COUNTIF($I607:$K607,"x")+G607)</f>
        <v>n.a.</v>
      </c>
      <c r="R607" s="54" t="s">
        <v>54</v>
      </c>
      <c r="S607" s="36" t="str">
        <f aca="false">IF(Q607="n.a.","n.a.",IF(R607="completed",Q607,IF(R607="partial",Q607/2,IF(R607="incomplete",0,"n.a."))))</f>
        <v>n.a.</v>
      </c>
      <c r="V607" s="36" t="str">
        <f aca="false">IF(OR(H607="n.a.",H607=""),"n.a.",COUNTIF($I607:$K607,"x")+H607)</f>
        <v>n.a.</v>
      </c>
      <c r="W607" s="54" t="s">
        <v>54</v>
      </c>
      <c r="X607" s="36" t="str">
        <f aca="false">IF(V607="n.a.","n.a.",IF(W607="completed",V607,IF(W607="partial",V607/2,IF(W607="incomplete",0,"n.a."))))</f>
        <v>n.a.</v>
      </c>
    </row>
    <row r="608" customFormat="false" ht="16.4" hidden="true" customHeight="false" outlineLevel="0" collapsed="false">
      <c r="A608" s="78"/>
      <c r="B608" s="79" t="str">
        <f aca="false">HYPERLINK("https://attack.mitre.org/techniques/T1547/005/","MITRE")</f>
        <v>MITRE</v>
      </c>
      <c r="C608" s="79" t="s">
        <v>25</v>
      </c>
      <c r="D608" s="37" t="s">
        <v>574</v>
      </c>
      <c r="E608" s="38" t="s">
        <v>584</v>
      </c>
      <c r="F608" s="39" t="n">
        <v>3</v>
      </c>
      <c r="G608" s="39" t="n">
        <v>3</v>
      </c>
      <c r="H608" s="39" t="s">
        <v>54</v>
      </c>
      <c r="I608" s="53"/>
      <c r="J608" s="53" t="s">
        <v>55</v>
      </c>
      <c r="K608" s="53" t="s">
        <v>55</v>
      </c>
      <c r="L608" s="36" t="n">
        <f aca="false">IF(OR(F608="n.a.",F608=""),"n.a.",COUNTIF($I608:$K608,"x")+F608)</f>
        <v>5</v>
      </c>
      <c r="M608" s="54" t="s">
        <v>56</v>
      </c>
      <c r="N608" s="36" t="str">
        <f aca="false">IF(L608="n.a.","n.a.",IF(M608="completed",L608,IF(M608="partial",L608/2,IF(M608="incomplete",0,"n.a."))))</f>
        <v>n.a.</v>
      </c>
      <c r="Q608" s="36" t="n">
        <f aca="false">IF(OR(G608="n.a.",G608=""),"n.a.",COUNTIF($I608:$K608,"x")+G608)</f>
        <v>5</v>
      </c>
      <c r="R608" s="54" t="s">
        <v>56</v>
      </c>
      <c r="S608" s="36" t="str">
        <f aca="false">IF(Q608="n.a.","n.a.",IF(R608="completed",Q608,IF(R608="partial",Q608/2,IF(R608="incomplete",0,"n.a."))))</f>
        <v>n.a.</v>
      </c>
      <c r="V608" s="36" t="str">
        <f aca="false">IF(OR(H608="n.a.",H608=""),"n.a.",COUNTIF($I608:$K608,"x")+H608)</f>
        <v>n.a.</v>
      </c>
      <c r="W608" s="54" t="s">
        <v>54</v>
      </c>
      <c r="X608" s="36" t="str">
        <f aca="false">IF(V608="n.a.","n.a.",IF(W608="completed",V608,IF(W608="partial",V608/2,IF(W608="incomplete",0,"n.a."))))</f>
        <v>n.a.</v>
      </c>
    </row>
    <row r="609" customFormat="false" ht="16.4" hidden="true" customHeight="false" outlineLevel="0" collapsed="false">
      <c r="A609" s="78"/>
      <c r="B609" s="79" t="str">
        <f aca="false">HYPERLINK("https://attack.mitre.org/techniques/T1547/009/","MITRE")</f>
        <v>MITRE</v>
      </c>
      <c r="C609" s="79" t="s">
        <v>25</v>
      </c>
      <c r="D609" s="37" t="s">
        <v>574</v>
      </c>
      <c r="E609" s="38" t="s">
        <v>585</v>
      </c>
      <c r="F609" s="39" t="n">
        <v>3</v>
      </c>
      <c r="G609" s="39" t="n">
        <v>2</v>
      </c>
      <c r="H609" s="39" t="s">
        <v>54</v>
      </c>
      <c r="I609" s="53"/>
      <c r="J609" s="53" t="s">
        <v>55</v>
      </c>
      <c r="K609" s="53" t="s">
        <v>55</v>
      </c>
      <c r="L609" s="36" t="n">
        <f aca="false">IF(OR(F609="n.a.",F609=""),"n.a.",COUNTIF($I609:$K609,"x")+F609)</f>
        <v>5</v>
      </c>
      <c r="M609" s="54" t="s">
        <v>56</v>
      </c>
      <c r="N609" s="36" t="str">
        <f aca="false">IF(L609="n.a.","n.a.",IF(M609="completed",L609,IF(M609="partial",L609/2,IF(M609="incomplete",0,"n.a."))))</f>
        <v>n.a.</v>
      </c>
      <c r="Q609" s="36" t="n">
        <f aca="false">IF(OR(G609="n.a.",G609=""),"n.a.",COUNTIF($I609:$K609,"x")+G609)</f>
        <v>4</v>
      </c>
      <c r="R609" s="54" t="s">
        <v>56</v>
      </c>
      <c r="S609" s="36" t="str">
        <f aca="false">IF(Q609="n.a.","n.a.",IF(R609="completed",Q609,IF(R609="partial",Q609/2,IF(R609="incomplete",0,"n.a."))))</f>
        <v>n.a.</v>
      </c>
      <c r="V609" s="36" t="str">
        <f aca="false">IF(OR(H609="n.a.",H609=""),"n.a.",COUNTIF($I609:$K609,"x")+H609)</f>
        <v>n.a.</v>
      </c>
      <c r="W609" s="54" t="s">
        <v>54</v>
      </c>
      <c r="X609" s="36" t="str">
        <f aca="false">IF(V609="n.a.","n.a.",IF(W609="completed",V609,IF(W609="partial",V609/2,IF(W609="incomplete",0,"n.a."))))</f>
        <v>n.a.</v>
      </c>
    </row>
    <row r="610" customFormat="false" ht="16.4" hidden="true" customHeight="false" outlineLevel="0" collapsed="false">
      <c r="A610" s="78"/>
      <c r="B610" s="79" t="str">
        <f aca="false">HYPERLINK("https://attack.mitre.org/techniques/T1547/003/","MITRE")</f>
        <v>MITRE</v>
      </c>
      <c r="C610" s="79" t="s">
        <v>25</v>
      </c>
      <c r="D610" s="37" t="s">
        <v>574</v>
      </c>
      <c r="E610" s="38" t="s">
        <v>586</v>
      </c>
      <c r="F610" s="39" t="n">
        <v>3</v>
      </c>
      <c r="G610" s="39" t="n">
        <v>3</v>
      </c>
      <c r="H610" s="39" t="s">
        <v>54</v>
      </c>
      <c r="I610" s="53"/>
      <c r="J610" s="53" t="s">
        <v>55</v>
      </c>
      <c r="K610" s="53" t="s">
        <v>55</v>
      </c>
      <c r="L610" s="36" t="n">
        <f aca="false">IF(OR(F610="n.a.",F610=""),"n.a.",COUNTIF($I610:$K610,"x")+F610)</f>
        <v>5</v>
      </c>
      <c r="M610" s="54" t="s">
        <v>56</v>
      </c>
      <c r="N610" s="36" t="str">
        <f aca="false">IF(L610="n.a.","n.a.",IF(M610="completed",L610,IF(M610="partial",L610/2,IF(M610="incomplete",0,"n.a."))))</f>
        <v>n.a.</v>
      </c>
      <c r="Q610" s="36" t="n">
        <f aca="false">IF(OR(G610="n.a.",G610=""),"n.a.",COUNTIF($I610:$K610,"x")+G610)</f>
        <v>5</v>
      </c>
      <c r="R610" s="54" t="s">
        <v>56</v>
      </c>
      <c r="S610" s="36" t="str">
        <f aca="false">IF(Q610="n.a.","n.a.",IF(R610="completed",Q610,IF(R610="partial",Q610/2,IF(R610="incomplete",0,"n.a."))))</f>
        <v>n.a.</v>
      </c>
      <c r="V610" s="36" t="str">
        <f aca="false">IF(OR(H610="n.a.",H610=""),"n.a.",COUNTIF($I610:$K610,"x")+H610)</f>
        <v>n.a.</v>
      </c>
      <c r="W610" s="54" t="s">
        <v>54</v>
      </c>
      <c r="X610" s="36" t="str">
        <f aca="false">IF(V610="n.a.","n.a.",IF(W610="completed",V610,IF(W610="partial",V610/2,IF(W610="incomplete",0,"n.a."))))</f>
        <v>n.a.</v>
      </c>
    </row>
    <row r="611" customFormat="false" ht="16.4" hidden="true" customHeight="false" outlineLevel="0" collapsed="false">
      <c r="A611" s="78"/>
      <c r="B611" s="79" t="str">
        <f aca="false">HYPERLINK("https://attack.mitre.org/techniques/T1547/004/","MITRE")</f>
        <v>MITRE</v>
      </c>
      <c r="C611" s="79" t="s">
        <v>25</v>
      </c>
      <c r="D611" s="37" t="s">
        <v>574</v>
      </c>
      <c r="E611" s="38" t="s">
        <v>587</v>
      </c>
      <c r="F611" s="39" t="n">
        <v>3</v>
      </c>
      <c r="G611" s="39" t="n">
        <v>3</v>
      </c>
      <c r="H611" s="39" t="s">
        <v>54</v>
      </c>
      <c r="I611" s="53"/>
      <c r="J611" s="53" t="s">
        <v>55</v>
      </c>
      <c r="K611" s="53" t="s">
        <v>55</v>
      </c>
      <c r="L611" s="36" t="n">
        <f aca="false">IF(OR(F611="n.a.",F611=""),"n.a.",COUNTIF($I611:$K611,"x")+F611)</f>
        <v>5</v>
      </c>
      <c r="M611" s="54" t="s">
        <v>56</v>
      </c>
      <c r="N611" s="36" t="str">
        <f aca="false">IF(L611="n.a.","n.a.",IF(M611="completed",L611,IF(M611="partial",L611/2,IF(M611="incomplete",0,"n.a."))))</f>
        <v>n.a.</v>
      </c>
      <c r="Q611" s="36" t="n">
        <f aca="false">IF(OR(G611="n.a.",G611=""),"n.a.",COUNTIF($I611:$K611,"x")+G611)</f>
        <v>5</v>
      </c>
      <c r="R611" s="54" t="s">
        <v>56</v>
      </c>
      <c r="S611" s="36" t="str">
        <f aca="false">IF(Q611="n.a.","n.a.",IF(R611="completed",Q611,IF(R611="partial",Q611/2,IF(R611="incomplete",0,"n.a."))))</f>
        <v>n.a.</v>
      </c>
      <c r="V611" s="36" t="str">
        <f aca="false">IF(OR(H611="n.a.",H611=""),"n.a.",COUNTIF($I611:$K611,"x")+H611)</f>
        <v>n.a.</v>
      </c>
      <c r="W611" s="54" t="s">
        <v>54</v>
      </c>
      <c r="X611" s="36" t="str">
        <f aca="false">IF(V611="n.a.","n.a.",IF(W611="completed",V611,IF(W611="partial",V611/2,IF(W611="incomplete",0,"n.a."))))</f>
        <v>n.a.</v>
      </c>
    </row>
    <row r="612" customFormat="false" ht="16.4" hidden="true" customHeight="false" outlineLevel="0" collapsed="false">
      <c r="A612" s="78"/>
      <c r="B612" s="79" t="str">
        <f aca="false">HYPERLINK("https://attack.mitre.org/techniques/T1547/013/","MITRE")</f>
        <v>MITRE</v>
      </c>
      <c r="C612" s="79" t="s">
        <v>25</v>
      </c>
      <c r="D612" s="37" t="s">
        <v>574</v>
      </c>
      <c r="E612" s="38" t="s">
        <v>588</v>
      </c>
      <c r="F612" s="39" t="n">
        <v>3</v>
      </c>
      <c r="G612" s="39" t="n">
        <v>3</v>
      </c>
      <c r="H612" s="39" t="s">
        <v>54</v>
      </c>
      <c r="I612" s="53"/>
      <c r="J612" s="53" t="s">
        <v>55</v>
      </c>
      <c r="K612" s="53" t="s">
        <v>55</v>
      </c>
      <c r="L612" s="36" t="n">
        <f aca="false">IF(OR(F612="n.a.",F612=""),"n.a.",COUNTIF($I612:$K612,"x")+F612)</f>
        <v>5</v>
      </c>
      <c r="M612" s="54" t="s">
        <v>56</v>
      </c>
      <c r="N612" s="36" t="str">
        <f aca="false">IF(L612="n.a.","n.a.",IF(M612="completed",L612,IF(M612="partial",L612/2,IF(M612="incomplete",0,"n.a."))))</f>
        <v>n.a.</v>
      </c>
      <c r="Q612" s="36" t="n">
        <f aca="false">IF(OR(G612="n.a.",G612=""),"n.a.",COUNTIF($I612:$K612,"x")+G612)</f>
        <v>5</v>
      </c>
      <c r="R612" s="54" t="s">
        <v>56</v>
      </c>
      <c r="S612" s="36" t="str">
        <f aca="false">IF(Q612="n.a.","n.a.",IF(R612="completed",Q612,IF(R612="partial",Q612/2,IF(R612="incomplete",0,"n.a."))))</f>
        <v>n.a.</v>
      </c>
      <c r="V612" s="36" t="str">
        <f aca="false">IF(OR(H612="n.a.",H612=""),"n.a.",COUNTIF($I612:$K612,"x")+H612)</f>
        <v>n.a.</v>
      </c>
      <c r="W612" s="54" t="s">
        <v>54</v>
      </c>
      <c r="X612" s="36" t="str">
        <f aca="false">IF(V612="n.a.","n.a.",IF(W612="completed",V612,IF(W612="partial",V612/2,IF(W612="incomplete",0,"n.a."))))</f>
        <v>n.a.</v>
      </c>
    </row>
    <row r="613" customFormat="false" ht="16.4" hidden="true" customHeight="false" outlineLevel="0" collapsed="false">
      <c r="A613" s="78"/>
      <c r="B613" s="79" t="str">
        <f aca="false">HYPERLINK("https://attack.mitre.org/techniques/T1037/002/","MITRE")</f>
        <v>MITRE</v>
      </c>
      <c r="C613" s="79" t="s">
        <v>25</v>
      </c>
      <c r="D613" s="37" t="s">
        <v>589</v>
      </c>
      <c r="E613" s="38" t="s">
        <v>590</v>
      </c>
      <c r="F613" s="39" t="n">
        <v>3</v>
      </c>
      <c r="G613" s="39" t="s">
        <v>54</v>
      </c>
      <c r="H613" s="39" t="s">
        <v>54</v>
      </c>
      <c r="I613" s="53"/>
      <c r="J613" s="53" t="s">
        <v>55</v>
      </c>
      <c r="K613" s="53" t="s">
        <v>55</v>
      </c>
      <c r="L613" s="36" t="n">
        <f aca="false">IF(OR(F613="n.a.",F613=""),"n.a.",COUNTIF($I613:$K613,"x")+F613)</f>
        <v>5</v>
      </c>
      <c r="M613" s="54" t="s">
        <v>56</v>
      </c>
      <c r="N613" s="36" t="str">
        <f aca="false">IF(L613="n.a.","n.a.",IF(M613="completed",L613,IF(M613="partial",L613/2,IF(M613="incomplete",0,"n.a."))))</f>
        <v>n.a.</v>
      </c>
      <c r="Q613" s="36" t="str">
        <f aca="false">IF(OR(G613="n.a.",G613=""),"n.a.",COUNTIF($I613:$K613,"x")+G613)</f>
        <v>n.a.</v>
      </c>
      <c r="R613" s="54" t="s">
        <v>54</v>
      </c>
      <c r="S613" s="36" t="str">
        <f aca="false">IF(Q613="n.a.","n.a.",IF(R613="completed",Q613,IF(R613="partial",Q613/2,IF(R613="incomplete",0,"n.a."))))</f>
        <v>n.a.</v>
      </c>
      <c r="V613" s="36" t="str">
        <f aca="false">IF(OR(H613="n.a.",H613=""),"n.a.",COUNTIF($I613:$K613,"x")+H613)</f>
        <v>n.a.</v>
      </c>
      <c r="W613" s="54" t="s">
        <v>54</v>
      </c>
      <c r="X613" s="36" t="str">
        <f aca="false">IF(V613="n.a.","n.a.",IF(W613="completed",V613,IF(W613="partial",V613/2,IF(W613="incomplete",0,"n.a."))))</f>
        <v>n.a.</v>
      </c>
    </row>
    <row r="614" customFormat="false" ht="16.4" hidden="true" customHeight="false" outlineLevel="0" collapsed="false">
      <c r="A614" s="78"/>
      <c r="B614" s="79" t="str">
        <f aca="false">HYPERLINK("https://attack.mitre.org/techniques/T1037/001/","MITRE")</f>
        <v>MITRE</v>
      </c>
      <c r="C614" s="79" t="s">
        <v>25</v>
      </c>
      <c r="D614" s="37" t="s">
        <v>589</v>
      </c>
      <c r="E614" s="38" t="s">
        <v>591</v>
      </c>
      <c r="F614" s="39" t="n">
        <v>3</v>
      </c>
      <c r="G614" s="39" t="n">
        <v>3</v>
      </c>
      <c r="H614" s="39" t="s">
        <v>54</v>
      </c>
      <c r="I614" s="53"/>
      <c r="J614" s="53" t="s">
        <v>55</v>
      </c>
      <c r="K614" s="53" t="s">
        <v>55</v>
      </c>
      <c r="L614" s="36" t="n">
        <f aca="false">IF(OR(F614="n.a.",F614=""),"n.a.",COUNTIF($I614:$K614,"x")+F614)</f>
        <v>5</v>
      </c>
      <c r="M614" s="54" t="s">
        <v>56</v>
      </c>
      <c r="N614" s="36" t="str">
        <f aca="false">IF(L614="n.a.","n.a.",IF(M614="completed",L614,IF(M614="partial",L614/2,IF(M614="incomplete",0,"n.a."))))</f>
        <v>n.a.</v>
      </c>
      <c r="Q614" s="36" t="n">
        <f aca="false">IF(OR(G614="n.a.",G614=""),"n.a.",COUNTIF($I614:$K614,"x")+G614)</f>
        <v>5</v>
      </c>
      <c r="R614" s="54" t="s">
        <v>56</v>
      </c>
      <c r="S614" s="36" t="str">
        <f aca="false">IF(Q614="n.a.","n.a.",IF(R614="completed",Q614,IF(R614="partial",Q614/2,IF(R614="incomplete",0,"n.a."))))</f>
        <v>n.a.</v>
      </c>
      <c r="V614" s="36" t="str">
        <f aca="false">IF(OR(H614="n.a.",H614=""),"n.a.",COUNTIF($I614:$K614,"x")+H614)</f>
        <v>n.a.</v>
      </c>
      <c r="W614" s="54" t="s">
        <v>54</v>
      </c>
      <c r="X614" s="36" t="str">
        <f aca="false">IF(V614="n.a.","n.a.",IF(W614="completed",V614,IF(W614="partial",V614/2,IF(W614="incomplete",0,"n.a."))))</f>
        <v>n.a.</v>
      </c>
    </row>
    <row r="615" customFormat="false" ht="16.4" hidden="true" customHeight="false" outlineLevel="0" collapsed="false">
      <c r="A615" s="78"/>
      <c r="B615" s="79" t="str">
        <f aca="false">HYPERLINK("https://attack.mitre.org/techniques/T1037/003/","MITRE")</f>
        <v>MITRE</v>
      </c>
      <c r="C615" s="79" t="s">
        <v>25</v>
      </c>
      <c r="D615" s="37" t="s">
        <v>589</v>
      </c>
      <c r="E615" s="38" t="s">
        <v>592</v>
      </c>
      <c r="F615" s="39" t="n">
        <v>3</v>
      </c>
      <c r="G615" s="39" t="n">
        <v>3</v>
      </c>
      <c r="H615" s="39" t="s">
        <v>54</v>
      </c>
      <c r="I615" s="53"/>
      <c r="J615" s="53" t="s">
        <v>55</v>
      </c>
      <c r="K615" s="53" t="s">
        <v>55</v>
      </c>
      <c r="L615" s="36" t="n">
        <f aca="false">IF(OR(F615="n.a.",F615=""),"n.a.",COUNTIF($I615:$K615,"x")+F615)</f>
        <v>5</v>
      </c>
      <c r="M615" s="54" t="s">
        <v>56</v>
      </c>
      <c r="N615" s="36" t="str">
        <f aca="false">IF(L615="n.a.","n.a.",IF(M615="completed",L615,IF(M615="partial",L615/2,IF(M615="incomplete",0,"n.a."))))</f>
        <v>n.a.</v>
      </c>
      <c r="Q615" s="36" t="n">
        <f aca="false">IF(OR(G615="n.a.",G615=""),"n.a.",COUNTIF($I615:$K615,"x")+G615)</f>
        <v>5</v>
      </c>
      <c r="R615" s="54" t="s">
        <v>56</v>
      </c>
      <c r="S615" s="36" t="str">
        <f aca="false">IF(Q615="n.a.","n.a.",IF(R615="completed",Q615,IF(R615="partial",Q615/2,IF(R615="incomplete",0,"n.a."))))</f>
        <v>n.a.</v>
      </c>
      <c r="V615" s="36" t="str">
        <f aca="false">IF(OR(H615="n.a.",H615=""),"n.a.",COUNTIF($I615:$K615,"x")+H615)</f>
        <v>n.a.</v>
      </c>
      <c r="W615" s="54" t="s">
        <v>54</v>
      </c>
      <c r="X615" s="36" t="str">
        <f aca="false">IF(V615="n.a.","n.a.",IF(W615="completed",V615,IF(W615="partial",V615/2,IF(W615="incomplete",0,"n.a."))))</f>
        <v>n.a.</v>
      </c>
    </row>
    <row r="616" customFormat="false" ht="16.4" hidden="true" customHeight="false" outlineLevel="0" collapsed="false">
      <c r="A616" s="78"/>
      <c r="B616" s="79" t="str">
        <f aca="false">HYPERLINK("https://attack.mitre.org/techniques/T1037/004/","MITRE")</f>
        <v>MITRE</v>
      </c>
      <c r="C616" s="79" t="s">
        <v>25</v>
      </c>
      <c r="D616" s="37" t="s">
        <v>589</v>
      </c>
      <c r="E616" s="38" t="s">
        <v>593</v>
      </c>
      <c r="F616" s="39" t="n">
        <v>3</v>
      </c>
      <c r="G616" s="39" t="n">
        <v>3</v>
      </c>
      <c r="H616" s="39" t="s">
        <v>54</v>
      </c>
      <c r="I616" s="53"/>
      <c r="J616" s="53" t="s">
        <v>55</v>
      </c>
      <c r="K616" s="53" t="s">
        <v>55</v>
      </c>
      <c r="L616" s="36" t="n">
        <f aca="false">IF(OR(F616="n.a.",F616=""),"n.a.",COUNTIF($I616:$K616,"x")+F616)</f>
        <v>5</v>
      </c>
      <c r="M616" s="54" t="s">
        <v>56</v>
      </c>
      <c r="N616" s="36" t="str">
        <f aca="false">IF(L616="n.a.","n.a.",IF(M616="completed",L616,IF(M616="partial",L616/2,IF(M616="incomplete",0,"n.a."))))</f>
        <v>n.a.</v>
      </c>
      <c r="Q616" s="36" t="n">
        <f aca="false">IF(OR(G616="n.a.",G616=""),"n.a.",COUNTIF($I616:$K616,"x")+G616)</f>
        <v>5</v>
      </c>
      <c r="R616" s="54" t="s">
        <v>56</v>
      </c>
      <c r="S616" s="36" t="str">
        <f aca="false">IF(Q616="n.a.","n.a.",IF(R616="completed",Q616,IF(R616="partial",Q616/2,IF(R616="incomplete",0,"n.a."))))</f>
        <v>n.a.</v>
      </c>
      <c r="V616" s="36" t="str">
        <f aca="false">IF(OR(H616="n.a.",H616=""),"n.a.",COUNTIF($I616:$K616,"x")+H616)</f>
        <v>n.a.</v>
      </c>
      <c r="W616" s="54" t="s">
        <v>54</v>
      </c>
      <c r="X616" s="36" t="str">
        <f aca="false">IF(V616="n.a.","n.a.",IF(W616="completed",V616,IF(W616="partial",V616/2,IF(W616="incomplete",0,"n.a."))))</f>
        <v>n.a.</v>
      </c>
    </row>
    <row r="617" customFormat="false" ht="16.4" hidden="true" customHeight="false" outlineLevel="0" collapsed="false">
      <c r="A617" s="78"/>
      <c r="B617" s="79" t="str">
        <f aca="false">HYPERLINK("https://attack.mitre.org/techniques/T1037/005/","MITRE")</f>
        <v>MITRE</v>
      </c>
      <c r="C617" s="79" t="s">
        <v>25</v>
      </c>
      <c r="D617" s="37" t="s">
        <v>589</v>
      </c>
      <c r="E617" s="38" t="s">
        <v>594</v>
      </c>
      <c r="F617" s="39" t="n">
        <v>3</v>
      </c>
      <c r="G617" s="39" t="s">
        <v>54</v>
      </c>
      <c r="H617" s="39" t="s">
        <v>54</v>
      </c>
      <c r="I617" s="53"/>
      <c r="J617" s="53" t="s">
        <v>55</v>
      </c>
      <c r="K617" s="53" t="s">
        <v>55</v>
      </c>
      <c r="L617" s="36" t="n">
        <f aca="false">IF(OR(F617="n.a.",F617=""),"n.a.",COUNTIF($I617:$K617,"x")+F617)</f>
        <v>5</v>
      </c>
      <c r="M617" s="54" t="s">
        <v>56</v>
      </c>
      <c r="N617" s="36" t="str">
        <f aca="false">IF(L617="n.a.","n.a.",IF(M617="completed",L617,IF(M617="partial",L617/2,IF(M617="incomplete",0,"n.a."))))</f>
        <v>n.a.</v>
      </c>
      <c r="Q617" s="36" t="str">
        <f aca="false">IF(OR(G617="n.a.",G617=""),"n.a.",COUNTIF($I617:$K617,"x")+G617)</f>
        <v>n.a.</v>
      </c>
      <c r="R617" s="54" t="s">
        <v>54</v>
      </c>
      <c r="S617" s="36" t="str">
        <f aca="false">IF(Q617="n.a.","n.a.",IF(R617="completed",Q617,IF(R617="partial",Q617/2,IF(R617="incomplete",0,"n.a."))))</f>
        <v>n.a.</v>
      </c>
      <c r="V617" s="36" t="str">
        <f aca="false">IF(OR(H617="n.a.",H617=""),"n.a.",COUNTIF($I617:$K617,"x")+H617)</f>
        <v>n.a.</v>
      </c>
      <c r="W617" s="54" t="s">
        <v>54</v>
      </c>
      <c r="X617" s="36" t="str">
        <f aca="false">IF(V617="n.a.","n.a.",IF(W617="completed",V617,IF(W617="partial",V617/2,IF(W617="incomplete",0,"n.a."))))</f>
        <v>n.a.</v>
      </c>
    </row>
    <row r="618" customFormat="false" ht="16.4" hidden="true" customHeight="false" outlineLevel="0" collapsed="false">
      <c r="A618" s="78"/>
      <c r="B618" s="79" t="str">
        <f aca="false">HYPERLINK("https://attack.mitre.org/techniques/T1543/005/","MITRE")</f>
        <v>MITRE</v>
      </c>
      <c r="C618" s="79" t="s">
        <v>25</v>
      </c>
      <c r="D618" s="37" t="s">
        <v>598</v>
      </c>
      <c r="E618" s="38" t="s">
        <v>599</v>
      </c>
      <c r="F618" s="39" t="n">
        <v>2</v>
      </c>
      <c r="G618" s="39" t="n">
        <v>3</v>
      </c>
      <c r="H618" s="39" t="n">
        <v>3</v>
      </c>
      <c r="I618" s="53"/>
      <c r="J618" s="53" t="s">
        <v>55</v>
      </c>
      <c r="K618" s="53" t="s">
        <v>55</v>
      </c>
      <c r="L618" s="36" t="n">
        <f aca="false">IF(OR(F618="n.a.",F618=""),"n.a.",COUNTIF($I618:$K618,"x")+F618)</f>
        <v>4</v>
      </c>
      <c r="M618" s="54" t="s">
        <v>56</v>
      </c>
      <c r="N618" s="36" t="str">
        <f aca="false">IF(L618="n.a.","n.a.",IF(M618="completed",L618,IF(M618="partial",L618/2,IF(M618="incomplete",0,"n.a."))))</f>
        <v>n.a.</v>
      </c>
      <c r="Q618" s="36" t="n">
        <f aca="false">IF(OR(G618="n.a.",G618=""),"n.a.",COUNTIF($I618:$K618,"x")+G618)</f>
        <v>5</v>
      </c>
      <c r="R618" s="54" t="s">
        <v>56</v>
      </c>
      <c r="S618" s="36" t="str">
        <f aca="false">IF(Q618="n.a.","n.a.",IF(R618="completed",Q618,IF(R618="partial",Q618/2,IF(R618="incomplete",0,"n.a."))))</f>
        <v>n.a.</v>
      </c>
      <c r="V618" s="36" t="n">
        <f aca="false">IF(OR(H618="n.a.",H618=""),"n.a.",COUNTIF($I618:$K618,"x")+H618)</f>
        <v>5</v>
      </c>
      <c r="W618" s="54" t="s">
        <v>56</v>
      </c>
      <c r="X618" s="36" t="str">
        <f aca="false">IF(V618="n.a.","n.a.",IF(W618="completed",V618,IF(W618="partial",V618/2,IF(W618="incomplete",0,"n.a."))))</f>
        <v>n.a.</v>
      </c>
    </row>
    <row r="619" customFormat="false" ht="16.4" hidden="true" customHeight="false" outlineLevel="0" collapsed="false">
      <c r="A619" s="78"/>
      <c r="B619" s="79" t="str">
        <f aca="false">HYPERLINK("https://attack.mitre.org/techniques/T1543/001/","MITRE")</f>
        <v>MITRE</v>
      </c>
      <c r="C619" s="79" t="s">
        <v>25</v>
      </c>
      <c r="D619" s="37" t="s">
        <v>598</v>
      </c>
      <c r="E619" s="38" t="s">
        <v>600</v>
      </c>
      <c r="F619" s="39" t="n">
        <v>2</v>
      </c>
      <c r="G619" s="39" t="s">
        <v>54</v>
      </c>
      <c r="H619" s="39" t="s">
        <v>54</v>
      </c>
      <c r="I619" s="53"/>
      <c r="J619" s="53" t="s">
        <v>55</v>
      </c>
      <c r="K619" s="53" t="s">
        <v>55</v>
      </c>
      <c r="L619" s="36" t="n">
        <f aca="false">IF(OR(F619="n.a.",F619=""),"n.a.",COUNTIF($I619:$K619,"x")+F619)</f>
        <v>4</v>
      </c>
      <c r="M619" s="54" t="s">
        <v>56</v>
      </c>
      <c r="N619" s="36" t="str">
        <f aca="false">IF(L619="n.a.","n.a.",IF(M619="completed",L619,IF(M619="partial",L619/2,IF(M619="incomplete",0,"n.a."))))</f>
        <v>n.a.</v>
      </c>
      <c r="Q619" s="36" t="str">
        <f aca="false">IF(OR(G619="n.a.",G619=""),"n.a.",COUNTIF($I619:$K619,"x")+G619)</f>
        <v>n.a.</v>
      </c>
      <c r="R619" s="54" t="s">
        <v>54</v>
      </c>
      <c r="S619" s="36" t="str">
        <f aca="false">IF(Q619="n.a.","n.a.",IF(R619="completed",Q619,IF(R619="partial",Q619/2,IF(R619="incomplete",0,"n.a."))))</f>
        <v>n.a.</v>
      </c>
      <c r="V619" s="36" t="str">
        <f aca="false">IF(OR(H619="n.a.",H619=""),"n.a.",COUNTIF($I619:$K619,"x")+H619)</f>
        <v>n.a.</v>
      </c>
      <c r="W619" s="54" t="s">
        <v>54</v>
      </c>
      <c r="X619" s="36" t="str">
        <f aca="false">IF(V619="n.a.","n.a.",IF(W619="completed",V619,IF(W619="partial",V619/2,IF(W619="incomplete",0,"n.a."))))</f>
        <v>n.a.</v>
      </c>
    </row>
    <row r="620" customFormat="false" ht="16.4" hidden="true" customHeight="false" outlineLevel="0" collapsed="false">
      <c r="A620" s="78"/>
      <c r="B620" s="79" t="str">
        <f aca="false">HYPERLINK("https://attack.mitre.org/techniques/T1543/004/","MITRE")</f>
        <v>MITRE</v>
      </c>
      <c r="C620" s="79" t="s">
        <v>25</v>
      </c>
      <c r="D620" s="37" t="s">
        <v>598</v>
      </c>
      <c r="E620" s="38" t="s">
        <v>601</v>
      </c>
      <c r="F620" s="39" t="n">
        <v>3</v>
      </c>
      <c r="G620" s="39" t="s">
        <v>54</v>
      </c>
      <c r="H620" s="39" t="s">
        <v>54</v>
      </c>
      <c r="I620" s="53"/>
      <c r="J620" s="53" t="s">
        <v>55</v>
      </c>
      <c r="K620" s="53" t="s">
        <v>55</v>
      </c>
      <c r="L620" s="36" t="n">
        <f aca="false">IF(OR(F620="n.a.",F620=""),"n.a.",COUNTIF($I620:$K620,"x")+F620)</f>
        <v>5</v>
      </c>
      <c r="M620" s="54" t="s">
        <v>56</v>
      </c>
      <c r="N620" s="36" t="str">
        <f aca="false">IF(L620="n.a.","n.a.",IF(M620="completed",L620,IF(M620="partial",L620/2,IF(M620="incomplete",0,"n.a."))))</f>
        <v>n.a.</v>
      </c>
      <c r="Q620" s="36" t="str">
        <f aca="false">IF(OR(G620="n.a.",G620=""),"n.a.",COUNTIF($I620:$K620,"x")+G620)</f>
        <v>n.a.</v>
      </c>
      <c r="R620" s="54" t="s">
        <v>54</v>
      </c>
      <c r="S620" s="36" t="str">
        <f aca="false">IF(Q620="n.a.","n.a.",IF(R620="completed",Q620,IF(R620="partial",Q620/2,IF(R620="incomplete",0,"n.a."))))</f>
        <v>n.a.</v>
      </c>
      <c r="V620" s="36" t="str">
        <f aca="false">IF(OR(H620="n.a.",H620=""),"n.a.",COUNTIF($I620:$K620,"x")+H620)</f>
        <v>n.a.</v>
      </c>
      <c r="W620" s="54" t="s">
        <v>54</v>
      </c>
      <c r="X620" s="36" t="str">
        <f aca="false">IF(V620="n.a.","n.a.",IF(W620="completed",V620,IF(W620="partial",V620/2,IF(W620="incomplete",0,"n.a."))))</f>
        <v>n.a.</v>
      </c>
    </row>
    <row r="621" customFormat="false" ht="16.4" hidden="true" customHeight="false" outlineLevel="0" collapsed="false">
      <c r="A621" s="78"/>
      <c r="B621" s="79" t="str">
        <f aca="false">HYPERLINK("https://attack.mitre.org/techniques/T1543/002/","MITRE")</f>
        <v>MITRE</v>
      </c>
      <c r="C621" s="79" t="s">
        <v>25</v>
      </c>
      <c r="D621" s="37" t="s">
        <v>598</v>
      </c>
      <c r="E621" s="38" t="s">
        <v>602</v>
      </c>
      <c r="F621" s="39" t="n">
        <v>2</v>
      </c>
      <c r="G621" s="39" t="n">
        <v>3</v>
      </c>
      <c r="H621" s="39" t="s">
        <v>54</v>
      </c>
      <c r="I621" s="53"/>
      <c r="J621" s="53" t="s">
        <v>55</v>
      </c>
      <c r="K621" s="53" t="s">
        <v>55</v>
      </c>
      <c r="L621" s="36" t="n">
        <f aca="false">IF(OR(F621="n.a.",F621=""),"n.a.",COUNTIF($I621:$K621,"x")+F621)</f>
        <v>4</v>
      </c>
      <c r="M621" s="54" t="s">
        <v>56</v>
      </c>
      <c r="N621" s="36" t="str">
        <f aca="false">IF(L621="n.a.","n.a.",IF(M621="completed",L621,IF(M621="partial",L621/2,IF(M621="incomplete",0,"n.a."))))</f>
        <v>n.a.</v>
      </c>
      <c r="Q621" s="36" t="n">
        <f aca="false">IF(OR(G621="n.a.",G621=""),"n.a.",COUNTIF($I621:$K621,"x")+G621)</f>
        <v>5</v>
      </c>
      <c r="R621" s="54" t="s">
        <v>56</v>
      </c>
      <c r="S621" s="36" t="str">
        <f aca="false">IF(Q621="n.a.","n.a.",IF(R621="completed",Q621,IF(R621="partial",Q621/2,IF(R621="incomplete",0,"n.a."))))</f>
        <v>n.a.</v>
      </c>
      <c r="V621" s="36" t="str">
        <f aca="false">IF(OR(H621="n.a.",H621=""),"n.a.",COUNTIF($I621:$K621,"x")+H621)</f>
        <v>n.a.</v>
      </c>
      <c r="W621" s="54" t="s">
        <v>54</v>
      </c>
      <c r="X621" s="36" t="str">
        <f aca="false">IF(V621="n.a.","n.a.",IF(W621="completed",V621,IF(W621="partial",V621/2,IF(W621="incomplete",0,"n.a."))))</f>
        <v>n.a.</v>
      </c>
    </row>
    <row r="622" customFormat="false" ht="16.4" hidden="true" customHeight="false" outlineLevel="0" collapsed="false">
      <c r="A622" s="78"/>
      <c r="B622" s="79" t="str">
        <f aca="false">HYPERLINK("https://attack.mitre.org/techniques/T1543/003/","MITRE")</f>
        <v>MITRE</v>
      </c>
      <c r="C622" s="79" t="s">
        <v>25</v>
      </c>
      <c r="D622" s="37" t="s">
        <v>598</v>
      </c>
      <c r="E622" s="38" t="s">
        <v>603</v>
      </c>
      <c r="F622" s="39" t="n">
        <v>2</v>
      </c>
      <c r="G622" s="39" t="n">
        <v>3</v>
      </c>
      <c r="H622" s="39" t="s">
        <v>54</v>
      </c>
      <c r="I622" s="53"/>
      <c r="J622" s="53" t="s">
        <v>55</v>
      </c>
      <c r="K622" s="53" t="s">
        <v>55</v>
      </c>
      <c r="L622" s="36" t="n">
        <f aca="false">IF(OR(F622="n.a.",F622=""),"n.a.",COUNTIF($I622:$K622,"x")+F622)</f>
        <v>4</v>
      </c>
      <c r="M622" s="54" t="s">
        <v>56</v>
      </c>
      <c r="N622" s="36" t="str">
        <f aca="false">IF(L622="n.a.","n.a.",IF(M622="completed",L622,IF(M622="partial",L622/2,IF(M622="incomplete",0,"n.a."))))</f>
        <v>n.a.</v>
      </c>
      <c r="Q622" s="36" t="n">
        <f aca="false">IF(OR(G622="n.a.",G622=""),"n.a.",COUNTIF($I622:$K622,"x")+G622)</f>
        <v>5</v>
      </c>
      <c r="R622" s="54" t="s">
        <v>56</v>
      </c>
      <c r="S622" s="36" t="str">
        <f aca="false">IF(Q622="n.a.","n.a.",IF(R622="completed",Q622,IF(R622="partial",Q622/2,IF(R622="incomplete",0,"n.a."))))</f>
        <v>n.a.</v>
      </c>
      <c r="V622" s="36" t="str">
        <f aca="false">IF(OR(H622="n.a.",H622=""),"n.a.",COUNTIF($I622:$K622,"x")+H622)</f>
        <v>n.a.</v>
      </c>
      <c r="W622" s="54" t="s">
        <v>54</v>
      </c>
      <c r="X622" s="36" t="str">
        <f aca="false">IF(V622="n.a.","n.a.",IF(W622="completed",V622,IF(W622="partial",V622/2,IF(W622="incomplete",0,"n.a."))))</f>
        <v>n.a.</v>
      </c>
    </row>
    <row r="623" customFormat="false" ht="16.4" hidden="true" customHeight="false" outlineLevel="0" collapsed="false">
      <c r="A623" s="78"/>
      <c r="B623" s="79" t="str">
        <f aca="false">HYPERLINK("https://attack.mitre.org/techniques/T1484/001","MITRE")</f>
        <v>MITRE</v>
      </c>
      <c r="C623" s="79" t="s">
        <v>25</v>
      </c>
      <c r="D623" s="37" t="s">
        <v>644</v>
      </c>
      <c r="E623" s="38" t="s">
        <v>219</v>
      </c>
      <c r="F623" s="39" t="n">
        <v>2</v>
      </c>
      <c r="G623" s="39" t="n">
        <v>3</v>
      </c>
      <c r="H623" s="39" t="s">
        <v>54</v>
      </c>
      <c r="I623" s="55"/>
      <c r="J623" s="55" t="s">
        <v>55</v>
      </c>
      <c r="K623" s="55" t="s">
        <v>55</v>
      </c>
      <c r="L623" s="36" t="n">
        <f aca="false">IF(OR(F623="n.a.",F623=""),"n.a.",COUNTIF($I623:$K623,"x")+F623)</f>
        <v>4</v>
      </c>
      <c r="M623" s="54" t="s">
        <v>56</v>
      </c>
      <c r="N623" s="36" t="str">
        <f aca="false">IF(L623="n.a.","n.a.",IF(M623="completed",L623,IF(M623="partial",L623/2,IF(M623="incomplete",0,"n.a."))))</f>
        <v>n.a.</v>
      </c>
      <c r="Q623" s="36" t="n">
        <f aca="false">IF(OR(G623="n.a.",G623=""),"n.a.",COUNTIF($I623:$K623,"x")+G623)</f>
        <v>5</v>
      </c>
      <c r="R623" s="54" t="s">
        <v>56</v>
      </c>
      <c r="S623" s="36" t="str">
        <f aca="false">IF(Q623="n.a.","n.a.",IF(R623="completed",Q623,IF(R623="partial",Q623/2,IF(R623="incomplete",0,"n.a."))))</f>
        <v>n.a.</v>
      </c>
      <c r="V623" s="36" t="str">
        <f aca="false">IF(OR(H623="n.a.",H623=""),"n.a.",COUNTIF($I623:$K623,"x")+H623)</f>
        <v>n.a.</v>
      </c>
      <c r="W623" s="54" t="s">
        <v>54</v>
      </c>
      <c r="X623" s="36" t="str">
        <f aca="false">IF(V623="n.a.","n.a.",IF(W623="completed",V623,IF(W623="partial",V623/2,IF(W623="incomplete",0,"n.a."))))</f>
        <v>n.a.</v>
      </c>
    </row>
    <row r="624" customFormat="false" ht="16.4" hidden="true" customHeight="false" outlineLevel="0" collapsed="false">
      <c r="A624" s="78"/>
      <c r="B624" s="79" t="str">
        <f aca="false">HYPERLINK("https://attack.mitre.org/techniques/T1484/002","MITRE")</f>
        <v>MITRE</v>
      </c>
      <c r="C624" s="79" t="s">
        <v>25</v>
      </c>
      <c r="D624" s="37" t="s">
        <v>644</v>
      </c>
      <c r="E624" s="38" t="s">
        <v>220</v>
      </c>
      <c r="F624" s="39" t="s">
        <v>54</v>
      </c>
      <c r="G624" s="39" t="n">
        <v>3</v>
      </c>
      <c r="H624" s="39" t="n">
        <v>3</v>
      </c>
      <c r="I624" s="53"/>
      <c r="J624" s="53" t="s">
        <v>55</v>
      </c>
      <c r="K624" s="53" t="s">
        <v>55</v>
      </c>
      <c r="L624" s="36" t="str">
        <f aca="false">IF(OR(F624="n.a.",F624=""),"n.a.",COUNTIF($I624:$K624,"x")+F624)</f>
        <v>n.a.</v>
      </c>
      <c r="M624" s="54" t="s">
        <v>54</v>
      </c>
      <c r="N624" s="36" t="str">
        <f aca="false">IF(L624="n.a.","n.a.",IF(M624="completed",L624,IF(M624="partial",L624/2,IF(M624="incomplete",0,"n.a."))))</f>
        <v>n.a.</v>
      </c>
      <c r="Q624" s="36" t="n">
        <f aca="false">IF(OR(G624="n.a.",G624=""),"n.a.",COUNTIF($I624:$K624,"x")+G624)</f>
        <v>5</v>
      </c>
      <c r="R624" s="54" t="s">
        <v>56</v>
      </c>
      <c r="S624" s="36" t="str">
        <f aca="false">IF(Q624="n.a.","n.a.",IF(R624="completed",Q624,IF(R624="partial",Q624/2,IF(R624="incomplete",0,"n.a."))))</f>
        <v>n.a.</v>
      </c>
      <c r="V624" s="36" t="n">
        <f aca="false">IF(OR(H624="n.a.",H624=""),"n.a.",COUNTIF($I624:$K624,"x")+H624)</f>
        <v>5</v>
      </c>
      <c r="W624" s="54" t="s">
        <v>56</v>
      </c>
      <c r="X624" s="36" t="str">
        <f aca="false">IF(V624="n.a.","n.a.",IF(W624="completed",V624,IF(W624="partial",V624/2,IF(W624="incomplete",0,"n.a."))))</f>
        <v>n.a.</v>
      </c>
    </row>
    <row r="625" customFormat="false" ht="16.4" hidden="true" customHeight="false" outlineLevel="0" collapsed="false">
      <c r="A625" s="78"/>
      <c r="B625" s="79" t="str">
        <f aca="false">HYPERLINK("https://attack.mitre.org/techniques/T1611/","MITRE")</f>
        <v>MITRE</v>
      </c>
      <c r="C625" s="79" t="s">
        <v>25</v>
      </c>
      <c r="D625" s="37" t="s">
        <v>645</v>
      </c>
      <c r="E625" s="38" t="s">
        <v>65</v>
      </c>
      <c r="F625" s="39" t="n">
        <v>3</v>
      </c>
      <c r="G625" s="39" t="n">
        <v>3</v>
      </c>
      <c r="H625" s="39" t="n">
        <v>3</v>
      </c>
      <c r="I625" s="53"/>
      <c r="J625" s="53" t="s">
        <v>55</v>
      </c>
      <c r="K625" s="53" t="s">
        <v>55</v>
      </c>
      <c r="L625" s="36" t="n">
        <f aca="false">IF(OR(F625="n.a.",F625=""),"n.a.",COUNTIF($I625:$K625,"x")+F625)</f>
        <v>5</v>
      </c>
      <c r="M625" s="54" t="s">
        <v>56</v>
      </c>
      <c r="N625" s="36" t="str">
        <f aca="false">IF(L625="n.a.","n.a.",IF(M625="completed",L625,IF(M625="partial",L625/2,IF(M625="incomplete",0,"n.a."))))</f>
        <v>n.a.</v>
      </c>
      <c r="Q625" s="36" t="n">
        <f aca="false">IF(OR(G625="n.a.",G625=""),"n.a.",COUNTIF($I625:$K625,"x")+G625)</f>
        <v>5</v>
      </c>
      <c r="R625" s="54" t="s">
        <v>56</v>
      </c>
      <c r="S625" s="36" t="str">
        <f aca="false">IF(Q625="n.a.","n.a.",IF(R625="completed",Q625,IF(R625="partial",Q625/2,IF(R625="incomplete",0,"n.a."))))</f>
        <v>n.a.</v>
      </c>
      <c r="V625" s="36" t="n">
        <f aca="false">IF(OR(H625="n.a.",H625=""),"n.a.",COUNTIF($I625:$K625,"x")+H625)</f>
        <v>5</v>
      </c>
      <c r="W625" s="54" t="s">
        <v>56</v>
      </c>
      <c r="X625" s="36" t="str">
        <f aca="false">IF(V625="n.a.","n.a.",IF(W625="completed",V625,IF(W625="partial",V625/2,IF(W625="incomplete",0,"n.a."))))</f>
        <v>n.a.</v>
      </c>
    </row>
    <row r="626" customFormat="false" ht="16.4" hidden="true" customHeight="false" outlineLevel="0" collapsed="false">
      <c r="A626" s="78"/>
      <c r="B626" s="79" t="str">
        <f aca="false">HYPERLINK("https://attack.mitre.org/techniques/T1546/008/","MITRE")</f>
        <v>MITRE</v>
      </c>
      <c r="C626" s="79" t="s">
        <v>25</v>
      </c>
      <c r="D626" s="37" t="s">
        <v>604</v>
      </c>
      <c r="E626" s="38" t="s">
        <v>605</v>
      </c>
      <c r="F626" s="39" t="n">
        <v>3</v>
      </c>
      <c r="G626" s="39" t="n">
        <v>3</v>
      </c>
      <c r="H626" s="39" t="s">
        <v>54</v>
      </c>
      <c r="I626" s="53"/>
      <c r="J626" s="53" t="s">
        <v>55</v>
      </c>
      <c r="K626" s="53" t="s">
        <v>55</v>
      </c>
      <c r="L626" s="36" t="n">
        <f aca="false">IF(OR(F626="n.a.",F626=""),"n.a.",COUNTIF($I626:$K626,"x")+F626)</f>
        <v>5</v>
      </c>
      <c r="M626" s="54" t="s">
        <v>56</v>
      </c>
      <c r="N626" s="36" t="str">
        <f aca="false">IF(L626="n.a.","n.a.",IF(M626="completed",L626,IF(M626="partial",L626/2,IF(M626="incomplete",0,"n.a."))))</f>
        <v>n.a.</v>
      </c>
      <c r="Q626" s="36" t="n">
        <f aca="false">IF(OR(G626="n.a.",G626=""),"n.a.",COUNTIF($I626:$K626,"x")+G626)</f>
        <v>5</v>
      </c>
      <c r="R626" s="54" t="s">
        <v>56</v>
      </c>
      <c r="S626" s="36" t="str">
        <f aca="false">IF(Q626="n.a.","n.a.",IF(R626="completed",Q626,IF(R626="partial",Q626/2,IF(R626="incomplete",0,"n.a."))))</f>
        <v>n.a.</v>
      </c>
      <c r="V626" s="36" t="str">
        <f aca="false">IF(OR(H626="n.a.",H626=""),"n.a.",COUNTIF($I626:$K626,"x")+H626)</f>
        <v>n.a.</v>
      </c>
      <c r="W626" s="54" t="s">
        <v>54</v>
      </c>
      <c r="X626" s="36" t="str">
        <f aca="false">IF(V626="n.a.","n.a.",IF(W626="completed",V626,IF(W626="partial",V626/2,IF(W626="incomplete",0,"n.a."))))</f>
        <v>n.a.</v>
      </c>
    </row>
    <row r="627" customFormat="false" ht="16.4" hidden="true" customHeight="false" outlineLevel="0" collapsed="false">
      <c r="A627" s="78"/>
      <c r="B627" s="79" t="str">
        <f aca="false">HYPERLINK("https://attack.mitre.org/techniques/T1546/009/","MITRE")</f>
        <v>MITRE</v>
      </c>
      <c r="C627" s="79" t="s">
        <v>25</v>
      </c>
      <c r="D627" s="37" t="s">
        <v>604</v>
      </c>
      <c r="E627" s="37" t="s">
        <v>606</v>
      </c>
      <c r="F627" s="39" t="n">
        <v>2</v>
      </c>
      <c r="G627" s="39" t="n">
        <v>3</v>
      </c>
      <c r="H627" s="39" t="s">
        <v>54</v>
      </c>
      <c r="I627" s="53"/>
      <c r="J627" s="53" t="s">
        <v>55</v>
      </c>
      <c r="K627" s="53" t="s">
        <v>55</v>
      </c>
      <c r="L627" s="36" t="n">
        <f aca="false">IF(OR(F627="n.a.",F627=""),"n.a.",COUNTIF($I627:$K627,"x")+F627)</f>
        <v>4</v>
      </c>
      <c r="M627" s="54" t="s">
        <v>56</v>
      </c>
      <c r="N627" s="36" t="str">
        <f aca="false">IF(L627="n.a.","n.a.",IF(M627="completed",L627,IF(M627="partial",L627/2,IF(M627="incomplete",0,"n.a."))))</f>
        <v>n.a.</v>
      </c>
      <c r="Q627" s="36" t="n">
        <f aca="false">IF(OR(G627="n.a.",G627=""),"n.a.",COUNTIF($I627:$K627,"x")+G627)</f>
        <v>5</v>
      </c>
      <c r="R627" s="54" t="s">
        <v>56</v>
      </c>
      <c r="S627" s="36" t="str">
        <f aca="false">IF(Q627="n.a.","n.a.",IF(R627="completed",Q627,IF(R627="partial",Q627/2,IF(R627="incomplete",0,"n.a."))))</f>
        <v>n.a.</v>
      </c>
      <c r="V627" s="36" t="str">
        <f aca="false">IF(OR(H627="n.a.",H627=""),"n.a.",COUNTIF($I627:$K627,"x")+H627)</f>
        <v>n.a.</v>
      </c>
      <c r="W627" s="54" t="s">
        <v>54</v>
      </c>
      <c r="X627" s="36" t="str">
        <f aca="false">IF(V627="n.a.","n.a.",IF(W627="completed",V627,IF(W627="partial",V627/2,IF(W627="incomplete",0,"n.a."))))</f>
        <v>n.a.</v>
      </c>
    </row>
    <row r="628" customFormat="false" ht="16.4" hidden="true" customHeight="false" outlineLevel="0" collapsed="false">
      <c r="A628" s="78"/>
      <c r="B628" s="79" t="str">
        <f aca="false">HYPERLINK("https://attack.mitre.org/techniques/T1546/010/","MITRE")</f>
        <v>MITRE</v>
      </c>
      <c r="C628" s="79" t="s">
        <v>25</v>
      </c>
      <c r="D628" s="37" t="s">
        <v>604</v>
      </c>
      <c r="E628" s="38" t="s">
        <v>607</v>
      </c>
      <c r="F628" s="39" t="n">
        <v>2</v>
      </c>
      <c r="G628" s="39" t="n">
        <v>3</v>
      </c>
      <c r="H628" s="39" t="s">
        <v>54</v>
      </c>
      <c r="I628" s="53"/>
      <c r="J628" s="53" t="s">
        <v>55</v>
      </c>
      <c r="K628" s="53" t="s">
        <v>55</v>
      </c>
      <c r="L628" s="36" t="n">
        <f aca="false">IF(OR(F628="n.a.",F628=""),"n.a.",COUNTIF($I628:$K628,"x")+F628)</f>
        <v>4</v>
      </c>
      <c r="M628" s="54" t="s">
        <v>56</v>
      </c>
      <c r="N628" s="36" t="str">
        <f aca="false">IF(L628="n.a.","n.a.",IF(M628="completed",L628,IF(M628="partial",L628/2,IF(M628="incomplete",0,"n.a."))))</f>
        <v>n.a.</v>
      </c>
      <c r="Q628" s="36" t="n">
        <f aca="false">IF(OR(G628="n.a.",G628=""),"n.a.",COUNTIF($I628:$K628,"x")+G628)</f>
        <v>5</v>
      </c>
      <c r="R628" s="54" t="s">
        <v>56</v>
      </c>
      <c r="S628" s="36" t="str">
        <f aca="false">IF(Q628="n.a.","n.a.",IF(R628="completed",Q628,IF(R628="partial",Q628/2,IF(R628="incomplete",0,"n.a."))))</f>
        <v>n.a.</v>
      </c>
      <c r="V628" s="36" t="str">
        <f aca="false">IF(OR(H628="n.a.",H628=""),"n.a.",COUNTIF($I628:$K628,"x")+H628)</f>
        <v>n.a.</v>
      </c>
      <c r="W628" s="54" t="s">
        <v>54</v>
      </c>
      <c r="X628" s="36" t="str">
        <f aca="false">IF(V628="n.a.","n.a.",IF(W628="completed",V628,IF(W628="partial",V628/2,IF(W628="incomplete",0,"n.a."))))</f>
        <v>n.a.</v>
      </c>
    </row>
    <row r="629" customFormat="false" ht="16.4" hidden="true" customHeight="false" outlineLevel="0" collapsed="false">
      <c r="A629" s="78"/>
      <c r="B629" s="79" t="str">
        <f aca="false">HYPERLINK("https://attack.mitre.org/techniques/T1546/011/","MITRE")</f>
        <v>MITRE</v>
      </c>
      <c r="C629" s="79" t="s">
        <v>25</v>
      </c>
      <c r="D629" s="37" t="s">
        <v>604</v>
      </c>
      <c r="E629" s="38" t="s">
        <v>608</v>
      </c>
      <c r="F629" s="39" t="n">
        <v>2</v>
      </c>
      <c r="G629" s="39" t="n">
        <v>3</v>
      </c>
      <c r="H629" s="39" t="s">
        <v>54</v>
      </c>
      <c r="I629" s="53"/>
      <c r="J629" s="53" t="s">
        <v>55</v>
      </c>
      <c r="K629" s="53" t="s">
        <v>55</v>
      </c>
      <c r="L629" s="36" t="n">
        <f aca="false">IF(OR(F629="n.a.",F629=""),"n.a.",COUNTIF($I629:$K629,"x")+F629)</f>
        <v>4</v>
      </c>
      <c r="M629" s="54" t="s">
        <v>56</v>
      </c>
      <c r="N629" s="36" t="str">
        <f aca="false">IF(L629="n.a.","n.a.",IF(M629="completed",L629,IF(M629="partial",L629/2,IF(M629="incomplete",0,"n.a."))))</f>
        <v>n.a.</v>
      </c>
      <c r="Q629" s="36" t="n">
        <f aca="false">IF(OR(G629="n.a.",G629=""),"n.a.",COUNTIF($I629:$K629,"x")+G629)</f>
        <v>5</v>
      </c>
      <c r="R629" s="54" t="s">
        <v>56</v>
      </c>
      <c r="S629" s="36" t="str">
        <f aca="false">IF(Q629="n.a.","n.a.",IF(R629="completed",Q629,IF(R629="partial",Q629/2,IF(R629="incomplete",0,"n.a."))))</f>
        <v>n.a.</v>
      </c>
      <c r="V629" s="36" t="str">
        <f aca="false">IF(OR(H629="n.a.",H629=""),"n.a.",COUNTIF($I629:$K629,"x")+H629)</f>
        <v>n.a.</v>
      </c>
      <c r="W629" s="54" t="s">
        <v>54</v>
      </c>
      <c r="X629" s="36" t="str">
        <f aca="false">IF(V629="n.a.","n.a.",IF(W629="completed",V629,IF(W629="partial",V629/2,IF(W629="incomplete",0,"n.a."))))</f>
        <v>n.a.</v>
      </c>
    </row>
    <row r="630" customFormat="false" ht="16.4" hidden="true" customHeight="false" outlineLevel="0" collapsed="false">
      <c r="A630" s="78"/>
      <c r="B630" s="79" t="str">
        <f aca="false">HYPERLINK("https://attack.mitre.org/techniques/T1546/001/","MITRE")</f>
        <v>MITRE</v>
      </c>
      <c r="C630" s="79" t="s">
        <v>25</v>
      </c>
      <c r="D630" s="37" t="s">
        <v>604</v>
      </c>
      <c r="E630" s="38" t="s">
        <v>609</v>
      </c>
      <c r="F630" s="39" t="n">
        <v>3</v>
      </c>
      <c r="G630" s="39" t="n">
        <v>2</v>
      </c>
      <c r="H630" s="39" t="s">
        <v>54</v>
      </c>
      <c r="I630" s="53"/>
      <c r="J630" s="53" t="s">
        <v>55</v>
      </c>
      <c r="K630" s="53" t="s">
        <v>55</v>
      </c>
      <c r="L630" s="36" t="n">
        <f aca="false">IF(OR(F630="n.a.",F630=""),"n.a.",COUNTIF($I630:$K630,"x")+F630)</f>
        <v>5</v>
      </c>
      <c r="M630" s="54" t="s">
        <v>56</v>
      </c>
      <c r="N630" s="36" t="str">
        <f aca="false">IF(L630="n.a.","n.a.",IF(M630="completed",L630,IF(M630="partial",L630/2,IF(M630="incomplete",0,"n.a."))))</f>
        <v>n.a.</v>
      </c>
      <c r="Q630" s="36" t="n">
        <f aca="false">IF(OR(G630="n.a.",G630=""),"n.a.",COUNTIF($I630:$K630,"x")+G630)</f>
        <v>4</v>
      </c>
      <c r="R630" s="54" t="s">
        <v>56</v>
      </c>
      <c r="S630" s="36" t="str">
        <f aca="false">IF(Q630="n.a.","n.a.",IF(R630="completed",Q630,IF(R630="partial",Q630/2,IF(R630="incomplete",0,"n.a."))))</f>
        <v>n.a.</v>
      </c>
      <c r="V630" s="36" t="str">
        <f aca="false">IF(OR(H630="n.a.",H630=""),"n.a.",COUNTIF($I630:$K630,"x")+H630)</f>
        <v>n.a.</v>
      </c>
      <c r="W630" s="54" t="s">
        <v>54</v>
      </c>
      <c r="X630" s="36" t="str">
        <f aca="false">IF(V630="n.a.","n.a.",IF(W630="completed",V630,IF(W630="partial",V630/2,IF(W630="incomplete",0,"n.a."))))</f>
        <v>n.a.</v>
      </c>
    </row>
    <row r="631" customFormat="false" ht="16.4" hidden="true" customHeight="false" outlineLevel="0" collapsed="false">
      <c r="A631" s="78"/>
      <c r="B631" s="79" t="str">
        <f aca="false">HYPERLINK("https://attack.mitre.org/techniques/T1546/015/","MITRE")</f>
        <v>MITRE</v>
      </c>
      <c r="C631" s="79" t="s">
        <v>25</v>
      </c>
      <c r="D631" s="37" t="s">
        <v>604</v>
      </c>
      <c r="E631" s="38" t="s">
        <v>610</v>
      </c>
      <c r="F631" s="39" t="n">
        <v>2</v>
      </c>
      <c r="G631" s="39" t="n">
        <v>3</v>
      </c>
      <c r="H631" s="39" t="s">
        <v>54</v>
      </c>
      <c r="I631" s="53"/>
      <c r="J631" s="53" t="s">
        <v>55</v>
      </c>
      <c r="K631" s="53" t="s">
        <v>55</v>
      </c>
      <c r="L631" s="36" t="n">
        <f aca="false">IF(OR(F631="n.a.",F631=""),"n.a.",COUNTIF($I631:$K631,"x")+F631)</f>
        <v>4</v>
      </c>
      <c r="M631" s="54" t="s">
        <v>56</v>
      </c>
      <c r="N631" s="36" t="str">
        <f aca="false">IF(L631="n.a.","n.a.",IF(M631="completed",L631,IF(M631="partial",L631/2,IF(M631="incomplete",0,"n.a."))))</f>
        <v>n.a.</v>
      </c>
      <c r="Q631" s="36" t="n">
        <f aca="false">IF(OR(G631="n.a.",G631=""),"n.a.",COUNTIF($I631:$K631,"x")+G631)</f>
        <v>5</v>
      </c>
      <c r="R631" s="54" t="s">
        <v>56</v>
      </c>
      <c r="S631" s="36" t="str">
        <f aca="false">IF(Q631="n.a.","n.a.",IF(R631="completed",Q631,IF(R631="partial",Q631/2,IF(R631="incomplete",0,"n.a."))))</f>
        <v>n.a.</v>
      </c>
      <c r="V631" s="36" t="str">
        <f aca="false">IF(OR(H631="n.a.",H631=""),"n.a.",COUNTIF($I631:$K631,"x")+H631)</f>
        <v>n.a.</v>
      </c>
      <c r="W631" s="54" t="s">
        <v>54</v>
      </c>
      <c r="X631" s="36" t="str">
        <f aca="false">IF(V631="n.a.","n.a.",IF(W631="completed",V631,IF(W631="partial",V631/2,IF(W631="incomplete",0,"n.a."))))</f>
        <v>n.a.</v>
      </c>
    </row>
    <row r="632" customFormat="false" ht="16.4" hidden="true" customHeight="false" outlineLevel="0" collapsed="false">
      <c r="A632" s="78"/>
      <c r="B632" s="79" t="str">
        <f aca="false">HYPERLINK("https://attack.mitre.org/techniques/T1546/014/","MITRE")</f>
        <v>MITRE</v>
      </c>
      <c r="C632" s="79" t="s">
        <v>25</v>
      </c>
      <c r="D632" s="37" t="s">
        <v>604</v>
      </c>
      <c r="E632" s="38" t="s">
        <v>611</v>
      </c>
      <c r="F632" s="39" t="n">
        <v>2</v>
      </c>
      <c r="G632" s="39" t="s">
        <v>54</v>
      </c>
      <c r="H632" s="39" t="s">
        <v>54</v>
      </c>
      <c r="I632" s="53"/>
      <c r="J632" s="53" t="s">
        <v>55</v>
      </c>
      <c r="K632" s="53" t="s">
        <v>55</v>
      </c>
      <c r="L632" s="36" t="n">
        <f aca="false">IF(OR(F632="n.a.",F632=""),"n.a.",COUNTIF($I632:$K632,"x")+F632)</f>
        <v>4</v>
      </c>
      <c r="M632" s="54" t="s">
        <v>56</v>
      </c>
      <c r="N632" s="36" t="str">
        <f aca="false">IF(L632="n.a.","n.a.",IF(M632="completed",L632,IF(M632="partial",L632/2,IF(M632="incomplete",0,"n.a."))))</f>
        <v>n.a.</v>
      </c>
      <c r="Q632" s="36" t="str">
        <f aca="false">IF(OR(G632="n.a.",G632=""),"n.a.",COUNTIF($I632:$K632,"x")+G632)</f>
        <v>n.a.</v>
      </c>
      <c r="R632" s="54" t="s">
        <v>54</v>
      </c>
      <c r="S632" s="36" t="str">
        <f aca="false">IF(Q632="n.a.","n.a.",IF(R632="completed",Q632,IF(R632="partial",Q632/2,IF(R632="incomplete",0,"n.a."))))</f>
        <v>n.a.</v>
      </c>
      <c r="V632" s="36" t="str">
        <f aca="false">IF(OR(H632="n.a.",H632=""),"n.a.",COUNTIF($I632:$K632,"x")+H632)</f>
        <v>n.a.</v>
      </c>
      <c r="W632" s="54" t="s">
        <v>54</v>
      </c>
      <c r="X632" s="36" t="str">
        <f aca="false">IF(V632="n.a.","n.a.",IF(W632="completed",V632,IF(W632="partial",V632/2,IF(W632="incomplete",0,"n.a."))))</f>
        <v>n.a.</v>
      </c>
    </row>
    <row r="633" customFormat="false" ht="16.4" hidden="true" customHeight="false" outlineLevel="0" collapsed="false">
      <c r="A633" s="78"/>
      <c r="B633" s="79" t="str">
        <f aca="false">HYPERLINK("https://attack.mitre.org/techniques/T1546/012/","MITRE")</f>
        <v>MITRE</v>
      </c>
      <c r="C633" s="79" t="s">
        <v>25</v>
      </c>
      <c r="D633" s="37" t="s">
        <v>604</v>
      </c>
      <c r="E633" s="38" t="s">
        <v>612</v>
      </c>
      <c r="F633" s="39" t="n">
        <v>2</v>
      </c>
      <c r="G633" s="39" t="n">
        <v>3</v>
      </c>
      <c r="H633" s="39" t="s">
        <v>54</v>
      </c>
      <c r="I633" s="53"/>
      <c r="J633" s="53" t="s">
        <v>55</v>
      </c>
      <c r="K633" s="53" t="s">
        <v>55</v>
      </c>
      <c r="L633" s="36" t="n">
        <f aca="false">IF(OR(F633="n.a.",F633=""),"n.a.",COUNTIF($I633:$K633,"x")+F633)</f>
        <v>4</v>
      </c>
      <c r="M633" s="54" t="s">
        <v>56</v>
      </c>
      <c r="N633" s="36" t="str">
        <f aca="false">IF(L633="n.a.","n.a.",IF(M633="completed",L633,IF(M633="partial",L633/2,IF(M633="incomplete",0,"n.a."))))</f>
        <v>n.a.</v>
      </c>
      <c r="Q633" s="36" t="n">
        <f aca="false">IF(OR(G633="n.a.",G633=""),"n.a.",COUNTIF($I633:$K633,"x")+G633)</f>
        <v>5</v>
      </c>
      <c r="R633" s="54" t="s">
        <v>56</v>
      </c>
      <c r="S633" s="36" t="str">
        <f aca="false">IF(Q633="n.a.","n.a.",IF(R633="completed",Q633,IF(R633="partial",Q633/2,IF(R633="incomplete",0,"n.a."))))</f>
        <v>n.a.</v>
      </c>
      <c r="V633" s="36" t="str">
        <f aca="false">IF(OR(H633="n.a.",H633=""),"n.a.",COUNTIF($I633:$K633,"x")+H633)</f>
        <v>n.a.</v>
      </c>
      <c r="W633" s="54" t="s">
        <v>54</v>
      </c>
      <c r="X633" s="36" t="str">
        <f aca="false">IF(V633="n.a.","n.a.",IF(W633="completed",V633,IF(W633="partial",V633/2,IF(W633="incomplete",0,"n.a."))))</f>
        <v>n.a.</v>
      </c>
    </row>
    <row r="634" customFormat="false" ht="16.4" hidden="true" customHeight="false" outlineLevel="0" collapsed="false">
      <c r="A634" s="78"/>
      <c r="B634" s="79" t="str">
        <f aca="false">HYPERLINK("https://attack.mitre.org/techniques/T1546/016/","MITRE")</f>
        <v>MITRE</v>
      </c>
      <c r="C634" s="79" t="s">
        <v>25</v>
      </c>
      <c r="D634" s="37" t="s">
        <v>604</v>
      </c>
      <c r="E634" s="38" t="s">
        <v>613</v>
      </c>
      <c r="F634" s="39" t="n">
        <v>2</v>
      </c>
      <c r="G634" s="39" t="n">
        <v>3</v>
      </c>
      <c r="H634" s="39" t="s">
        <v>54</v>
      </c>
      <c r="I634" s="53"/>
      <c r="J634" s="53" t="s">
        <v>55</v>
      </c>
      <c r="K634" s="53" t="s">
        <v>55</v>
      </c>
      <c r="L634" s="36" t="n">
        <f aca="false">IF(OR(F634="n.a.",F634=""),"n.a.",COUNTIF($I634:$K634,"x")+F634)</f>
        <v>4</v>
      </c>
      <c r="M634" s="54" t="s">
        <v>56</v>
      </c>
      <c r="N634" s="36" t="str">
        <f aca="false">IF(L634="n.a.","n.a.",IF(M634="completed",L634,IF(M634="partial",L634/2,IF(M634="incomplete",0,"n.a."))))</f>
        <v>n.a.</v>
      </c>
      <c r="Q634" s="36" t="n">
        <f aca="false">IF(OR(G634="n.a.",G634=""),"n.a.",COUNTIF($I634:$K634,"x")+G634)</f>
        <v>5</v>
      </c>
      <c r="R634" s="54" t="s">
        <v>56</v>
      </c>
      <c r="S634" s="36" t="str">
        <f aca="false">IF(Q634="n.a.","n.a.",IF(R634="completed",Q634,IF(R634="partial",Q634/2,IF(R634="incomplete",0,"n.a."))))</f>
        <v>n.a.</v>
      </c>
      <c r="V634" s="36" t="str">
        <f aca="false">IF(OR(H634="n.a.",H634=""),"n.a.",COUNTIF($I634:$K634,"x")+H634)</f>
        <v>n.a.</v>
      </c>
      <c r="W634" s="54" t="s">
        <v>54</v>
      </c>
      <c r="X634" s="36" t="str">
        <f aca="false">IF(V634="n.a.","n.a.",IF(W634="completed",V634,IF(W634="partial",V634/2,IF(W634="incomplete",0,"n.a."))))</f>
        <v>n.a.</v>
      </c>
    </row>
    <row r="635" customFormat="false" ht="16.4" hidden="true" customHeight="false" outlineLevel="0" collapsed="false">
      <c r="A635" s="78"/>
      <c r="B635" s="79" t="str">
        <f aca="false">HYPERLINK("https://attack.mitre.org/techniques/T1546/006/","MITRE")</f>
        <v>MITRE</v>
      </c>
      <c r="C635" s="79" t="s">
        <v>25</v>
      </c>
      <c r="D635" s="37" t="s">
        <v>604</v>
      </c>
      <c r="E635" s="38" t="s">
        <v>614</v>
      </c>
      <c r="F635" s="39" t="n">
        <v>2</v>
      </c>
      <c r="G635" s="39" t="s">
        <v>54</v>
      </c>
      <c r="H635" s="39" t="s">
        <v>54</v>
      </c>
      <c r="I635" s="53"/>
      <c r="J635" s="53" t="s">
        <v>55</v>
      </c>
      <c r="K635" s="53" t="s">
        <v>55</v>
      </c>
      <c r="L635" s="36" t="n">
        <f aca="false">IF(OR(F635="n.a.",F635=""),"n.a.",COUNTIF($I635:$K635,"x")+F635)</f>
        <v>4</v>
      </c>
      <c r="M635" s="54" t="s">
        <v>56</v>
      </c>
      <c r="N635" s="36" t="str">
        <f aca="false">IF(L635="n.a.","n.a.",IF(M635="completed",L635,IF(M635="partial",L635/2,IF(M635="incomplete",0,"n.a."))))</f>
        <v>n.a.</v>
      </c>
      <c r="Q635" s="36" t="str">
        <f aca="false">IF(OR(G635="n.a.",G635=""),"n.a.",COUNTIF($I635:$K635,"x")+G635)</f>
        <v>n.a.</v>
      </c>
      <c r="R635" s="54" t="s">
        <v>54</v>
      </c>
      <c r="S635" s="36" t="str">
        <f aca="false">IF(Q635="n.a.","n.a.",IF(R635="completed",Q635,IF(R635="partial",Q635/2,IF(R635="incomplete",0,"n.a."))))</f>
        <v>n.a.</v>
      </c>
      <c r="V635" s="36" t="str">
        <f aca="false">IF(OR(H635="n.a.",H635=""),"n.a.",COUNTIF($I635:$K635,"x")+H635)</f>
        <v>n.a.</v>
      </c>
      <c r="W635" s="54" t="s">
        <v>54</v>
      </c>
      <c r="X635" s="36" t="str">
        <f aca="false">IF(V635="n.a.","n.a.",IF(W635="completed",V635,IF(W635="partial",V635/2,IF(W635="incomplete",0,"n.a."))))</f>
        <v>n.a.</v>
      </c>
    </row>
    <row r="636" customFormat="false" ht="16.4" hidden="true" customHeight="false" outlineLevel="0" collapsed="false">
      <c r="A636" s="78"/>
      <c r="B636" s="79" t="str">
        <f aca="false">HYPERLINK("https://attack.mitre.org/techniques/T1546/007/","MITRE")</f>
        <v>MITRE</v>
      </c>
      <c r="C636" s="79" t="s">
        <v>25</v>
      </c>
      <c r="D636" s="37" t="s">
        <v>604</v>
      </c>
      <c r="E636" s="38" t="s">
        <v>615</v>
      </c>
      <c r="F636" s="39" t="n">
        <v>2</v>
      </c>
      <c r="G636" s="39" t="n">
        <v>3</v>
      </c>
      <c r="H636" s="39" t="s">
        <v>54</v>
      </c>
      <c r="I636" s="53"/>
      <c r="J636" s="53" t="s">
        <v>55</v>
      </c>
      <c r="K636" s="53" t="s">
        <v>55</v>
      </c>
      <c r="L636" s="36" t="n">
        <f aca="false">IF(OR(F636="n.a.",F636=""),"n.a.",COUNTIF($I636:$K636,"x")+F636)</f>
        <v>4</v>
      </c>
      <c r="M636" s="54" t="s">
        <v>56</v>
      </c>
      <c r="N636" s="36" t="str">
        <f aca="false">IF(L636="n.a.","n.a.",IF(M636="completed",L636,IF(M636="partial",L636/2,IF(M636="incomplete",0,"n.a."))))</f>
        <v>n.a.</v>
      </c>
      <c r="Q636" s="36" t="n">
        <f aca="false">IF(OR(G636="n.a.",G636=""),"n.a.",COUNTIF($I636:$K636,"x")+G636)</f>
        <v>5</v>
      </c>
      <c r="R636" s="54" t="s">
        <v>56</v>
      </c>
      <c r="S636" s="36" t="str">
        <f aca="false">IF(Q636="n.a.","n.a.",IF(R636="completed",Q636,IF(R636="partial",Q636/2,IF(R636="incomplete",0,"n.a."))))</f>
        <v>n.a.</v>
      </c>
      <c r="V636" s="36" t="str">
        <f aca="false">IF(OR(H636="n.a.",H636=""),"n.a.",COUNTIF($I636:$K636,"x")+H636)</f>
        <v>n.a.</v>
      </c>
      <c r="W636" s="54" t="s">
        <v>54</v>
      </c>
      <c r="X636" s="36" t="str">
        <f aca="false">IF(V636="n.a.","n.a.",IF(W636="completed",V636,IF(W636="partial",V636/2,IF(W636="incomplete",0,"n.a."))))</f>
        <v>n.a.</v>
      </c>
    </row>
    <row r="637" customFormat="false" ht="16.4" hidden="true" customHeight="false" outlineLevel="0" collapsed="false">
      <c r="A637" s="78"/>
      <c r="B637" s="79" t="str">
        <f aca="false">HYPERLINK("https://attack.mitre.org/techniques/T1546/013/","MITRE")</f>
        <v>MITRE</v>
      </c>
      <c r="C637" s="79" t="s">
        <v>25</v>
      </c>
      <c r="D637" s="37" t="s">
        <v>604</v>
      </c>
      <c r="E637" s="38" t="s">
        <v>616</v>
      </c>
      <c r="F637" s="39" t="n">
        <v>2</v>
      </c>
      <c r="G637" s="39" t="n">
        <v>3</v>
      </c>
      <c r="H637" s="39" t="s">
        <v>54</v>
      </c>
      <c r="I637" s="53"/>
      <c r="J637" s="53" t="s">
        <v>55</v>
      </c>
      <c r="K637" s="53" t="s">
        <v>55</v>
      </c>
      <c r="L637" s="36" t="n">
        <f aca="false">IF(OR(F637="n.a.",F637=""),"n.a.",COUNTIF($I637:$K637,"x")+F637)</f>
        <v>4</v>
      </c>
      <c r="M637" s="54" t="s">
        <v>56</v>
      </c>
      <c r="N637" s="36" t="str">
        <f aca="false">IF(L637="n.a.","n.a.",IF(M637="completed",L637,IF(M637="partial",L637/2,IF(M637="incomplete",0,"n.a."))))</f>
        <v>n.a.</v>
      </c>
      <c r="Q637" s="36" t="n">
        <f aca="false">IF(OR(G637="n.a.",G637=""),"n.a.",COUNTIF($I637:$K637,"x")+G637)</f>
        <v>5</v>
      </c>
      <c r="R637" s="54" t="s">
        <v>56</v>
      </c>
      <c r="S637" s="36" t="str">
        <f aca="false">IF(Q637="n.a.","n.a.",IF(R637="completed",Q637,IF(R637="partial",Q637/2,IF(R637="incomplete",0,"n.a."))))</f>
        <v>n.a.</v>
      </c>
      <c r="V637" s="36" t="str">
        <f aca="false">IF(OR(H637="n.a.",H637=""),"n.a.",COUNTIF($I637:$K637,"x")+H637)</f>
        <v>n.a.</v>
      </c>
      <c r="W637" s="54" t="s">
        <v>54</v>
      </c>
      <c r="X637" s="36" t="str">
        <f aca="false">IF(V637="n.a.","n.a.",IF(W637="completed",V637,IF(W637="partial",V637/2,IF(W637="incomplete",0,"n.a."))))</f>
        <v>n.a.</v>
      </c>
    </row>
    <row r="638" customFormat="false" ht="16.4" hidden="true" customHeight="false" outlineLevel="0" collapsed="false">
      <c r="A638" s="78"/>
      <c r="B638" s="79" t="str">
        <f aca="false">HYPERLINK("https://attack.mitre.org/techniques/T1546/002/","MITRE")</f>
        <v>MITRE</v>
      </c>
      <c r="C638" s="79" t="s">
        <v>25</v>
      </c>
      <c r="D638" s="37" t="s">
        <v>604</v>
      </c>
      <c r="E638" s="38" t="s">
        <v>617</v>
      </c>
      <c r="F638" s="39" t="n">
        <v>3</v>
      </c>
      <c r="G638" s="39" t="n">
        <v>3</v>
      </c>
      <c r="H638" s="39" t="s">
        <v>54</v>
      </c>
      <c r="I638" s="53"/>
      <c r="J638" s="53" t="s">
        <v>55</v>
      </c>
      <c r="K638" s="53" t="s">
        <v>55</v>
      </c>
      <c r="L638" s="36" t="n">
        <f aca="false">IF(OR(F638="n.a.",F638=""),"n.a.",COUNTIF($I638:$K638,"x")+F638)</f>
        <v>5</v>
      </c>
      <c r="M638" s="54" t="s">
        <v>56</v>
      </c>
      <c r="N638" s="36" t="str">
        <f aca="false">IF(L638="n.a.","n.a.",IF(M638="completed",L638,IF(M638="partial",L638/2,IF(M638="incomplete",0,"n.a."))))</f>
        <v>n.a.</v>
      </c>
      <c r="Q638" s="36" t="n">
        <f aca="false">IF(OR(G638="n.a.",G638=""),"n.a.",COUNTIF($I638:$K638,"x")+G638)</f>
        <v>5</v>
      </c>
      <c r="R638" s="54" t="s">
        <v>56</v>
      </c>
      <c r="S638" s="36" t="str">
        <f aca="false">IF(Q638="n.a.","n.a.",IF(R638="completed",Q638,IF(R638="partial",Q638/2,IF(R638="incomplete",0,"n.a."))))</f>
        <v>n.a.</v>
      </c>
      <c r="V638" s="36" t="str">
        <f aca="false">IF(OR(H638="n.a.",H638=""),"n.a.",COUNTIF($I638:$K638,"x")+H638)</f>
        <v>n.a.</v>
      </c>
      <c r="W638" s="54" t="s">
        <v>54</v>
      </c>
      <c r="X638" s="36" t="str">
        <f aca="false">IF(V638="n.a.","n.a.",IF(W638="completed",V638,IF(W638="partial",V638/2,IF(W638="incomplete",0,"n.a."))))</f>
        <v>n.a.</v>
      </c>
    </row>
    <row r="639" customFormat="false" ht="16.4" hidden="true" customHeight="false" outlineLevel="0" collapsed="false">
      <c r="A639" s="78"/>
      <c r="B639" s="79" t="str">
        <f aca="false">HYPERLINK("https://attack.mitre.org/techniques/T1546/005/","MITRE")</f>
        <v>MITRE</v>
      </c>
      <c r="C639" s="79" t="s">
        <v>25</v>
      </c>
      <c r="D639" s="37" t="s">
        <v>604</v>
      </c>
      <c r="E639" s="38" t="s">
        <v>618</v>
      </c>
      <c r="F639" s="39" t="n">
        <v>2</v>
      </c>
      <c r="G639" s="39" t="n">
        <v>3</v>
      </c>
      <c r="H639" s="39" t="s">
        <v>54</v>
      </c>
      <c r="I639" s="53"/>
      <c r="J639" s="53" t="s">
        <v>55</v>
      </c>
      <c r="K639" s="53" t="s">
        <v>55</v>
      </c>
      <c r="L639" s="36" t="n">
        <f aca="false">IF(OR(F639="n.a.",F639=""),"n.a.",COUNTIF($I639:$K639,"x")+F639)</f>
        <v>4</v>
      </c>
      <c r="M639" s="54" t="s">
        <v>56</v>
      </c>
      <c r="N639" s="36" t="str">
        <f aca="false">IF(L639="n.a.","n.a.",IF(M639="completed",L639,IF(M639="partial",L639/2,IF(M639="incomplete",0,"n.a."))))</f>
        <v>n.a.</v>
      </c>
      <c r="Q639" s="36" t="n">
        <f aca="false">IF(OR(G639="n.a.",G639=""),"n.a.",COUNTIF($I639:$K639,"x")+G639)</f>
        <v>5</v>
      </c>
      <c r="R639" s="54" t="s">
        <v>56</v>
      </c>
      <c r="S639" s="36" t="str">
        <f aca="false">IF(Q639="n.a.","n.a.",IF(R639="completed",Q639,IF(R639="partial",Q639/2,IF(R639="incomplete",0,"n.a."))))</f>
        <v>n.a.</v>
      </c>
      <c r="V639" s="36" t="str">
        <f aca="false">IF(OR(H639="n.a.",H639=""),"n.a.",COUNTIF($I639:$K639,"x")+H639)</f>
        <v>n.a.</v>
      </c>
      <c r="W639" s="54" t="s">
        <v>54</v>
      </c>
      <c r="X639" s="36" t="str">
        <f aca="false">IF(V639="n.a.","n.a.",IF(W639="completed",V639,IF(W639="partial",V639/2,IF(W639="incomplete",0,"n.a."))))</f>
        <v>n.a.</v>
      </c>
    </row>
    <row r="640" customFormat="false" ht="16.4" hidden="true" customHeight="false" outlineLevel="0" collapsed="false">
      <c r="A640" s="78"/>
      <c r="B640" s="79" t="str">
        <f aca="false">HYPERLINK("https://attack.mitre.org/techniques/T1546/017/","MITRE")</f>
        <v>MITRE</v>
      </c>
      <c r="C640" s="79" t="s">
        <v>25</v>
      </c>
      <c r="D640" s="37" t="s">
        <v>604</v>
      </c>
      <c r="E640" s="38" t="s">
        <v>619</v>
      </c>
      <c r="F640" s="39" t="n">
        <v>2</v>
      </c>
      <c r="G640" s="39" t="n">
        <v>3</v>
      </c>
      <c r="H640" s="39" t="s">
        <v>54</v>
      </c>
      <c r="I640" s="53"/>
      <c r="J640" s="53" t="s">
        <v>55</v>
      </c>
      <c r="K640" s="53" t="s">
        <v>55</v>
      </c>
      <c r="L640" s="36" t="n">
        <f aca="false">IF(OR(F640="n.a.",F640=""),"n.a.",COUNTIF($I640:$K640,"x")+F640)</f>
        <v>4</v>
      </c>
      <c r="M640" s="54" t="s">
        <v>56</v>
      </c>
      <c r="N640" s="36" t="str">
        <f aca="false">IF(L640="n.a.","n.a.",IF(M640="completed",L640,IF(M640="partial",L640/2,IF(M640="incomplete",0,"n.a."))))</f>
        <v>n.a.</v>
      </c>
      <c r="Q640" s="36" t="n">
        <f aca="false">IF(OR(G640="n.a.",G640=""),"n.a.",COUNTIF($I640:$K640,"x")+G640)</f>
        <v>5</v>
      </c>
      <c r="R640" s="54" t="s">
        <v>56</v>
      </c>
      <c r="S640" s="36" t="str">
        <f aca="false">IF(Q640="n.a.","n.a.",IF(R640="completed",Q640,IF(R640="partial",Q640/2,IF(R640="incomplete",0,"n.a."))))</f>
        <v>n.a.</v>
      </c>
      <c r="V640" s="36" t="str">
        <f aca="false">IF(OR(H640="n.a.",H640=""),"n.a.",COUNTIF($I640:$K640,"x")+H640)</f>
        <v>n.a.</v>
      </c>
      <c r="W640" s="54" t="s">
        <v>54</v>
      </c>
      <c r="X640" s="36" t="str">
        <f aca="false">IF(V640="n.a.","n.a.",IF(W640="completed",V640,IF(W640="partial",V640/2,IF(W640="incomplete",0,"n.a."))))</f>
        <v>n.a.</v>
      </c>
    </row>
    <row r="641" customFormat="false" ht="16.4" hidden="true" customHeight="false" outlineLevel="0" collapsed="false">
      <c r="A641" s="78"/>
      <c r="B641" s="79" t="str">
        <f aca="false">HYPERLINK("https://attack.mitre.org/techniques/T1546/004/","MITRE")</f>
        <v>MITRE</v>
      </c>
      <c r="C641" s="79" t="s">
        <v>25</v>
      </c>
      <c r="D641" s="37" t="s">
        <v>604</v>
      </c>
      <c r="E641" s="38" t="s">
        <v>620</v>
      </c>
      <c r="F641" s="39" t="n">
        <v>2</v>
      </c>
      <c r="G641" s="39" t="n">
        <v>3</v>
      </c>
      <c r="H641" s="39" t="s">
        <v>54</v>
      </c>
      <c r="I641" s="53"/>
      <c r="J641" s="53" t="s">
        <v>55</v>
      </c>
      <c r="K641" s="53" t="s">
        <v>55</v>
      </c>
      <c r="L641" s="36" t="n">
        <f aca="false">IF(OR(F641="n.a.",F641=""),"n.a.",COUNTIF($I641:$K641,"x")+F641)</f>
        <v>4</v>
      </c>
      <c r="M641" s="54" t="s">
        <v>56</v>
      </c>
      <c r="N641" s="36" t="str">
        <f aca="false">IF(L641="n.a.","n.a.",IF(M641="completed",L641,IF(M641="partial",L641/2,IF(M641="incomplete",0,"n.a."))))</f>
        <v>n.a.</v>
      </c>
      <c r="Q641" s="36" t="n">
        <f aca="false">IF(OR(G641="n.a.",G641=""),"n.a.",COUNTIF($I641:$K641,"x")+G641)</f>
        <v>5</v>
      </c>
      <c r="R641" s="54" t="s">
        <v>56</v>
      </c>
      <c r="S641" s="36" t="str">
        <f aca="false">IF(Q641="n.a.","n.a.",IF(R641="completed",Q641,IF(R641="partial",Q641/2,IF(R641="incomplete",0,"n.a."))))</f>
        <v>n.a.</v>
      </c>
      <c r="V641" s="36" t="str">
        <f aca="false">IF(OR(H641="n.a.",H641=""),"n.a.",COUNTIF($I641:$K641,"x")+H641)</f>
        <v>n.a.</v>
      </c>
      <c r="W641" s="54" t="s">
        <v>54</v>
      </c>
      <c r="X641" s="36" t="str">
        <f aca="false">IF(V641="n.a.","n.a.",IF(W641="completed",V641,IF(W641="partial",V641/2,IF(W641="incomplete",0,"n.a."))))</f>
        <v>n.a.</v>
      </c>
    </row>
    <row r="642" customFormat="false" ht="16.4" hidden="true" customHeight="false" outlineLevel="0" collapsed="false">
      <c r="A642" s="78"/>
      <c r="B642" s="79" t="str">
        <f aca="false">HYPERLINK("https://attack.mitre.org/techniques/T1546/003/","MITRE")</f>
        <v>MITRE</v>
      </c>
      <c r="C642" s="79" t="s">
        <v>25</v>
      </c>
      <c r="D642" s="37" t="s">
        <v>604</v>
      </c>
      <c r="E642" s="38" t="s">
        <v>621</v>
      </c>
      <c r="F642" s="39" t="n">
        <v>2</v>
      </c>
      <c r="G642" s="39" t="n">
        <v>3</v>
      </c>
      <c r="H642" s="39" t="s">
        <v>54</v>
      </c>
      <c r="I642" s="53"/>
      <c r="J642" s="53" t="s">
        <v>55</v>
      </c>
      <c r="K642" s="53" t="s">
        <v>55</v>
      </c>
      <c r="L642" s="36" t="n">
        <f aca="false">IF(OR(F642="n.a.",F642=""),"n.a.",COUNTIF($I642:$K642,"x")+F642)</f>
        <v>4</v>
      </c>
      <c r="M642" s="54" t="s">
        <v>56</v>
      </c>
      <c r="N642" s="36" t="str">
        <f aca="false">IF(L642="n.a.","n.a.",IF(M642="completed",L642,IF(M642="partial",L642/2,IF(M642="incomplete",0,"n.a."))))</f>
        <v>n.a.</v>
      </c>
      <c r="Q642" s="36" t="n">
        <f aca="false">IF(OR(G642="n.a.",G642=""),"n.a.",COUNTIF($I642:$K642,"x")+G642)</f>
        <v>5</v>
      </c>
      <c r="R642" s="54" t="s">
        <v>56</v>
      </c>
      <c r="S642" s="36" t="str">
        <f aca="false">IF(Q642="n.a.","n.a.",IF(R642="completed",Q642,IF(R642="partial",Q642/2,IF(R642="incomplete",0,"n.a."))))</f>
        <v>n.a.</v>
      </c>
      <c r="V642" s="36" t="str">
        <f aca="false">IF(OR(H642="n.a.",H642=""),"n.a.",COUNTIF($I642:$K642,"x")+H642)</f>
        <v>n.a.</v>
      </c>
      <c r="W642" s="54" t="s">
        <v>54</v>
      </c>
      <c r="X642" s="36" t="str">
        <f aca="false">IF(V642="n.a.","n.a.",IF(W642="completed",V642,IF(W642="partial",V642/2,IF(W642="incomplete",0,"n.a."))))</f>
        <v>n.a.</v>
      </c>
    </row>
    <row r="643" customFormat="false" ht="16.4" hidden="true" customHeight="false" outlineLevel="0" collapsed="false">
      <c r="A643" s="78"/>
      <c r="B643" s="79" t="str">
        <f aca="false">HYPERLINK("https://attack.mitre.org/techniques/T1068","MITRE")</f>
        <v>MITRE</v>
      </c>
      <c r="C643" s="79" t="s">
        <v>25</v>
      </c>
      <c r="D643" s="37" t="s">
        <v>646</v>
      </c>
      <c r="E643" s="38" t="s">
        <v>65</v>
      </c>
      <c r="F643" s="39" t="n">
        <v>2</v>
      </c>
      <c r="G643" s="39" t="s">
        <v>54</v>
      </c>
      <c r="H643" s="39" t="s">
        <v>54</v>
      </c>
      <c r="I643" s="55" t="s">
        <v>55</v>
      </c>
      <c r="J643" s="55" t="s">
        <v>55</v>
      </c>
      <c r="K643" s="55" t="s">
        <v>55</v>
      </c>
      <c r="L643" s="36" t="n">
        <f aca="false">IF(OR(F643="n.a.",F643=""),"n.a.",COUNTIF($I643:$K643,"x")+F643)</f>
        <v>5</v>
      </c>
      <c r="M643" s="54" t="s">
        <v>56</v>
      </c>
      <c r="N643" s="36" t="str">
        <f aca="false">IF(L643="n.a.","n.a.",IF(M643="completed",L643,IF(M643="partial",L643/2,IF(M643="incomplete",0,"n.a."))))</f>
        <v>n.a.</v>
      </c>
      <c r="Q643" s="36" t="str">
        <f aca="false">IF(OR(G643="n.a.",G643=""),"n.a.",COUNTIF($I643:$K643,"x")+G643)</f>
        <v>n.a.</v>
      </c>
      <c r="R643" s="54" t="s">
        <v>54</v>
      </c>
      <c r="S643" s="36" t="str">
        <f aca="false">IF(Q643="n.a.","n.a.",IF(R643="completed",Q643,IF(R643="partial",Q643/2,IF(R643="incomplete",0,"n.a."))))</f>
        <v>n.a.</v>
      </c>
      <c r="V643" s="36" t="str">
        <f aca="false">IF(OR(H643="n.a.",H643=""),"n.a.",COUNTIF($I643:$K643,"x")+H643)</f>
        <v>n.a.</v>
      </c>
      <c r="W643" s="54" t="s">
        <v>54</v>
      </c>
      <c r="X643" s="36" t="str">
        <f aca="false">IF(V643="n.a.","n.a.",IF(W643="completed",V643,IF(W643="partial",V643/2,IF(W643="incomplete",0,"n.a."))))</f>
        <v>n.a.</v>
      </c>
    </row>
    <row r="644" customFormat="false" ht="16.4" hidden="true" customHeight="false" outlineLevel="0" collapsed="false">
      <c r="A644" s="78"/>
      <c r="B644" s="79" t="str">
        <f aca="false">HYPERLINK("https://attack.mitre.org/techniques/T1574/014/","MITRE")</f>
        <v>MITRE</v>
      </c>
      <c r="C644" s="79" t="s">
        <v>25</v>
      </c>
      <c r="D644" s="37" t="s">
        <v>244</v>
      </c>
      <c r="E644" s="38" t="s">
        <v>245</v>
      </c>
      <c r="F644" s="39" t="n">
        <v>2</v>
      </c>
      <c r="G644" s="39" t="n">
        <v>3</v>
      </c>
      <c r="H644" s="39" t="s">
        <v>54</v>
      </c>
      <c r="I644" s="53" t="s">
        <v>55</v>
      </c>
      <c r="J644" s="53" t="s">
        <v>55</v>
      </c>
      <c r="K644" s="53" t="s">
        <v>55</v>
      </c>
      <c r="L644" s="36" t="n">
        <f aca="false">IF(OR(F644="n.a.",F644=""),"n.a.",COUNTIF($I644:$K644,"x")+F644)</f>
        <v>5</v>
      </c>
      <c r="M644" s="54" t="s">
        <v>56</v>
      </c>
      <c r="N644" s="36" t="str">
        <f aca="false">IF(L644="n.a.","n.a.",IF(M644="completed",L644,IF(M644="partial",L644/2,IF(M644="incomplete",0,"n.a."))))</f>
        <v>n.a.</v>
      </c>
      <c r="Q644" s="36" t="n">
        <f aca="false">IF(OR(G644="n.a.",G644=""),"n.a.",COUNTIF($I644:$K644,"x")+G644)</f>
        <v>6</v>
      </c>
      <c r="R644" s="54" t="s">
        <v>56</v>
      </c>
      <c r="S644" s="36" t="str">
        <f aca="false">IF(Q644="n.a.","n.a.",IF(R644="completed",Q644,IF(R644="partial",Q644/2,IF(R644="incomplete",0,"n.a."))))</f>
        <v>n.a.</v>
      </c>
      <c r="V644" s="36" t="str">
        <f aca="false">IF(OR(H644="n.a.",H644=""),"n.a.",COUNTIF($I644:$K644,"x")+H644)</f>
        <v>n.a.</v>
      </c>
      <c r="W644" s="54" t="s">
        <v>54</v>
      </c>
      <c r="X644" s="36" t="str">
        <f aca="false">IF(V644="n.a.","n.a.",IF(W644="completed",V644,IF(W644="partial",V644/2,IF(W644="incomplete",0,"n.a."))))</f>
        <v>n.a.</v>
      </c>
    </row>
    <row r="645" customFormat="false" ht="16.4" hidden="true" customHeight="false" outlineLevel="0" collapsed="false">
      <c r="A645" s="78"/>
      <c r="B645" s="79" t="str">
        <f aca="false">HYPERLINK("https://attack.mitre.org/techniques/T1574/012/","MITRE")</f>
        <v>MITRE</v>
      </c>
      <c r="C645" s="79" t="s">
        <v>25</v>
      </c>
      <c r="D645" s="37" t="s">
        <v>244</v>
      </c>
      <c r="E645" s="38" t="s">
        <v>246</v>
      </c>
      <c r="F645" s="39" t="n">
        <v>2</v>
      </c>
      <c r="G645" s="39" t="n">
        <v>3</v>
      </c>
      <c r="H645" s="39" t="s">
        <v>54</v>
      </c>
      <c r="I645" s="53" t="s">
        <v>55</v>
      </c>
      <c r="J645" s="53" t="s">
        <v>55</v>
      </c>
      <c r="K645" s="53" t="s">
        <v>55</v>
      </c>
      <c r="L645" s="36" t="n">
        <f aca="false">IF(OR(F645="n.a.",F645=""),"n.a.",COUNTIF($I645:$K645,"x")+F645)</f>
        <v>5</v>
      </c>
      <c r="M645" s="54" t="s">
        <v>56</v>
      </c>
      <c r="N645" s="36" t="str">
        <f aca="false">IF(L645="n.a.","n.a.",IF(M645="completed",L645,IF(M645="partial",L645/2,IF(M645="incomplete",0,"n.a."))))</f>
        <v>n.a.</v>
      </c>
      <c r="Q645" s="36" t="n">
        <f aca="false">IF(OR(G645="n.a.",G645=""),"n.a.",COUNTIF($I645:$K645,"x")+G645)</f>
        <v>6</v>
      </c>
      <c r="R645" s="54" t="s">
        <v>56</v>
      </c>
      <c r="S645" s="36" t="str">
        <f aca="false">IF(Q645="n.a.","n.a.",IF(R645="completed",Q645,IF(R645="partial",Q645/2,IF(R645="incomplete",0,"n.a."))))</f>
        <v>n.a.</v>
      </c>
      <c r="V645" s="36" t="str">
        <f aca="false">IF(OR(H645="n.a.",H645=""),"n.a.",COUNTIF($I645:$K645,"x")+H645)</f>
        <v>n.a.</v>
      </c>
      <c r="W645" s="54" t="s">
        <v>54</v>
      </c>
      <c r="X645" s="36" t="str">
        <f aca="false">IF(V645="n.a.","n.a.",IF(W645="completed",V645,IF(W645="partial",V645/2,IF(W645="incomplete",0,"n.a."))))</f>
        <v>n.a.</v>
      </c>
    </row>
    <row r="646" customFormat="false" ht="16.4" hidden="true" customHeight="false" outlineLevel="0" collapsed="false">
      <c r="A646" s="78"/>
      <c r="B646" s="79" t="str">
        <f aca="false">HYPERLINK("https://attack.mitre.org/techniques/T1574/001/","MITRE")</f>
        <v>MITRE</v>
      </c>
      <c r="C646" s="79" t="s">
        <v>25</v>
      </c>
      <c r="D646" s="37" t="s">
        <v>244</v>
      </c>
      <c r="E646" s="38" t="s">
        <v>247</v>
      </c>
      <c r="F646" s="39" t="n">
        <v>2</v>
      </c>
      <c r="G646" s="39" t="n">
        <v>3</v>
      </c>
      <c r="H646" s="39" t="s">
        <v>54</v>
      </c>
      <c r="I646" s="53" t="s">
        <v>55</v>
      </c>
      <c r="J646" s="53" t="s">
        <v>55</v>
      </c>
      <c r="K646" s="53" t="s">
        <v>55</v>
      </c>
      <c r="L646" s="36" t="n">
        <f aca="false">IF(OR(F646="n.a.",F646=""),"n.a.",COUNTIF($I646:$K646,"x")+F646)</f>
        <v>5</v>
      </c>
      <c r="M646" s="54" t="s">
        <v>56</v>
      </c>
      <c r="N646" s="36" t="str">
        <f aca="false">IF(L646="n.a.","n.a.",IF(M646="completed",L646,IF(M646="partial",L646/2,IF(M646="incomplete",0,"n.a."))))</f>
        <v>n.a.</v>
      </c>
      <c r="Q646" s="36" t="n">
        <f aca="false">IF(OR(G646="n.a.",G646=""),"n.a.",COUNTIF($I646:$K646,"x")+G646)</f>
        <v>6</v>
      </c>
      <c r="R646" s="54" t="s">
        <v>56</v>
      </c>
      <c r="S646" s="36" t="str">
        <f aca="false">IF(Q646="n.a.","n.a.",IF(R646="completed",Q646,IF(R646="partial",Q646/2,IF(R646="incomplete",0,"n.a."))))</f>
        <v>n.a.</v>
      </c>
      <c r="V646" s="36" t="str">
        <f aca="false">IF(OR(H646="n.a.",H646=""),"n.a.",COUNTIF($I646:$K646,"x")+H646)</f>
        <v>n.a.</v>
      </c>
      <c r="W646" s="54" t="s">
        <v>54</v>
      </c>
      <c r="X646" s="36" t="str">
        <f aca="false">IF(V646="n.a.","n.a.",IF(W646="completed",V646,IF(W646="partial",V646/2,IF(W646="incomplete",0,"n.a."))))</f>
        <v>n.a.</v>
      </c>
    </row>
    <row r="647" customFormat="false" ht="16.4" hidden="true" customHeight="false" outlineLevel="0" collapsed="false">
      <c r="A647" s="78"/>
      <c r="B647" s="79" t="str">
        <f aca="false">HYPERLINK("https://attack.mitre.org/techniques/T1574/004/","MITRE")</f>
        <v>MITRE</v>
      </c>
      <c r="C647" s="79" t="s">
        <v>25</v>
      </c>
      <c r="D647" s="37" t="s">
        <v>244</v>
      </c>
      <c r="E647" s="38" t="s">
        <v>248</v>
      </c>
      <c r="F647" s="39" t="n">
        <v>2</v>
      </c>
      <c r="G647" s="39" t="s">
        <v>54</v>
      </c>
      <c r="H647" s="39" t="s">
        <v>54</v>
      </c>
      <c r="I647" s="53" t="s">
        <v>55</v>
      </c>
      <c r="J647" s="53" t="s">
        <v>55</v>
      </c>
      <c r="K647" s="53" t="s">
        <v>55</v>
      </c>
      <c r="L647" s="36" t="n">
        <f aca="false">IF(OR(F647="n.a.",F647=""),"n.a.",COUNTIF($I647:$K647,"x")+F647)</f>
        <v>5</v>
      </c>
      <c r="M647" s="54" t="s">
        <v>56</v>
      </c>
      <c r="N647" s="36" t="str">
        <f aca="false">IF(L647="n.a.","n.a.",IF(M647="completed",L647,IF(M647="partial",L647/2,IF(M647="incomplete",0,"n.a."))))</f>
        <v>n.a.</v>
      </c>
      <c r="Q647" s="36" t="str">
        <f aca="false">IF(OR(G647="n.a.",G647=""),"n.a.",COUNTIF($I647:$K647,"x")+G647)</f>
        <v>n.a.</v>
      </c>
      <c r="R647" s="54" t="s">
        <v>54</v>
      </c>
      <c r="S647" s="36" t="str">
        <f aca="false">IF(Q647="n.a.","n.a.",IF(R647="completed",Q647,IF(R647="partial",Q647/2,IF(R647="incomplete",0,"n.a."))))</f>
        <v>n.a.</v>
      </c>
      <c r="V647" s="36" t="str">
        <f aca="false">IF(OR(H647="n.a.",H647=""),"n.a.",COUNTIF($I647:$K647,"x")+H647)</f>
        <v>n.a.</v>
      </c>
      <c r="W647" s="54" t="s">
        <v>54</v>
      </c>
      <c r="X647" s="36" t="str">
        <f aca="false">IF(V647="n.a.","n.a.",IF(W647="completed",V647,IF(W647="partial",V647/2,IF(W647="incomplete",0,"n.a."))))</f>
        <v>n.a.</v>
      </c>
    </row>
    <row r="648" customFormat="false" ht="16.4" hidden="true" customHeight="false" outlineLevel="0" collapsed="false">
      <c r="A648" s="78"/>
      <c r="B648" s="79" t="str">
        <f aca="false">HYPERLINK("https://attack.mitre.org/techniques/T1574/006/","MITRE")</f>
        <v>MITRE</v>
      </c>
      <c r="C648" s="79" t="s">
        <v>25</v>
      </c>
      <c r="D648" s="37" t="s">
        <v>244</v>
      </c>
      <c r="E648" s="38" t="s">
        <v>249</v>
      </c>
      <c r="F648" s="39" t="n">
        <v>2</v>
      </c>
      <c r="G648" s="39" t="n">
        <v>3</v>
      </c>
      <c r="H648" s="39" t="s">
        <v>54</v>
      </c>
      <c r="I648" s="53" t="s">
        <v>55</v>
      </c>
      <c r="J648" s="53" t="s">
        <v>55</v>
      </c>
      <c r="K648" s="53" t="s">
        <v>55</v>
      </c>
      <c r="L648" s="36" t="n">
        <f aca="false">IF(OR(F648="n.a.",F648=""),"n.a.",COUNTIF($I648:$K648,"x")+F648)</f>
        <v>5</v>
      </c>
      <c r="M648" s="54" t="s">
        <v>56</v>
      </c>
      <c r="N648" s="36" t="str">
        <f aca="false">IF(L648="n.a.","n.a.",IF(M648="completed",L648,IF(M648="partial",L648/2,IF(M648="incomplete",0,"n.a."))))</f>
        <v>n.a.</v>
      </c>
      <c r="Q648" s="36" t="n">
        <f aca="false">IF(OR(G648="n.a.",G648=""),"n.a.",COUNTIF($I648:$K648,"x")+G648)</f>
        <v>6</v>
      </c>
      <c r="R648" s="54" t="s">
        <v>56</v>
      </c>
      <c r="S648" s="36" t="str">
        <f aca="false">IF(Q648="n.a.","n.a.",IF(R648="completed",Q648,IF(R648="partial",Q648/2,IF(R648="incomplete",0,"n.a."))))</f>
        <v>n.a.</v>
      </c>
      <c r="V648" s="36" t="str">
        <f aca="false">IF(OR(H648="n.a.",H648=""),"n.a.",COUNTIF($I648:$K648,"x")+H648)</f>
        <v>n.a.</v>
      </c>
      <c r="W648" s="54" t="s">
        <v>54</v>
      </c>
      <c r="X648" s="36" t="str">
        <f aca="false">IF(V648="n.a.","n.a.",IF(W648="completed",V648,IF(W648="partial",V648/2,IF(W648="incomplete",0,"n.a."))))</f>
        <v>n.a.</v>
      </c>
    </row>
    <row r="649" customFormat="false" ht="16.4" hidden="true" customHeight="false" outlineLevel="0" collapsed="false">
      <c r="A649" s="78"/>
      <c r="B649" s="79" t="str">
        <f aca="false">HYPERLINK("https://attack.mitre.org/techniques/T1574/005/","MITRE")</f>
        <v>MITRE</v>
      </c>
      <c r="C649" s="79" t="s">
        <v>25</v>
      </c>
      <c r="D649" s="37" t="s">
        <v>244</v>
      </c>
      <c r="E649" s="38" t="s">
        <v>250</v>
      </c>
      <c r="F649" s="39" t="n">
        <v>2</v>
      </c>
      <c r="G649" s="39" t="n">
        <v>3</v>
      </c>
      <c r="H649" s="39" t="s">
        <v>54</v>
      </c>
      <c r="I649" s="53"/>
      <c r="J649" s="53" t="s">
        <v>55</v>
      </c>
      <c r="K649" s="53" t="s">
        <v>55</v>
      </c>
      <c r="L649" s="36" t="n">
        <f aca="false">IF(OR(F649="n.a.",F649=""),"n.a.",COUNTIF($I649:$K649,"x")+F649)</f>
        <v>4</v>
      </c>
      <c r="M649" s="54" t="s">
        <v>56</v>
      </c>
      <c r="N649" s="36" t="str">
        <f aca="false">IF(L649="n.a.","n.a.",IF(M649="completed",L649,IF(M649="partial",L649/2,IF(M649="incomplete",0,"n.a."))))</f>
        <v>n.a.</v>
      </c>
      <c r="Q649" s="36" t="n">
        <f aca="false">IF(OR(G649="n.a.",G649=""),"n.a.",COUNTIF($I649:$K649,"x")+G649)</f>
        <v>5</v>
      </c>
      <c r="R649" s="54" t="s">
        <v>56</v>
      </c>
      <c r="S649" s="36" t="str">
        <f aca="false">IF(Q649="n.a.","n.a.",IF(R649="completed",Q649,IF(R649="partial",Q649/2,IF(R649="incomplete",0,"n.a."))))</f>
        <v>n.a.</v>
      </c>
      <c r="V649" s="36" t="str">
        <f aca="false">IF(OR(H649="n.a.",H649=""),"n.a.",COUNTIF($I649:$K649,"x")+H649)</f>
        <v>n.a.</v>
      </c>
      <c r="W649" s="54" t="s">
        <v>54</v>
      </c>
      <c r="X649" s="36" t="str">
        <f aca="false">IF(V649="n.a.","n.a.",IF(W649="completed",V649,IF(W649="partial",V649/2,IF(W649="incomplete",0,"n.a."))))</f>
        <v>n.a.</v>
      </c>
    </row>
    <row r="650" customFormat="false" ht="16.4" hidden="true" customHeight="false" outlineLevel="0" collapsed="false">
      <c r="A650" s="78"/>
      <c r="B650" s="79" t="str">
        <f aca="false">HYPERLINK("https://attack.mitre.org/techniques/T1574/013/","MITRE")</f>
        <v>MITRE</v>
      </c>
      <c r="C650" s="79" t="s">
        <v>25</v>
      </c>
      <c r="D650" s="37" t="s">
        <v>244</v>
      </c>
      <c r="E650" s="38" t="s">
        <v>251</v>
      </c>
      <c r="F650" s="39" t="n">
        <v>2</v>
      </c>
      <c r="G650" s="39" t="n">
        <v>3</v>
      </c>
      <c r="H650" s="39" t="s">
        <v>54</v>
      </c>
      <c r="I650" s="53" t="s">
        <v>55</v>
      </c>
      <c r="J650" s="53" t="s">
        <v>55</v>
      </c>
      <c r="K650" s="53" t="s">
        <v>55</v>
      </c>
      <c r="L650" s="36" t="n">
        <f aca="false">IF(OR(F650="n.a.",F650=""),"n.a.",COUNTIF($I650:$K650,"x")+F650)</f>
        <v>5</v>
      </c>
      <c r="M650" s="54" t="s">
        <v>56</v>
      </c>
      <c r="N650" s="36" t="str">
        <f aca="false">IF(L650="n.a.","n.a.",IF(M650="completed",L650,IF(M650="partial",L650/2,IF(M650="incomplete",0,"n.a."))))</f>
        <v>n.a.</v>
      </c>
      <c r="Q650" s="36" t="n">
        <f aca="false">IF(OR(G650="n.a.",G650=""),"n.a.",COUNTIF($I650:$K650,"x")+G650)</f>
        <v>6</v>
      </c>
      <c r="R650" s="54" t="s">
        <v>56</v>
      </c>
      <c r="S650" s="36" t="str">
        <f aca="false">IF(Q650="n.a.","n.a.",IF(R650="completed",Q650,IF(R650="partial",Q650/2,IF(R650="incomplete",0,"n.a."))))</f>
        <v>n.a.</v>
      </c>
      <c r="V650" s="36" t="str">
        <f aca="false">IF(OR(H650="n.a.",H650=""),"n.a.",COUNTIF($I650:$K650,"x")+H650)</f>
        <v>n.a.</v>
      </c>
      <c r="W650" s="54" t="s">
        <v>54</v>
      </c>
      <c r="X650" s="36" t="str">
        <f aca="false">IF(V650="n.a.","n.a.",IF(W650="completed",V650,IF(W650="partial",V650/2,IF(W650="incomplete",0,"n.a."))))</f>
        <v>n.a.</v>
      </c>
    </row>
    <row r="651" customFormat="false" ht="16.4" hidden="true" customHeight="false" outlineLevel="0" collapsed="false">
      <c r="A651" s="78"/>
      <c r="B651" s="79" t="str">
        <f aca="false">HYPERLINK("https://attack.mitre.org/techniques/T1574/007/","MITRE")</f>
        <v>MITRE</v>
      </c>
      <c r="C651" s="79" t="s">
        <v>25</v>
      </c>
      <c r="D651" s="37" t="s">
        <v>244</v>
      </c>
      <c r="E651" s="38" t="s">
        <v>252</v>
      </c>
      <c r="F651" s="39" t="n">
        <v>2</v>
      </c>
      <c r="G651" s="39" t="n">
        <v>3</v>
      </c>
      <c r="H651" s="39" t="s">
        <v>54</v>
      </c>
      <c r="I651" s="53" t="s">
        <v>55</v>
      </c>
      <c r="J651" s="53" t="s">
        <v>55</v>
      </c>
      <c r="K651" s="53" t="s">
        <v>55</v>
      </c>
      <c r="L651" s="36" t="n">
        <f aca="false">IF(OR(F651="n.a.",F651=""),"n.a.",COUNTIF($I651:$K651,"x")+F651)</f>
        <v>5</v>
      </c>
      <c r="M651" s="54" t="s">
        <v>56</v>
      </c>
      <c r="N651" s="36" t="str">
        <f aca="false">IF(L651="n.a.","n.a.",IF(M651="completed",L651,IF(M651="partial",L651/2,IF(M651="incomplete",0,"n.a."))))</f>
        <v>n.a.</v>
      </c>
      <c r="Q651" s="36" t="n">
        <f aca="false">IF(OR(G651="n.a.",G651=""),"n.a.",COUNTIF($I651:$K651,"x")+G651)</f>
        <v>6</v>
      </c>
      <c r="R651" s="54" t="s">
        <v>56</v>
      </c>
      <c r="S651" s="36" t="str">
        <f aca="false">IF(Q651="n.a.","n.a.",IF(R651="completed",Q651,IF(R651="partial",Q651/2,IF(R651="incomplete",0,"n.a."))))</f>
        <v>n.a.</v>
      </c>
      <c r="V651" s="36" t="str">
        <f aca="false">IF(OR(H651="n.a.",H651=""),"n.a.",COUNTIF($I651:$K651,"x")+H651)</f>
        <v>n.a.</v>
      </c>
      <c r="W651" s="54" t="s">
        <v>54</v>
      </c>
      <c r="X651" s="36" t="str">
        <f aca="false">IF(V651="n.a.","n.a.",IF(W651="completed",V651,IF(W651="partial",V651/2,IF(W651="incomplete",0,"n.a."))))</f>
        <v>n.a.</v>
      </c>
    </row>
    <row r="652" customFormat="false" ht="16.4" hidden="true" customHeight="false" outlineLevel="0" collapsed="false">
      <c r="A652" s="78"/>
      <c r="B652" s="79" t="str">
        <f aca="false">HYPERLINK("https://attack.mitre.org/techniques/T1574/008/","MITRE")</f>
        <v>MITRE</v>
      </c>
      <c r="C652" s="79" t="s">
        <v>25</v>
      </c>
      <c r="D652" s="37" t="s">
        <v>244</v>
      </c>
      <c r="E652" s="38" t="s">
        <v>253</v>
      </c>
      <c r="F652" s="39" t="n">
        <v>2</v>
      </c>
      <c r="G652" s="39" t="n">
        <v>3</v>
      </c>
      <c r="H652" s="39" t="s">
        <v>54</v>
      </c>
      <c r="I652" s="53"/>
      <c r="J652" s="53" t="s">
        <v>55</v>
      </c>
      <c r="K652" s="53" t="s">
        <v>55</v>
      </c>
      <c r="L652" s="36" t="n">
        <f aca="false">IF(OR(F652="n.a.",F652=""),"n.a.",COUNTIF($I652:$K652,"x")+F652)</f>
        <v>4</v>
      </c>
      <c r="M652" s="54" t="s">
        <v>56</v>
      </c>
      <c r="N652" s="36" t="str">
        <f aca="false">IF(L652="n.a.","n.a.",IF(M652="completed",L652,IF(M652="partial",L652/2,IF(M652="incomplete",0,"n.a."))))</f>
        <v>n.a.</v>
      </c>
      <c r="Q652" s="36" t="n">
        <f aca="false">IF(OR(G652="n.a.",G652=""),"n.a.",COUNTIF($I652:$K652,"x")+G652)</f>
        <v>5</v>
      </c>
      <c r="R652" s="54" t="s">
        <v>56</v>
      </c>
      <c r="S652" s="36" t="str">
        <f aca="false">IF(Q652="n.a.","n.a.",IF(R652="completed",Q652,IF(R652="partial",Q652/2,IF(R652="incomplete",0,"n.a."))))</f>
        <v>n.a.</v>
      </c>
      <c r="V652" s="36" t="str">
        <f aca="false">IF(OR(H652="n.a.",H652=""),"n.a.",COUNTIF($I652:$K652,"x")+H652)</f>
        <v>n.a.</v>
      </c>
      <c r="W652" s="54" t="s">
        <v>54</v>
      </c>
      <c r="X652" s="36" t="str">
        <f aca="false">IF(V652="n.a.","n.a.",IF(W652="completed",V652,IF(W652="partial",V652/2,IF(W652="incomplete",0,"n.a."))))</f>
        <v>n.a.</v>
      </c>
    </row>
    <row r="653" customFormat="false" ht="16.4" hidden="true" customHeight="false" outlineLevel="0" collapsed="false">
      <c r="A653" s="78"/>
      <c r="B653" s="79" t="str">
        <f aca="false">HYPERLINK("https://attack.mitre.org/techniques/T1574/009/","MITRE")</f>
        <v>MITRE</v>
      </c>
      <c r="C653" s="79" t="s">
        <v>25</v>
      </c>
      <c r="D653" s="37" t="s">
        <v>244</v>
      </c>
      <c r="E653" s="38" t="s">
        <v>254</v>
      </c>
      <c r="F653" s="39" t="n">
        <v>2</v>
      </c>
      <c r="G653" s="39" t="n">
        <v>3</v>
      </c>
      <c r="H653" s="39" t="s">
        <v>54</v>
      </c>
      <c r="I653" s="53"/>
      <c r="J653" s="53" t="s">
        <v>55</v>
      </c>
      <c r="K653" s="53" t="s">
        <v>55</v>
      </c>
      <c r="L653" s="36" t="n">
        <f aca="false">IF(OR(F653="n.a.",F653=""),"n.a.",COUNTIF($I653:$K653,"x")+F653)</f>
        <v>4</v>
      </c>
      <c r="M653" s="54" t="s">
        <v>56</v>
      </c>
      <c r="N653" s="36" t="str">
        <f aca="false">IF(L653="n.a.","n.a.",IF(M653="completed",L653,IF(M653="partial",L653/2,IF(M653="incomplete",0,"n.a."))))</f>
        <v>n.a.</v>
      </c>
      <c r="Q653" s="36" t="n">
        <f aca="false">IF(OR(G653="n.a.",G653=""),"n.a.",COUNTIF($I653:$K653,"x")+G653)</f>
        <v>5</v>
      </c>
      <c r="R653" s="54" t="s">
        <v>56</v>
      </c>
      <c r="S653" s="36" t="str">
        <f aca="false">IF(Q653="n.a.","n.a.",IF(R653="completed",Q653,IF(R653="partial",Q653/2,IF(R653="incomplete",0,"n.a."))))</f>
        <v>n.a.</v>
      </c>
      <c r="V653" s="36" t="str">
        <f aca="false">IF(OR(H653="n.a.",H653=""),"n.a.",COUNTIF($I653:$K653,"x")+H653)</f>
        <v>n.a.</v>
      </c>
      <c r="W653" s="54" t="s">
        <v>54</v>
      </c>
      <c r="X653" s="36" t="str">
        <f aca="false">IF(V653="n.a.","n.a.",IF(W653="completed",V653,IF(W653="partial",V653/2,IF(W653="incomplete",0,"n.a."))))</f>
        <v>n.a.</v>
      </c>
    </row>
    <row r="654" customFormat="false" ht="16.4" hidden="true" customHeight="false" outlineLevel="0" collapsed="false">
      <c r="A654" s="78"/>
      <c r="B654" s="79" t="str">
        <f aca="false">HYPERLINK("https://attack.mitre.org/techniques/T1574/010/","MITRE")</f>
        <v>MITRE</v>
      </c>
      <c r="C654" s="79" t="s">
        <v>25</v>
      </c>
      <c r="D654" s="37" t="s">
        <v>244</v>
      </c>
      <c r="E654" s="38" t="s">
        <v>255</v>
      </c>
      <c r="F654" s="39" t="n">
        <v>2</v>
      </c>
      <c r="G654" s="39" t="n">
        <v>3</v>
      </c>
      <c r="H654" s="39" t="s">
        <v>54</v>
      </c>
      <c r="I654" s="53"/>
      <c r="J654" s="53" t="s">
        <v>55</v>
      </c>
      <c r="K654" s="53" t="s">
        <v>55</v>
      </c>
      <c r="L654" s="36" t="n">
        <f aca="false">IF(OR(F654="n.a.",F654=""),"n.a.",COUNTIF($I654:$K654,"x")+F654)</f>
        <v>4</v>
      </c>
      <c r="M654" s="54" t="s">
        <v>56</v>
      </c>
      <c r="N654" s="36" t="str">
        <f aca="false">IF(L654="n.a.","n.a.",IF(M654="completed",L654,IF(M654="partial",L654/2,IF(M654="incomplete",0,"n.a."))))</f>
        <v>n.a.</v>
      </c>
      <c r="Q654" s="36" t="n">
        <f aca="false">IF(OR(G654="n.a.",G654=""),"n.a.",COUNTIF($I654:$K654,"x")+G654)</f>
        <v>5</v>
      </c>
      <c r="R654" s="54" t="s">
        <v>56</v>
      </c>
      <c r="S654" s="36" t="str">
        <f aca="false">IF(Q654="n.a.","n.a.",IF(R654="completed",Q654,IF(R654="partial",Q654/2,IF(R654="incomplete",0,"n.a."))))</f>
        <v>n.a.</v>
      </c>
      <c r="V654" s="36" t="str">
        <f aca="false">IF(OR(H654="n.a.",H654=""),"n.a.",COUNTIF($I654:$K654,"x")+H654)</f>
        <v>n.a.</v>
      </c>
      <c r="W654" s="54" t="s">
        <v>54</v>
      </c>
      <c r="X654" s="36" t="str">
        <f aca="false">IF(V654="n.a.","n.a.",IF(W654="completed",V654,IF(W654="partial",V654/2,IF(W654="incomplete",0,"n.a."))))</f>
        <v>n.a.</v>
      </c>
    </row>
    <row r="655" customFormat="false" ht="16.4" hidden="true" customHeight="false" outlineLevel="0" collapsed="false">
      <c r="A655" s="78"/>
      <c r="B655" s="79" t="str">
        <f aca="false">HYPERLINK("https://attack.mitre.org/techniques/T1574/011/","MITRE")</f>
        <v>MITRE</v>
      </c>
      <c r="C655" s="79" t="s">
        <v>25</v>
      </c>
      <c r="D655" s="37" t="s">
        <v>244</v>
      </c>
      <c r="E655" s="38" t="s">
        <v>256</v>
      </c>
      <c r="F655" s="39" t="n">
        <v>2</v>
      </c>
      <c r="G655" s="39" t="n">
        <v>3</v>
      </c>
      <c r="H655" s="39" t="s">
        <v>54</v>
      </c>
      <c r="I655" s="53"/>
      <c r="J655" s="53" t="s">
        <v>55</v>
      </c>
      <c r="K655" s="53" t="s">
        <v>55</v>
      </c>
      <c r="L655" s="36" t="n">
        <f aca="false">IF(OR(F655="n.a.",F655=""),"n.a.",COUNTIF($I655:$K655,"x")+F655)</f>
        <v>4</v>
      </c>
      <c r="M655" s="54" t="s">
        <v>56</v>
      </c>
      <c r="N655" s="36" t="str">
        <f aca="false">IF(L655="n.a.","n.a.",IF(M655="completed",L655,IF(M655="partial",L655/2,IF(M655="incomplete",0,"n.a."))))</f>
        <v>n.a.</v>
      </c>
      <c r="Q655" s="36" t="n">
        <f aca="false">IF(OR(G655="n.a.",G655=""),"n.a.",COUNTIF($I655:$K655,"x")+G655)</f>
        <v>5</v>
      </c>
      <c r="R655" s="54" t="s">
        <v>56</v>
      </c>
      <c r="S655" s="36" t="str">
        <f aca="false">IF(Q655="n.a.","n.a.",IF(R655="completed",Q655,IF(R655="partial",Q655/2,IF(R655="incomplete",0,"n.a."))))</f>
        <v>n.a.</v>
      </c>
      <c r="V655" s="36" t="str">
        <f aca="false">IF(OR(H655="n.a.",H655=""),"n.a.",COUNTIF($I655:$K655,"x")+H655)</f>
        <v>n.a.</v>
      </c>
      <c r="W655" s="54" t="s">
        <v>54</v>
      </c>
      <c r="X655" s="36" t="str">
        <f aca="false">IF(V655="n.a.","n.a.",IF(W655="completed",V655,IF(W655="partial",V655/2,IF(W655="incomplete",0,"n.a."))))</f>
        <v>n.a.</v>
      </c>
    </row>
    <row r="656" customFormat="false" ht="16.4" hidden="true" customHeight="false" outlineLevel="0" collapsed="false">
      <c r="A656" s="78"/>
      <c r="B656" s="79" t="str">
        <f aca="false">HYPERLINK("https://attack.mitre.org/techniques/T1055/004","MITRE")</f>
        <v>MITRE</v>
      </c>
      <c r="C656" s="79" t="s">
        <v>25</v>
      </c>
      <c r="D656" s="37" t="s">
        <v>334</v>
      </c>
      <c r="E656" s="38" t="s">
        <v>335</v>
      </c>
      <c r="F656" s="39" t="n">
        <v>2</v>
      </c>
      <c r="G656" s="39" t="n">
        <v>2</v>
      </c>
      <c r="H656" s="39" t="s">
        <v>54</v>
      </c>
      <c r="I656" s="55"/>
      <c r="J656" s="55" t="s">
        <v>55</v>
      </c>
      <c r="K656" s="55" t="s">
        <v>55</v>
      </c>
      <c r="L656" s="36" t="n">
        <f aca="false">IF(OR(F656="n.a.",F656=""),"n.a.",COUNTIF($I656:$K656,"x")+F656)</f>
        <v>4</v>
      </c>
      <c r="M656" s="54" t="s">
        <v>56</v>
      </c>
      <c r="N656" s="36" t="str">
        <f aca="false">IF(L656="n.a.","n.a.",IF(M656="completed",L656,IF(M656="partial",L656/2,IF(M656="incomplete",0,"n.a."))))</f>
        <v>n.a.</v>
      </c>
      <c r="Q656" s="36" t="n">
        <f aca="false">IF(OR(G656="n.a.",G656=""),"n.a.",COUNTIF($I656:$K656,"x")+G656)</f>
        <v>4</v>
      </c>
      <c r="R656" s="54" t="s">
        <v>56</v>
      </c>
      <c r="S656" s="36" t="str">
        <f aca="false">IF(Q656="n.a.","n.a.",IF(R656="completed",Q656,IF(R656="partial",Q656/2,IF(R656="incomplete",0,"n.a."))))</f>
        <v>n.a.</v>
      </c>
      <c r="V656" s="36" t="str">
        <f aca="false">IF(OR(H656="n.a.",H656=""),"n.a.",COUNTIF($I656:$K656,"x")+H656)</f>
        <v>n.a.</v>
      </c>
      <c r="W656" s="54" t="s">
        <v>54</v>
      </c>
      <c r="X656" s="36" t="str">
        <f aca="false">IF(V656="n.a.","n.a.",IF(W656="completed",V656,IF(W656="partial",V656/2,IF(W656="incomplete",0,"n.a."))))</f>
        <v>n.a.</v>
      </c>
    </row>
    <row r="657" customFormat="false" ht="16.4" hidden="true" customHeight="false" outlineLevel="0" collapsed="false">
      <c r="A657" s="78"/>
      <c r="B657" s="79" t="str">
        <f aca="false">HYPERLINK("https://attack.mitre.org/techniques/T1055/001","MITRE")</f>
        <v>MITRE</v>
      </c>
      <c r="C657" s="79" t="s">
        <v>25</v>
      </c>
      <c r="D657" s="37" t="s">
        <v>334</v>
      </c>
      <c r="E657" s="38" t="s">
        <v>336</v>
      </c>
      <c r="F657" s="39" t="n">
        <v>2</v>
      </c>
      <c r="G657" s="39" t="n">
        <v>2</v>
      </c>
      <c r="H657" s="39" t="s">
        <v>54</v>
      </c>
      <c r="I657" s="55"/>
      <c r="J657" s="55" t="s">
        <v>55</v>
      </c>
      <c r="K657" s="55" t="s">
        <v>55</v>
      </c>
      <c r="L657" s="36" t="n">
        <f aca="false">IF(OR(F657="n.a.",F657=""),"n.a.",COUNTIF($I657:$K657,"x")+F657)</f>
        <v>4</v>
      </c>
      <c r="M657" s="54" t="s">
        <v>56</v>
      </c>
      <c r="N657" s="36" t="str">
        <f aca="false">IF(L657="n.a.","n.a.",IF(M657="completed",L657,IF(M657="partial",L657/2,IF(M657="incomplete",0,"n.a."))))</f>
        <v>n.a.</v>
      </c>
      <c r="Q657" s="36" t="n">
        <f aca="false">IF(OR(G657="n.a.",G657=""),"n.a.",COUNTIF($I657:$K657,"x")+G657)</f>
        <v>4</v>
      </c>
      <c r="R657" s="54" t="s">
        <v>56</v>
      </c>
      <c r="S657" s="36" t="str">
        <f aca="false">IF(Q657="n.a.","n.a.",IF(R657="completed",Q657,IF(R657="partial",Q657/2,IF(R657="incomplete",0,"n.a."))))</f>
        <v>n.a.</v>
      </c>
      <c r="V657" s="36" t="str">
        <f aca="false">IF(OR(H657="n.a.",H657=""),"n.a.",COUNTIF($I657:$K657,"x")+H657)</f>
        <v>n.a.</v>
      </c>
      <c r="W657" s="54" t="s">
        <v>54</v>
      </c>
      <c r="X657" s="36" t="str">
        <f aca="false">IF(V657="n.a.","n.a.",IF(W657="completed",V657,IF(W657="partial",V657/2,IF(W657="incomplete",0,"n.a."))))</f>
        <v>n.a.</v>
      </c>
    </row>
    <row r="658" customFormat="false" ht="16.4" hidden="true" customHeight="false" outlineLevel="0" collapsed="false">
      <c r="A658" s="78"/>
      <c r="B658" s="79" t="str">
        <f aca="false">HYPERLINK("https://attack.mitre.org/techniques/T1055/011","MITRE")</f>
        <v>MITRE</v>
      </c>
      <c r="C658" s="79" t="s">
        <v>25</v>
      </c>
      <c r="D658" s="37" t="s">
        <v>334</v>
      </c>
      <c r="E658" s="38" t="s">
        <v>337</v>
      </c>
      <c r="F658" s="39" t="n">
        <v>2</v>
      </c>
      <c r="G658" s="39" t="n">
        <v>2</v>
      </c>
      <c r="H658" s="39" t="s">
        <v>54</v>
      </c>
      <c r="I658" s="55"/>
      <c r="J658" s="55" t="s">
        <v>55</v>
      </c>
      <c r="K658" s="55" t="s">
        <v>55</v>
      </c>
      <c r="L658" s="36" t="n">
        <f aca="false">IF(OR(F658="n.a.",F658=""),"n.a.",COUNTIF($I658:$K658,"x")+F658)</f>
        <v>4</v>
      </c>
      <c r="M658" s="54" t="s">
        <v>56</v>
      </c>
      <c r="N658" s="36" t="str">
        <f aca="false">IF(L658="n.a.","n.a.",IF(M658="completed",L658,IF(M658="partial",L658/2,IF(M658="incomplete",0,"n.a."))))</f>
        <v>n.a.</v>
      </c>
      <c r="Q658" s="36" t="n">
        <f aca="false">IF(OR(G658="n.a.",G658=""),"n.a.",COUNTIF($I658:$K658,"x")+G658)</f>
        <v>4</v>
      </c>
      <c r="R658" s="54" t="s">
        <v>56</v>
      </c>
      <c r="S658" s="36" t="str">
        <f aca="false">IF(Q658="n.a.","n.a.",IF(R658="completed",Q658,IF(R658="partial",Q658/2,IF(R658="incomplete",0,"n.a."))))</f>
        <v>n.a.</v>
      </c>
      <c r="V658" s="36" t="str">
        <f aca="false">IF(OR(H658="n.a.",H658=""),"n.a.",COUNTIF($I658:$K658,"x")+H658)</f>
        <v>n.a.</v>
      </c>
      <c r="W658" s="54" t="s">
        <v>54</v>
      </c>
      <c r="X658" s="36" t="str">
        <f aca="false">IF(V658="n.a.","n.a.",IF(W658="completed",V658,IF(W658="partial",V658/2,IF(W658="incomplete",0,"n.a."))))</f>
        <v>n.a.</v>
      </c>
    </row>
    <row r="659" customFormat="false" ht="16.4" hidden="true" customHeight="false" outlineLevel="0" collapsed="false">
      <c r="A659" s="78"/>
      <c r="B659" s="79" t="str">
        <f aca="false">HYPERLINK("https://attack.mitre.org/techniques/T1055/015","MITRE")</f>
        <v>MITRE</v>
      </c>
      <c r="C659" s="79" t="s">
        <v>25</v>
      </c>
      <c r="D659" s="37" t="s">
        <v>334</v>
      </c>
      <c r="E659" s="38" t="s">
        <v>338</v>
      </c>
      <c r="F659" s="39" t="n">
        <v>2</v>
      </c>
      <c r="G659" s="39" t="n">
        <v>2</v>
      </c>
      <c r="H659" s="39" t="s">
        <v>54</v>
      </c>
      <c r="I659" s="53"/>
      <c r="J659" s="53" t="s">
        <v>55</v>
      </c>
      <c r="K659" s="53"/>
      <c r="L659" s="36" t="n">
        <f aca="false">IF(OR(F659="n.a.",F659=""),"n.a.",COUNTIF($I659:$K659,"x")+F659)</f>
        <v>3</v>
      </c>
      <c r="M659" s="54" t="s">
        <v>56</v>
      </c>
      <c r="N659" s="36" t="str">
        <f aca="false">IF(L659="n.a.","n.a.",IF(M659="completed",L659,IF(M659="partial",L659/2,IF(M659="incomplete",0,"n.a."))))</f>
        <v>n.a.</v>
      </c>
      <c r="Q659" s="36" t="n">
        <f aca="false">IF(OR(G659="n.a.",G659=""),"n.a.",COUNTIF($I659:$K659,"x")+G659)</f>
        <v>3</v>
      </c>
      <c r="R659" s="54" t="s">
        <v>56</v>
      </c>
      <c r="S659" s="36" t="str">
        <f aca="false">IF(Q659="n.a.","n.a.",IF(R659="completed",Q659,IF(R659="partial",Q659/2,IF(R659="incomplete",0,"n.a."))))</f>
        <v>n.a.</v>
      </c>
      <c r="V659" s="36" t="str">
        <f aca="false">IF(OR(H659="n.a.",H659=""),"n.a.",COUNTIF($I659:$K659,"x")+H659)</f>
        <v>n.a.</v>
      </c>
      <c r="W659" s="54" t="s">
        <v>54</v>
      </c>
      <c r="X659" s="36" t="str">
        <f aca="false">IF(V659="n.a.","n.a.",IF(W659="completed",V659,IF(W659="partial",V659/2,IF(W659="incomplete",0,"n.a."))))</f>
        <v>n.a.</v>
      </c>
    </row>
    <row r="660" customFormat="false" ht="16.4" hidden="true" customHeight="false" outlineLevel="0" collapsed="false">
      <c r="A660" s="78"/>
      <c r="B660" s="79" t="str">
        <f aca="false">HYPERLINK("https://attack.mitre.org/techniques/T1055/002","MITRE")</f>
        <v>MITRE</v>
      </c>
      <c r="C660" s="79" t="s">
        <v>25</v>
      </c>
      <c r="D660" s="37" t="s">
        <v>334</v>
      </c>
      <c r="E660" s="38" t="s">
        <v>339</v>
      </c>
      <c r="F660" s="39" t="n">
        <v>2</v>
      </c>
      <c r="G660" s="39" t="n">
        <v>2</v>
      </c>
      <c r="H660" s="39" t="s">
        <v>54</v>
      </c>
      <c r="I660" s="55"/>
      <c r="J660" s="55" t="s">
        <v>55</v>
      </c>
      <c r="K660" s="55" t="s">
        <v>55</v>
      </c>
      <c r="L660" s="36" t="n">
        <f aca="false">IF(OR(F660="n.a.",F660=""),"n.a.",COUNTIF($I660:$K660,"x")+F660)</f>
        <v>4</v>
      </c>
      <c r="M660" s="54" t="s">
        <v>56</v>
      </c>
      <c r="N660" s="36" t="str">
        <f aca="false">IF(L660="n.a.","n.a.",IF(M660="completed",L660,IF(M660="partial",L660/2,IF(M660="incomplete",0,"n.a."))))</f>
        <v>n.a.</v>
      </c>
      <c r="Q660" s="36" t="n">
        <f aca="false">IF(OR(G660="n.a.",G660=""),"n.a.",COUNTIF($I660:$K660,"x")+G660)</f>
        <v>4</v>
      </c>
      <c r="R660" s="54" t="s">
        <v>56</v>
      </c>
      <c r="S660" s="36" t="str">
        <f aca="false">IF(Q660="n.a.","n.a.",IF(R660="completed",Q660,IF(R660="partial",Q660/2,IF(R660="incomplete",0,"n.a."))))</f>
        <v>n.a.</v>
      </c>
      <c r="V660" s="36" t="str">
        <f aca="false">IF(OR(H660="n.a.",H660=""),"n.a.",COUNTIF($I660:$K660,"x")+H660)</f>
        <v>n.a.</v>
      </c>
      <c r="W660" s="54" t="s">
        <v>54</v>
      </c>
      <c r="X660" s="36" t="str">
        <f aca="false">IF(V660="n.a.","n.a.",IF(W660="completed",V660,IF(W660="partial",V660/2,IF(W660="incomplete",0,"n.a."))))</f>
        <v>n.a.</v>
      </c>
    </row>
    <row r="661" customFormat="false" ht="16.4" hidden="true" customHeight="false" outlineLevel="0" collapsed="false">
      <c r="A661" s="78"/>
      <c r="B661" s="79" t="str">
        <f aca="false">HYPERLINK("https://attack.mitre.org/techniques/T1055/009","MITRE")</f>
        <v>MITRE</v>
      </c>
      <c r="C661" s="79" t="s">
        <v>25</v>
      </c>
      <c r="D661" s="37" t="s">
        <v>334</v>
      </c>
      <c r="E661" s="38" t="s">
        <v>340</v>
      </c>
      <c r="F661" s="39" t="n">
        <v>2</v>
      </c>
      <c r="G661" s="39" t="n">
        <v>2</v>
      </c>
      <c r="H661" s="39" t="s">
        <v>54</v>
      </c>
      <c r="I661" s="53"/>
      <c r="J661" s="53" t="s">
        <v>55</v>
      </c>
      <c r="K661" s="53" t="s">
        <v>55</v>
      </c>
      <c r="L661" s="36" t="n">
        <f aca="false">IF(OR(F661="n.a.",F661=""),"n.a.",COUNTIF($I661:$K661,"x")+F661)</f>
        <v>4</v>
      </c>
      <c r="M661" s="54" t="s">
        <v>56</v>
      </c>
      <c r="N661" s="36" t="str">
        <f aca="false">IF(L661="n.a.","n.a.",IF(M661="completed",L661,IF(M661="partial",L661/2,IF(M661="incomplete",0,"n.a."))))</f>
        <v>n.a.</v>
      </c>
      <c r="Q661" s="36" t="n">
        <f aca="false">IF(OR(G661="n.a.",G661=""),"n.a.",COUNTIF($I661:$K661,"x")+G661)</f>
        <v>4</v>
      </c>
      <c r="R661" s="54" t="s">
        <v>56</v>
      </c>
      <c r="S661" s="36" t="str">
        <f aca="false">IF(Q661="n.a.","n.a.",IF(R661="completed",Q661,IF(R661="partial",Q661/2,IF(R661="incomplete",0,"n.a."))))</f>
        <v>n.a.</v>
      </c>
      <c r="V661" s="36" t="str">
        <f aca="false">IF(OR(H661="n.a.",H661=""),"n.a.",COUNTIF($I661:$K661,"x")+H661)</f>
        <v>n.a.</v>
      </c>
      <c r="W661" s="54" t="s">
        <v>54</v>
      </c>
      <c r="X661" s="36" t="str">
        <f aca="false">IF(V661="n.a.","n.a.",IF(W661="completed",V661,IF(W661="partial",V661/2,IF(W661="incomplete",0,"n.a."))))</f>
        <v>n.a.</v>
      </c>
    </row>
    <row r="662" customFormat="false" ht="16.4" hidden="true" customHeight="false" outlineLevel="0" collapsed="false">
      <c r="A662" s="78"/>
      <c r="B662" s="79" t="str">
        <f aca="false">HYPERLINK("https://attack.mitre.org/techniques/T1055/013","MITRE")</f>
        <v>MITRE</v>
      </c>
      <c r="C662" s="79" t="s">
        <v>25</v>
      </c>
      <c r="D662" s="37" t="s">
        <v>334</v>
      </c>
      <c r="E662" s="38" t="s">
        <v>341</v>
      </c>
      <c r="F662" s="39" t="n">
        <v>2</v>
      </c>
      <c r="G662" s="39" t="n">
        <v>2</v>
      </c>
      <c r="H662" s="39" t="s">
        <v>54</v>
      </c>
      <c r="I662" s="55"/>
      <c r="J662" s="55" t="s">
        <v>55</v>
      </c>
      <c r="K662" s="55" t="s">
        <v>55</v>
      </c>
      <c r="L662" s="36" t="n">
        <f aca="false">IF(OR(F662="n.a.",F662=""),"n.a.",COUNTIF($I662:$K662,"x")+F662)</f>
        <v>4</v>
      </c>
      <c r="M662" s="54" t="s">
        <v>56</v>
      </c>
      <c r="N662" s="36" t="str">
        <f aca="false">IF(L662="n.a.","n.a.",IF(M662="completed",L662,IF(M662="partial",L662/2,IF(M662="incomplete",0,"n.a."))))</f>
        <v>n.a.</v>
      </c>
      <c r="Q662" s="36" t="n">
        <f aca="false">IF(OR(G662="n.a.",G662=""),"n.a.",COUNTIF($I662:$K662,"x")+G662)</f>
        <v>4</v>
      </c>
      <c r="R662" s="54" t="s">
        <v>56</v>
      </c>
      <c r="S662" s="36" t="str">
        <f aca="false">IF(Q662="n.a.","n.a.",IF(R662="completed",Q662,IF(R662="partial",Q662/2,IF(R662="incomplete",0,"n.a."))))</f>
        <v>n.a.</v>
      </c>
      <c r="V662" s="36" t="str">
        <f aca="false">IF(OR(H662="n.a.",H662=""),"n.a.",COUNTIF($I662:$K662,"x")+H662)</f>
        <v>n.a.</v>
      </c>
      <c r="W662" s="54" t="s">
        <v>54</v>
      </c>
      <c r="X662" s="36" t="str">
        <f aca="false">IF(V662="n.a.","n.a.",IF(W662="completed",V662,IF(W662="partial",V662/2,IF(W662="incomplete",0,"n.a."))))</f>
        <v>n.a.</v>
      </c>
    </row>
    <row r="663" customFormat="false" ht="16.4" hidden="true" customHeight="false" outlineLevel="0" collapsed="false">
      <c r="A663" s="78"/>
      <c r="B663" s="79" t="str">
        <f aca="false">HYPERLINK("https://attack.mitre.org/techniques/T1055/012","MITRE")</f>
        <v>MITRE</v>
      </c>
      <c r="C663" s="79" t="s">
        <v>25</v>
      </c>
      <c r="D663" s="37" t="s">
        <v>334</v>
      </c>
      <c r="E663" s="38" t="s">
        <v>342</v>
      </c>
      <c r="F663" s="39" t="n">
        <v>2</v>
      </c>
      <c r="G663" s="39" t="n">
        <v>2</v>
      </c>
      <c r="H663" s="39" t="s">
        <v>54</v>
      </c>
      <c r="I663" s="55"/>
      <c r="J663" s="55" t="s">
        <v>55</v>
      </c>
      <c r="K663" s="55" t="s">
        <v>55</v>
      </c>
      <c r="L663" s="36" t="n">
        <f aca="false">IF(OR(F663="n.a.",F663=""),"n.a.",COUNTIF($I663:$K663,"x")+F663)</f>
        <v>4</v>
      </c>
      <c r="M663" s="54" t="s">
        <v>56</v>
      </c>
      <c r="N663" s="36" t="str">
        <f aca="false">IF(L663="n.a.","n.a.",IF(M663="completed",L663,IF(M663="partial",L663/2,IF(M663="incomplete",0,"n.a."))))</f>
        <v>n.a.</v>
      </c>
      <c r="Q663" s="36" t="n">
        <f aca="false">IF(OR(G663="n.a.",G663=""),"n.a.",COUNTIF($I663:$K663,"x")+G663)</f>
        <v>4</v>
      </c>
      <c r="R663" s="54" t="s">
        <v>56</v>
      </c>
      <c r="S663" s="36" t="str">
        <f aca="false">IF(Q663="n.a.","n.a.",IF(R663="completed",Q663,IF(R663="partial",Q663/2,IF(R663="incomplete",0,"n.a."))))</f>
        <v>n.a.</v>
      </c>
      <c r="V663" s="36" t="str">
        <f aca="false">IF(OR(H663="n.a.",H663=""),"n.a.",COUNTIF($I663:$K663,"x")+H663)</f>
        <v>n.a.</v>
      </c>
      <c r="W663" s="54" t="s">
        <v>54</v>
      </c>
      <c r="X663" s="36" t="str">
        <f aca="false">IF(V663="n.a.","n.a.",IF(W663="completed",V663,IF(W663="partial",V663/2,IF(W663="incomplete",0,"n.a."))))</f>
        <v>n.a.</v>
      </c>
    </row>
    <row r="664" customFormat="false" ht="16.4" hidden="true" customHeight="false" outlineLevel="0" collapsed="false">
      <c r="A664" s="78"/>
      <c r="B664" s="79" t="str">
        <f aca="false">HYPERLINK("https://attack.mitre.org/techniques/T1055/008","MITRE")</f>
        <v>MITRE</v>
      </c>
      <c r="C664" s="79" t="s">
        <v>25</v>
      </c>
      <c r="D664" s="37" t="s">
        <v>334</v>
      </c>
      <c r="E664" s="38" t="s">
        <v>343</v>
      </c>
      <c r="F664" s="39" t="n">
        <v>2</v>
      </c>
      <c r="G664" s="39" t="n">
        <v>2</v>
      </c>
      <c r="H664" s="39" t="s">
        <v>54</v>
      </c>
      <c r="I664" s="53"/>
      <c r="J664" s="53" t="s">
        <v>55</v>
      </c>
      <c r="K664" s="53" t="s">
        <v>55</v>
      </c>
      <c r="L664" s="36" t="n">
        <f aca="false">IF(OR(F664="n.a.",F664=""),"n.a.",COUNTIF($I664:$K664,"x")+F664)</f>
        <v>4</v>
      </c>
      <c r="M664" s="54" t="s">
        <v>56</v>
      </c>
      <c r="N664" s="36" t="str">
        <f aca="false">IF(L664="n.a.","n.a.",IF(M664="completed",L664,IF(M664="partial",L664/2,IF(M664="incomplete",0,"n.a."))))</f>
        <v>n.a.</v>
      </c>
      <c r="Q664" s="36" t="n">
        <f aca="false">IF(OR(G664="n.a.",G664=""),"n.a.",COUNTIF($I664:$K664,"x")+G664)</f>
        <v>4</v>
      </c>
      <c r="R664" s="54" t="s">
        <v>56</v>
      </c>
      <c r="S664" s="36" t="str">
        <f aca="false">IF(Q664="n.a.","n.a.",IF(R664="completed",Q664,IF(R664="partial",Q664/2,IF(R664="incomplete",0,"n.a."))))</f>
        <v>n.a.</v>
      </c>
      <c r="V664" s="36" t="str">
        <f aca="false">IF(OR(H664="n.a.",H664=""),"n.a.",COUNTIF($I664:$K664,"x")+H664)</f>
        <v>n.a.</v>
      </c>
      <c r="W664" s="54" t="s">
        <v>54</v>
      </c>
      <c r="X664" s="36" t="str">
        <f aca="false">IF(V664="n.a.","n.a.",IF(W664="completed",V664,IF(W664="partial",V664/2,IF(W664="incomplete",0,"n.a."))))</f>
        <v>n.a.</v>
      </c>
    </row>
    <row r="665" customFormat="false" ht="16.4" hidden="true" customHeight="false" outlineLevel="0" collapsed="false">
      <c r="A665" s="78"/>
      <c r="B665" s="79" t="str">
        <f aca="false">HYPERLINK("https://attack.mitre.org/techniques/T1055/003","MITRE")</f>
        <v>MITRE</v>
      </c>
      <c r="C665" s="79" t="s">
        <v>25</v>
      </c>
      <c r="D665" s="37" t="s">
        <v>334</v>
      </c>
      <c r="E665" s="38" t="s">
        <v>344</v>
      </c>
      <c r="F665" s="39" t="n">
        <v>2</v>
      </c>
      <c r="G665" s="39" t="n">
        <v>2</v>
      </c>
      <c r="H665" s="39" t="s">
        <v>54</v>
      </c>
      <c r="I665" s="55"/>
      <c r="J665" s="55" t="s">
        <v>55</v>
      </c>
      <c r="K665" s="55" t="s">
        <v>55</v>
      </c>
      <c r="L665" s="36" t="n">
        <f aca="false">IF(OR(F665="n.a.",F665=""),"n.a.",COUNTIF($I665:$K665,"x")+F665)</f>
        <v>4</v>
      </c>
      <c r="M665" s="54" t="s">
        <v>56</v>
      </c>
      <c r="N665" s="36" t="str">
        <f aca="false">IF(L665="n.a.","n.a.",IF(M665="completed",L665,IF(M665="partial",L665/2,IF(M665="incomplete",0,"n.a."))))</f>
        <v>n.a.</v>
      </c>
      <c r="Q665" s="36" t="n">
        <f aca="false">IF(OR(G665="n.a.",G665=""),"n.a.",COUNTIF($I665:$K665,"x")+G665)</f>
        <v>4</v>
      </c>
      <c r="R665" s="54" t="s">
        <v>56</v>
      </c>
      <c r="S665" s="36" t="str">
        <f aca="false">IF(Q665="n.a.","n.a.",IF(R665="completed",Q665,IF(R665="partial",Q665/2,IF(R665="incomplete",0,"n.a."))))</f>
        <v>n.a.</v>
      </c>
      <c r="V665" s="36" t="str">
        <f aca="false">IF(OR(H665="n.a.",H665=""),"n.a.",COUNTIF($I665:$K665,"x")+H665)</f>
        <v>n.a.</v>
      </c>
      <c r="W665" s="54" t="s">
        <v>54</v>
      </c>
      <c r="X665" s="36" t="str">
        <f aca="false">IF(V665="n.a.","n.a.",IF(W665="completed",V665,IF(W665="partial",V665/2,IF(W665="incomplete",0,"n.a."))))</f>
        <v>n.a.</v>
      </c>
    </row>
    <row r="666" customFormat="false" ht="16.4" hidden="true" customHeight="false" outlineLevel="0" collapsed="false">
      <c r="A666" s="78"/>
      <c r="B666" s="79" t="str">
        <f aca="false">HYPERLINK("https://attack.mitre.org/techniques/T1055/005","MITRE")</f>
        <v>MITRE</v>
      </c>
      <c r="C666" s="79" t="s">
        <v>25</v>
      </c>
      <c r="D666" s="37" t="s">
        <v>334</v>
      </c>
      <c r="E666" s="38" t="s">
        <v>345</v>
      </c>
      <c r="F666" s="39" t="n">
        <v>2</v>
      </c>
      <c r="G666" s="39" t="n">
        <v>2</v>
      </c>
      <c r="H666" s="39" t="s">
        <v>54</v>
      </c>
      <c r="I666" s="55"/>
      <c r="J666" s="55" t="s">
        <v>55</v>
      </c>
      <c r="K666" s="55" t="s">
        <v>55</v>
      </c>
      <c r="L666" s="36" t="n">
        <f aca="false">IF(OR(F666="n.a.",F666=""),"n.a.",COUNTIF($I666:$K666,"x")+F666)</f>
        <v>4</v>
      </c>
      <c r="M666" s="54" t="s">
        <v>56</v>
      </c>
      <c r="N666" s="36" t="str">
        <f aca="false">IF(L666="n.a.","n.a.",IF(M666="completed",L666,IF(M666="partial",L666/2,IF(M666="incomplete",0,"n.a."))))</f>
        <v>n.a.</v>
      </c>
      <c r="Q666" s="36" t="n">
        <f aca="false">IF(OR(G666="n.a.",G666=""),"n.a.",COUNTIF($I666:$K666,"x")+G666)</f>
        <v>4</v>
      </c>
      <c r="R666" s="54" t="s">
        <v>56</v>
      </c>
      <c r="S666" s="36" t="str">
        <f aca="false">IF(Q666="n.a.","n.a.",IF(R666="completed",Q666,IF(R666="partial",Q666/2,IF(R666="incomplete",0,"n.a."))))</f>
        <v>n.a.</v>
      </c>
      <c r="V666" s="36" t="str">
        <f aca="false">IF(OR(H666="n.a.",H666=""),"n.a.",COUNTIF($I666:$K666,"x")+H666)</f>
        <v>n.a.</v>
      </c>
      <c r="W666" s="54" t="s">
        <v>54</v>
      </c>
      <c r="X666" s="36" t="str">
        <f aca="false">IF(V666="n.a.","n.a.",IF(W666="completed",V666,IF(W666="partial",V666/2,IF(W666="incomplete",0,"n.a."))))</f>
        <v>n.a.</v>
      </c>
    </row>
    <row r="667" customFormat="false" ht="16.4" hidden="true" customHeight="false" outlineLevel="0" collapsed="false">
      <c r="A667" s="78"/>
      <c r="B667" s="79" t="str">
        <f aca="false">HYPERLINK("https://attack.mitre.org/techniques/T1055/014","MITRE")</f>
        <v>MITRE</v>
      </c>
      <c r="C667" s="79" t="s">
        <v>25</v>
      </c>
      <c r="D667" s="37" t="s">
        <v>334</v>
      </c>
      <c r="E667" s="38" t="s">
        <v>346</v>
      </c>
      <c r="F667" s="39" t="n">
        <v>2</v>
      </c>
      <c r="G667" s="39" t="n">
        <v>2</v>
      </c>
      <c r="H667" s="39" t="s">
        <v>54</v>
      </c>
      <c r="I667" s="53"/>
      <c r="J667" s="53" t="s">
        <v>55</v>
      </c>
      <c r="K667" s="53" t="s">
        <v>55</v>
      </c>
      <c r="L667" s="36" t="n">
        <f aca="false">IF(OR(F667="n.a.",F667=""),"n.a.",COUNTIF($I667:$K667,"x")+F667)</f>
        <v>4</v>
      </c>
      <c r="M667" s="54" t="s">
        <v>56</v>
      </c>
      <c r="N667" s="36" t="str">
        <f aca="false">IF(L667="n.a.","n.a.",IF(M667="completed",L667,IF(M667="partial",L667/2,IF(M667="incomplete",0,"n.a."))))</f>
        <v>n.a.</v>
      </c>
      <c r="Q667" s="36" t="n">
        <f aca="false">IF(OR(G667="n.a.",G667=""),"n.a.",COUNTIF($I667:$K667,"x")+G667)</f>
        <v>4</v>
      </c>
      <c r="R667" s="54" t="s">
        <v>56</v>
      </c>
      <c r="S667" s="36" t="str">
        <f aca="false">IF(Q667="n.a.","n.a.",IF(R667="completed",Q667,IF(R667="partial",Q667/2,IF(R667="incomplete",0,"n.a."))))</f>
        <v>n.a.</v>
      </c>
      <c r="V667" s="36" t="str">
        <f aca="false">IF(OR(H667="n.a.",H667=""),"n.a.",COUNTIF($I667:$K667,"x")+H667)</f>
        <v>n.a.</v>
      </c>
      <c r="W667" s="54" t="s">
        <v>54</v>
      </c>
      <c r="X667" s="36" t="str">
        <f aca="false">IF(V667="n.a.","n.a.",IF(W667="completed",V667,IF(W667="partial",V667/2,IF(W667="incomplete",0,"n.a."))))</f>
        <v>n.a.</v>
      </c>
    </row>
    <row r="668" customFormat="false" ht="16.4" hidden="true" customHeight="false" outlineLevel="0" collapsed="false">
      <c r="A668" s="78"/>
      <c r="B668" s="79" t="str">
        <f aca="false">HYPERLINK("https://attack.mitre.org/techniques/T1053/002/","MITRE")</f>
        <v>MITRE</v>
      </c>
      <c r="C668" s="79" t="s">
        <v>25</v>
      </c>
      <c r="D668" s="37" t="s">
        <v>463</v>
      </c>
      <c r="E668" s="38" t="s">
        <v>464</v>
      </c>
      <c r="F668" s="39" t="n">
        <v>2</v>
      </c>
      <c r="G668" s="39" t="n">
        <v>2</v>
      </c>
      <c r="H668" s="39" t="s">
        <v>54</v>
      </c>
      <c r="I668" s="53"/>
      <c r="J668" s="53" t="s">
        <v>55</v>
      </c>
      <c r="K668" s="53" t="s">
        <v>55</v>
      </c>
      <c r="L668" s="36" t="n">
        <f aca="false">IF(OR(F668="n.a.",F668=""),"n.a.",COUNTIF($I668:$K668,"x")+F668)</f>
        <v>4</v>
      </c>
      <c r="M668" s="54" t="s">
        <v>56</v>
      </c>
      <c r="N668" s="36" t="str">
        <f aca="false">IF(L668="n.a.","n.a.",IF(M668="completed",L668,IF(M668="partial",L668/2,IF(M668="incomplete",0,"n.a."))))</f>
        <v>n.a.</v>
      </c>
      <c r="Q668" s="36" t="n">
        <f aca="false">IF(OR(G668="n.a.",G668=""),"n.a.",COUNTIF($I668:$K668,"x")+G668)</f>
        <v>4</v>
      </c>
      <c r="R668" s="54" t="s">
        <v>56</v>
      </c>
      <c r="S668" s="36" t="str">
        <f aca="false">IF(Q668="n.a.","n.a.",IF(R668="completed",Q668,IF(R668="partial",Q668/2,IF(R668="incomplete",0,"n.a."))))</f>
        <v>n.a.</v>
      </c>
      <c r="V668" s="36" t="str">
        <f aca="false">IF(OR(H668="n.a.",H668=""),"n.a.",COUNTIF($I668:$K668,"x")+H668)</f>
        <v>n.a.</v>
      </c>
      <c r="W668" s="54" t="s">
        <v>54</v>
      </c>
      <c r="X668" s="36" t="str">
        <f aca="false">IF(V668="n.a.","n.a.",IF(W668="completed",V668,IF(W668="partial",V668/2,IF(W668="incomplete",0,"n.a."))))</f>
        <v>n.a.</v>
      </c>
    </row>
    <row r="669" customFormat="false" ht="16.4" hidden="true" customHeight="false" outlineLevel="0" collapsed="false">
      <c r="A669" s="78"/>
      <c r="B669" s="79" t="str">
        <f aca="false">HYPERLINK("https://attack.mitre.org/techniques/T1053/007/","MITRE")</f>
        <v>MITRE</v>
      </c>
      <c r="C669" s="79" t="s">
        <v>25</v>
      </c>
      <c r="D669" s="37" t="s">
        <v>463</v>
      </c>
      <c r="E669" s="38" t="s">
        <v>465</v>
      </c>
      <c r="F669" s="39" t="n">
        <v>2</v>
      </c>
      <c r="G669" s="39" t="n">
        <v>3</v>
      </c>
      <c r="H669" s="39" t="n">
        <v>3</v>
      </c>
      <c r="I669" s="53"/>
      <c r="J669" s="53" t="s">
        <v>55</v>
      </c>
      <c r="K669" s="53" t="s">
        <v>55</v>
      </c>
      <c r="L669" s="36" t="n">
        <f aca="false">IF(OR(F669="n.a.",F669=""),"n.a.",COUNTIF($I669:$K669,"x")+F669)</f>
        <v>4</v>
      </c>
      <c r="M669" s="54" t="s">
        <v>56</v>
      </c>
      <c r="N669" s="36" t="str">
        <f aca="false">IF(L669="n.a.","n.a.",IF(M669="completed",L669,IF(M669="partial",L669/2,IF(M669="incomplete",0,"n.a."))))</f>
        <v>n.a.</v>
      </c>
      <c r="Q669" s="36" t="n">
        <f aca="false">IF(OR(G669="n.a.",G669=""),"n.a.",COUNTIF($I669:$K669,"x")+G669)</f>
        <v>5</v>
      </c>
      <c r="R669" s="54" t="s">
        <v>56</v>
      </c>
      <c r="S669" s="36" t="str">
        <f aca="false">IF(Q669="n.a.","n.a.",IF(R669="completed",Q669,IF(R669="partial",Q669/2,IF(R669="incomplete",0,"n.a."))))</f>
        <v>n.a.</v>
      </c>
      <c r="V669" s="36" t="n">
        <f aca="false">IF(OR(H669="n.a.",H669=""),"n.a.",COUNTIF($I669:$K669,"x")+H669)</f>
        <v>5</v>
      </c>
      <c r="W669" s="54" t="s">
        <v>56</v>
      </c>
      <c r="X669" s="36" t="str">
        <f aca="false">IF(V669="n.a.","n.a.",IF(W669="completed",V669,IF(W669="partial",V669/2,IF(W669="incomplete",0,"n.a."))))</f>
        <v>n.a.</v>
      </c>
    </row>
    <row r="670" customFormat="false" ht="16.4" hidden="true" customHeight="false" outlineLevel="0" collapsed="false">
      <c r="A670" s="78"/>
      <c r="B670" s="79" t="str">
        <f aca="false">HYPERLINK("https://attack.mitre.org/techniques/T1053/003/","MITRE")</f>
        <v>MITRE</v>
      </c>
      <c r="C670" s="79" t="s">
        <v>25</v>
      </c>
      <c r="D670" s="37" t="s">
        <v>463</v>
      </c>
      <c r="E670" s="38" t="s">
        <v>466</v>
      </c>
      <c r="F670" s="39" t="n">
        <v>2</v>
      </c>
      <c r="G670" s="39" t="n">
        <v>2</v>
      </c>
      <c r="H670" s="39" t="s">
        <v>54</v>
      </c>
      <c r="I670" s="53"/>
      <c r="J670" s="53" t="s">
        <v>55</v>
      </c>
      <c r="K670" s="53" t="s">
        <v>55</v>
      </c>
      <c r="L670" s="36" t="n">
        <f aca="false">IF(OR(F670="n.a.",F670=""),"n.a.",COUNTIF($I670:$K670,"x")+F670)</f>
        <v>4</v>
      </c>
      <c r="M670" s="54" t="s">
        <v>56</v>
      </c>
      <c r="N670" s="36" t="str">
        <f aca="false">IF(L670="n.a.","n.a.",IF(M670="completed",L670,IF(M670="partial",L670/2,IF(M670="incomplete",0,"n.a."))))</f>
        <v>n.a.</v>
      </c>
      <c r="Q670" s="36" t="n">
        <f aca="false">IF(OR(G670="n.a.",G670=""),"n.a.",COUNTIF($I670:$K670,"x")+G670)</f>
        <v>4</v>
      </c>
      <c r="R670" s="54" t="s">
        <v>56</v>
      </c>
      <c r="S670" s="36" t="str">
        <f aca="false">IF(Q670="n.a.","n.a.",IF(R670="completed",Q670,IF(R670="partial",Q670/2,IF(R670="incomplete",0,"n.a."))))</f>
        <v>n.a.</v>
      </c>
      <c r="V670" s="36" t="str">
        <f aca="false">IF(OR(H670="n.a.",H670=""),"n.a.",COUNTIF($I670:$K670,"x")+H670)</f>
        <v>n.a.</v>
      </c>
      <c r="W670" s="54" t="s">
        <v>54</v>
      </c>
      <c r="X670" s="36" t="str">
        <f aca="false">IF(V670="n.a.","n.a.",IF(W670="completed",V670,IF(W670="partial",V670/2,IF(W670="incomplete",0,"n.a."))))</f>
        <v>n.a.</v>
      </c>
    </row>
    <row r="671" customFormat="false" ht="16.4" hidden="true" customHeight="false" outlineLevel="0" collapsed="false">
      <c r="A671" s="78"/>
      <c r="B671" s="79" t="str">
        <f aca="false">HYPERLINK("https://attack.mitre.org/techniques/T1053/005/","MITRE")</f>
        <v>MITRE</v>
      </c>
      <c r="C671" s="79" t="s">
        <v>25</v>
      </c>
      <c r="D671" s="37" t="s">
        <v>463</v>
      </c>
      <c r="E671" s="38" t="s">
        <v>467</v>
      </c>
      <c r="F671" s="39" t="n">
        <v>3</v>
      </c>
      <c r="G671" s="39" t="n">
        <v>3</v>
      </c>
      <c r="H671" s="39" t="s">
        <v>54</v>
      </c>
      <c r="I671" s="53"/>
      <c r="J671" s="53" t="s">
        <v>55</v>
      </c>
      <c r="K671" s="53" t="s">
        <v>55</v>
      </c>
      <c r="L671" s="36" t="n">
        <f aca="false">IF(OR(F671="n.a.",F671=""),"n.a.",COUNTIF($I671:$K671,"x")+F671)</f>
        <v>5</v>
      </c>
      <c r="M671" s="54" t="s">
        <v>56</v>
      </c>
      <c r="N671" s="36" t="str">
        <f aca="false">IF(L671="n.a.","n.a.",IF(M671="completed",L671,IF(M671="partial",L671/2,IF(M671="incomplete",0,"n.a."))))</f>
        <v>n.a.</v>
      </c>
      <c r="Q671" s="36" t="n">
        <f aca="false">IF(OR(G671="n.a.",G671=""),"n.a.",COUNTIF($I671:$K671,"x")+G671)</f>
        <v>5</v>
      </c>
      <c r="R671" s="54" t="s">
        <v>56</v>
      </c>
      <c r="S671" s="36" t="str">
        <f aca="false">IF(Q671="n.a.","n.a.",IF(R671="completed",Q671,IF(R671="partial",Q671/2,IF(R671="incomplete",0,"n.a."))))</f>
        <v>n.a.</v>
      </c>
      <c r="V671" s="36" t="str">
        <f aca="false">IF(OR(H671="n.a.",H671=""),"n.a.",COUNTIF($I671:$K671,"x")+H671)</f>
        <v>n.a.</v>
      </c>
      <c r="W671" s="54" t="s">
        <v>54</v>
      </c>
      <c r="X671" s="36" t="str">
        <f aca="false">IF(V671="n.a.","n.a.",IF(W671="completed",V671,IF(W671="partial",V671/2,IF(W671="incomplete",0,"n.a."))))</f>
        <v>n.a.</v>
      </c>
    </row>
    <row r="672" customFormat="false" ht="16.4" hidden="true" customHeight="false" outlineLevel="0" collapsed="false">
      <c r="A672" s="78"/>
      <c r="B672" s="79" t="str">
        <f aca="false">HYPERLINK("https://attack.mitre.org/techniques/T1053/006/","MITRE")</f>
        <v>MITRE</v>
      </c>
      <c r="C672" s="79" t="s">
        <v>25</v>
      </c>
      <c r="D672" s="37" t="s">
        <v>463</v>
      </c>
      <c r="E672" s="38" t="s">
        <v>468</v>
      </c>
      <c r="F672" s="39" t="n">
        <v>1</v>
      </c>
      <c r="G672" s="39" t="n">
        <v>2</v>
      </c>
      <c r="H672" s="39" t="s">
        <v>54</v>
      </c>
      <c r="I672" s="53"/>
      <c r="J672" s="53" t="s">
        <v>55</v>
      </c>
      <c r="K672" s="53" t="s">
        <v>55</v>
      </c>
      <c r="L672" s="36" t="n">
        <f aca="false">IF(OR(F672="n.a.",F672=""),"n.a.",COUNTIF($I672:$K672,"x")+F672)</f>
        <v>3</v>
      </c>
      <c r="M672" s="54" t="s">
        <v>56</v>
      </c>
      <c r="N672" s="36" t="str">
        <f aca="false">IF(L672="n.a.","n.a.",IF(M672="completed",L672,IF(M672="partial",L672/2,IF(M672="incomplete",0,"n.a."))))</f>
        <v>n.a.</v>
      </c>
      <c r="Q672" s="36" t="n">
        <f aca="false">IF(OR(G672="n.a.",G672=""),"n.a.",COUNTIF($I672:$K672,"x")+G672)</f>
        <v>4</v>
      </c>
      <c r="R672" s="54" t="s">
        <v>56</v>
      </c>
      <c r="S672" s="36" t="str">
        <f aca="false">IF(Q672="n.a.","n.a.",IF(R672="completed",Q672,IF(R672="partial",Q672/2,IF(R672="incomplete",0,"n.a."))))</f>
        <v>n.a.</v>
      </c>
      <c r="V672" s="36" t="str">
        <f aca="false">IF(OR(H672="n.a.",H672=""),"n.a.",COUNTIF($I672:$K672,"x")+H672)</f>
        <v>n.a.</v>
      </c>
      <c r="W672" s="54" t="s">
        <v>54</v>
      </c>
      <c r="X672" s="36" t="str">
        <f aca="false">IF(V672="n.a.","n.a.",IF(W672="completed",V672,IF(W672="partial",V672/2,IF(W672="incomplete",0,"n.a."))))</f>
        <v>n.a.</v>
      </c>
    </row>
    <row r="673" customFormat="false" ht="16.4" hidden="true" customHeight="false" outlineLevel="0" collapsed="false">
      <c r="A673" s="78"/>
      <c r="B673" s="79" t="str">
        <f aca="false">HYPERLINK("https://attack.mitre.org/techniques/T1078/004/","MITRE")</f>
        <v>MITRE</v>
      </c>
      <c r="C673" s="79" t="s">
        <v>25</v>
      </c>
      <c r="D673" s="37" t="s">
        <v>386</v>
      </c>
      <c r="E673" s="38" t="s">
        <v>387</v>
      </c>
      <c r="F673" s="39" t="n">
        <v>2</v>
      </c>
      <c r="G673" s="39" t="n">
        <v>3</v>
      </c>
      <c r="H673" s="39" t="n">
        <v>3</v>
      </c>
      <c r="I673" s="53" t="s">
        <v>55</v>
      </c>
      <c r="J673" s="53" t="s">
        <v>55</v>
      </c>
      <c r="K673" s="53" t="s">
        <v>55</v>
      </c>
      <c r="L673" s="36" t="n">
        <f aca="false">IF(OR(F673="n.a.",F673=""),"n.a.",COUNTIF($I673:$K673,"x")+F673)</f>
        <v>5</v>
      </c>
      <c r="M673" s="54" t="s">
        <v>56</v>
      </c>
      <c r="N673" s="36" t="str">
        <f aca="false">IF(L673="n.a.","n.a.",IF(M673="completed",L673,IF(M673="partial",L673/2,IF(M673="incomplete",0,"n.a."))))</f>
        <v>n.a.</v>
      </c>
      <c r="Q673" s="36" t="n">
        <f aca="false">IF(OR(G673="n.a.",G673=""),"n.a.",COUNTIF($I673:$K673,"x")+G673)</f>
        <v>6</v>
      </c>
      <c r="R673" s="54" t="s">
        <v>56</v>
      </c>
      <c r="S673" s="36" t="str">
        <f aca="false">IF(Q673="n.a.","n.a.",IF(R673="completed",Q673,IF(R673="partial",Q673/2,IF(R673="incomplete",0,"n.a."))))</f>
        <v>n.a.</v>
      </c>
      <c r="V673" s="36" t="n">
        <f aca="false">IF(OR(H673="n.a.",H673=""),"n.a.",COUNTIF($I673:$K673,"x")+H673)</f>
        <v>6</v>
      </c>
      <c r="W673" s="54" t="s">
        <v>56</v>
      </c>
      <c r="X673" s="36" t="str">
        <f aca="false">IF(V673="n.a.","n.a.",IF(W673="completed",V673,IF(W673="partial",V673/2,IF(W673="incomplete",0,"n.a."))))</f>
        <v>n.a.</v>
      </c>
    </row>
    <row r="674" customFormat="false" ht="16.4" hidden="true" customHeight="false" outlineLevel="0" collapsed="false">
      <c r="A674" s="78"/>
      <c r="B674" s="79" t="str">
        <f aca="false">HYPERLINK("https://attack.mitre.org/techniques/T1078/001/","MITRE")</f>
        <v>MITRE</v>
      </c>
      <c r="C674" s="79" t="s">
        <v>25</v>
      </c>
      <c r="D674" s="37" t="s">
        <v>386</v>
      </c>
      <c r="E674" s="38" t="s">
        <v>388</v>
      </c>
      <c r="F674" s="39" t="n">
        <v>3</v>
      </c>
      <c r="G674" s="39" t="n">
        <v>3</v>
      </c>
      <c r="H674" s="39" t="n">
        <v>3</v>
      </c>
      <c r="I674" s="53" t="s">
        <v>55</v>
      </c>
      <c r="J674" s="53" t="s">
        <v>55</v>
      </c>
      <c r="K674" s="53" t="s">
        <v>55</v>
      </c>
      <c r="L674" s="36" t="n">
        <f aca="false">IF(OR(F674="n.a.",F674=""),"n.a.",COUNTIF($I674:$K674,"x")+F674)</f>
        <v>6</v>
      </c>
      <c r="M674" s="54" t="s">
        <v>56</v>
      </c>
      <c r="N674" s="36" t="str">
        <f aca="false">IF(L674="n.a.","n.a.",IF(M674="completed",L674,IF(M674="partial",L674/2,IF(M674="incomplete",0,"n.a."))))</f>
        <v>n.a.</v>
      </c>
      <c r="Q674" s="36" t="n">
        <f aca="false">IF(OR(G674="n.a.",G674=""),"n.a.",COUNTIF($I674:$K674,"x")+G674)</f>
        <v>6</v>
      </c>
      <c r="R674" s="54" t="s">
        <v>56</v>
      </c>
      <c r="S674" s="36" t="str">
        <f aca="false">IF(Q674="n.a.","n.a.",IF(R674="completed",Q674,IF(R674="partial",Q674/2,IF(R674="incomplete",0,"n.a."))))</f>
        <v>n.a.</v>
      </c>
      <c r="V674" s="36" t="n">
        <f aca="false">IF(OR(H674="n.a.",H674=""),"n.a.",COUNTIF($I674:$K674,"x")+H674)</f>
        <v>6</v>
      </c>
      <c r="W674" s="54" t="s">
        <v>56</v>
      </c>
      <c r="X674" s="36" t="str">
        <f aca="false">IF(V674="n.a.","n.a.",IF(W674="completed",V674,IF(W674="partial",V674/2,IF(W674="incomplete",0,"n.a."))))</f>
        <v>n.a.</v>
      </c>
    </row>
    <row r="675" customFormat="false" ht="16.4" hidden="true" customHeight="false" outlineLevel="0" collapsed="false">
      <c r="A675" s="78"/>
      <c r="B675" s="79" t="str">
        <f aca="false">HYPERLINK("https://attack.mitre.org/techniques/T1078/002/","MITRE")</f>
        <v>MITRE</v>
      </c>
      <c r="C675" s="79" t="s">
        <v>25</v>
      </c>
      <c r="D675" s="37" t="s">
        <v>386</v>
      </c>
      <c r="E675" s="38" t="s">
        <v>389</v>
      </c>
      <c r="F675" s="39" t="n">
        <v>3</v>
      </c>
      <c r="G675" s="39" t="n">
        <v>3</v>
      </c>
      <c r="H675" s="39" t="s">
        <v>54</v>
      </c>
      <c r="I675" s="53" t="s">
        <v>55</v>
      </c>
      <c r="J675" s="53" t="s">
        <v>55</v>
      </c>
      <c r="K675" s="53" t="s">
        <v>55</v>
      </c>
      <c r="L675" s="36" t="n">
        <f aca="false">IF(OR(F675="n.a.",F675=""),"n.a.",COUNTIF($I675:$K675,"x")+F675)</f>
        <v>6</v>
      </c>
      <c r="M675" s="54" t="s">
        <v>56</v>
      </c>
      <c r="N675" s="36" t="str">
        <f aca="false">IF(L675="n.a.","n.a.",IF(M675="completed",L675,IF(M675="partial",L675/2,IF(M675="incomplete",0,"n.a."))))</f>
        <v>n.a.</v>
      </c>
      <c r="Q675" s="36" t="n">
        <f aca="false">IF(OR(G675="n.a.",G675=""),"n.a.",COUNTIF($I675:$K675,"x")+G675)</f>
        <v>6</v>
      </c>
      <c r="R675" s="54" t="s">
        <v>56</v>
      </c>
      <c r="S675" s="36" t="str">
        <f aca="false">IF(Q675="n.a.","n.a.",IF(R675="completed",Q675,IF(R675="partial",Q675/2,IF(R675="incomplete",0,"n.a."))))</f>
        <v>n.a.</v>
      </c>
      <c r="V675" s="36" t="str">
        <f aca="false">IF(OR(H675="n.a.",H675=""),"n.a.",COUNTIF($I675:$K675,"x")+H675)</f>
        <v>n.a.</v>
      </c>
      <c r="W675" s="54" t="s">
        <v>54</v>
      </c>
      <c r="X675" s="36" t="str">
        <f aca="false">IF(V675="n.a.","n.a.",IF(W675="completed",V675,IF(W675="partial",V675/2,IF(W675="incomplete",0,"n.a."))))</f>
        <v>n.a.</v>
      </c>
    </row>
    <row r="676" customFormat="false" ht="16.4" hidden="true" customHeight="false" outlineLevel="0" collapsed="false">
      <c r="A676" s="78"/>
      <c r="B676" s="79" t="str">
        <f aca="false">HYPERLINK("https://attack.mitre.org/techniques/T1078/003/","MITRE")</f>
        <v>MITRE</v>
      </c>
      <c r="C676" s="79" t="s">
        <v>25</v>
      </c>
      <c r="D676" s="37" t="s">
        <v>386</v>
      </c>
      <c r="E676" s="38" t="s">
        <v>390</v>
      </c>
      <c r="F676" s="39" t="n">
        <v>2</v>
      </c>
      <c r="G676" s="39" t="n">
        <v>3</v>
      </c>
      <c r="H676" s="39" t="s">
        <v>54</v>
      </c>
      <c r="I676" s="53" t="s">
        <v>55</v>
      </c>
      <c r="J676" s="53" t="s">
        <v>55</v>
      </c>
      <c r="K676" s="53" t="s">
        <v>55</v>
      </c>
      <c r="L676" s="36" t="n">
        <f aca="false">IF(OR(F676="n.a.",F676=""),"n.a.",COUNTIF($I676:$K676,"x")+F676)</f>
        <v>5</v>
      </c>
      <c r="M676" s="54" t="s">
        <v>56</v>
      </c>
      <c r="N676" s="36" t="str">
        <f aca="false">IF(L676="n.a.","n.a.",IF(M676="completed",L676,IF(M676="partial",L676/2,IF(M676="incomplete",0,"n.a."))))</f>
        <v>n.a.</v>
      </c>
      <c r="Q676" s="36" t="n">
        <f aca="false">IF(OR(G676="n.a.",G676=""),"n.a.",COUNTIF($I676:$K676,"x")+G676)</f>
        <v>6</v>
      </c>
      <c r="R676" s="54" t="s">
        <v>56</v>
      </c>
      <c r="S676" s="36" t="str">
        <f aca="false">IF(Q676="n.a.","n.a.",IF(R676="completed",Q676,IF(R676="partial",Q676/2,IF(R676="incomplete",0,"n.a."))))</f>
        <v>n.a.</v>
      </c>
      <c r="V676" s="36" t="str">
        <f aca="false">IF(OR(H676="n.a.",H676=""),"n.a.",COUNTIF($I676:$K676,"x")+H676)</f>
        <v>n.a.</v>
      </c>
      <c r="W676" s="54" t="s">
        <v>54</v>
      </c>
      <c r="X676" s="36" t="str">
        <f aca="false">IF(V676="n.a.","n.a.",IF(W676="completed",V676,IF(W676="partial",V676/2,IF(W676="incomplete",0,"n.a."))))</f>
        <v>n.a.</v>
      </c>
    </row>
    <row r="677" customFormat="false" ht="16.4" hidden="true" customHeight="false" outlineLevel="0" collapsed="false">
      <c r="A677" s="80"/>
      <c r="B677" s="81" t="str">
        <f aca="false">HYPERLINK("https://attack.mitre.org/techniques/T1595/001","MITRE")</f>
        <v>MITRE</v>
      </c>
      <c r="C677" s="81" t="s">
        <v>26</v>
      </c>
      <c r="D677" s="37" t="s">
        <v>647</v>
      </c>
      <c r="E677" s="38" t="s">
        <v>648</v>
      </c>
      <c r="F677" s="39" t="n">
        <v>1</v>
      </c>
      <c r="G677" s="39" t="n">
        <v>2</v>
      </c>
      <c r="H677" s="39" t="n">
        <v>2</v>
      </c>
      <c r="I677" s="55"/>
      <c r="J677" s="55"/>
      <c r="K677" s="55"/>
      <c r="L677" s="36" t="n">
        <f aca="false">IF(OR(F677="n.a.",F677=""),"n.a.",COUNTIF($I677:$K677,"x")+F677)</f>
        <v>1</v>
      </c>
      <c r="M677" s="54" t="s">
        <v>56</v>
      </c>
      <c r="N677" s="36" t="str">
        <f aca="false">IF(L677="n.a.","n.a.",IF(M677="completed",L677,IF(M677="partial",L677/2,IF(M677="incomplete",0,"n.a."))))</f>
        <v>n.a.</v>
      </c>
      <c r="Q677" s="36" t="n">
        <f aca="false">IF(OR(G677="n.a.",G677=""),"n.a.",COUNTIF($I677:$K677,"x")+G677)</f>
        <v>2</v>
      </c>
      <c r="R677" s="54" t="s">
        <v>56</v>
      </c>
      <c r="S677" s="36" t="str">
        <f aca="false">IF(Q677="n.a.","n.a.",IF(R677="completed",Q677,IF(R677="partial",Q677/2,IF(R677="incomplete",0,"n.a."))))</f>
        <v>n.a.</v>
      </c>
      <c r="V677" s="36" t="n">
        <f aca="false">IF(OR(H677="n.a.",H677=""),"n.a.",COUNTIF($I677:$K677,"x")+H677)</f>
        <v>2</v>
      </c>
      <c r="W677" s="54" t="s">
        <v>56</v>
      </c>
      <c r="X677" s="36" t="str">
        <f aca="false">IF(V677="n.a.","n.a.",IF(W677="completed",V677,IF(W677="partial",V677/2,IF(W677="incomplete",0,"n.a."))))</f>
        <v>n.a.</v>
      </c>
    </row>
    <row r="678" customFormat="false" ht="16.4" hidden="true" customHeight="false" outlineLevel="0" collapsed="false">
      <c r="A678" s="80"/>
      <c r="B678" s="81" t="str">
        <f aca="false">HYPERLINK("https://attack.mitre.org/techniques/T1595/002","MITRE")</f>
        <v>MITRE</v>
      </c>
      <c r="C678" s="81" t="s">
        <v>26</v>
      </c>
      <c r="D678" s="37" t="s">
        <v>647</v>
      </c>
      <c r="E678" s="38" t="s">
        <v>649</v>
      </c>
      <c r="F678" s="39" t="n">
        <v>1</v>
      </c>
      <c r="G678" s="39" t="n">
        <v>2</v>
      </c>
      <c r="H678" s="39" t="n">
        <v>2</v>
      </c>
      <c r="I678" s="55"/>
      <c r="J678" s="55"/>
      <c r="K678" s="55"/>
      <c r="L678" s="36" t="n">
        <f aca="false">IF(OR(F678="n.a.",F678=""),"n.a.",COUNTIF($I678:$K678,"x")+F678)</f>
        <v>1</v>
      </c>
      <c r="M678" s="54" t="s">
        <v>56</v>
      </c>
      <c r="N678" s="36" t="str">
        <f aca="false">IF(L678="n.a.","n.a.",IF(M678="completed",L678,IF(M678="partial",L678/2,IF(M678="incomplete",0,"n.a."))))</f>
        <v>n.a.</v>
      </c>
      <c r="Q678" s="36" t="n">
        <f aca="false">IF(OR(G678="n.a.",G678=""),"n.a.",COUNTIF($I678:$K678,"x")+G678)</f>
        <v>2</v>
      </c>
      <c r="R678" s="54" t="s">
        <v>56</v>
      </c>
      <c r="S678" s="36" t="str">
        <f aca="false">IF(Q678="n.a.","n.a.",IF(R678="completed",Q678,IF(R678="partial",Q678/2,IF(R678="incomplete",0,"n.a."))))</f>
        <v>n.a.</v>
      </c>
      <c r="V678" s="36" t="n">
        <f aca="false">IF(OR(H678="n.a.",H678=""),"n.a.",COUNTIF($I678:$K678,"x")+H678)</f>
        <v>2</v>
      </c>
      <c r="W678" s="54" t="s">
        <v>56</v>
      </c>
      <c r="X678" s="36" t="str">
        <f aca="false">IF(V678="n.a.","n.a.",IF(W678="completed",V678,IF(W678="partial",V678/2,IF(W678="incomplete",0,"n.a."))))</f>
        <v>n.a.</v>
      </c>
    </row>
    <row r="679" customFormat="false" ht="16.4" hidden="true" customHeight="false" outlineLevel="0" collapsed="false">
      <c r="A679" s="80"/>
      <c r="B679" s="81" t="str">
        <f aca="false">HYPERLINK("https://attack.mitre.org/techniques/T1595/003","MITRE")</f>
        <v>MITRE</v>
      </c>
      <c r="C679" s="81" t="s">
        <v>26</v>
      </c>
      <c r="D679" s="37" t="s">
        <v>647</v>
      </c>
      <c r="E679" s="38" t="s">
        <v>650</v>
      </c>
      <c r="F679" s="39" t="n">
        <v>1</v>
      </c>
      <c r="G679" s="39" t="n">
        <v>2</v>
      </c>
      <c r="H679" s="39" t="n">
        <v>2</v>
      </c>
      <c r="I679" s="55"/>
      <c r="J679" s="55"/>
      <c r="K679" s="55"/>
      <c r="L679" s="36" t="n">
        <f aca="false">IF(OR(F679="n.a.",F679=""),"n.a.",COUNTIF($I679:$K679,"x")+F679)</f>
        <v>1</v>
      </c>
      <c r="M679" s="54" t="s">
        <v>56</v>
      </c>
      <c r="N679" s="36" t="str">
        <f aca="false">IF(L679="n.a.","n.a.",IF(M679="completed",L679,IF(M679="partial",L679/2,IF(M679="incomplete",0,"n.a."))))</f>
        <v>n.a.</v>
      </c>
      <c r="Q679" s="36" t="n">
        <f aca="false">IF(OR(G679="n.a.",G679=""),"n.a.",COUNTIF($I679:$K679,"x")+G679)</f>
        <v>2</v>
      </c>
      <c r="R679" s="54" t="s">
        <v>56</v>
      </c>
      <c r="S679" s="36" t="str">
        <f aca="false">IF(Q679="n.a.","n.a.",IF(R679="completed",Q679,IF(R679="partial",Q679/2,IF(R679="incomplete",0,"n.a."))))</f>
        <v>n.a.</v>
      </c>
      <c r="V679" s="36" t="n">
        <f aca="false">IF(OR(H679="n.a.",H679=""),"n.a.",COUNTIF($I679:$K679,"x")+H679)</f>
        <v>2</v>
      </c>
      <c r="W679" s="54" t="s">
        <v>56</v>
      </c>
      <c r="X679" s="36" t="str">
        <f aca="false">IF(V679="n.a.","n.a.",IF(W679="completed",V679,IF(W679="partial",V679/2,IF(W679="incomplete",0,"n.a."))))</f>
        <v>n.a.</v>
      </c>
    </row>
    <row r="680" customFormat="false" ht="16.4" hidden="true" customHeight="false" outlineLevel="0" collapsed="false">
      <c r="A680" s="80"/>
      <c r="B680" s="81" t="str">
        <f aca="false">HYPERLINK("https://attack.mitre.org/techniques/T1592/004","MITRE")</f>
        <v>MITRE</v>
      </c>
      <c r="C680" s="81" t="s">
        <v>26</v>
      </c>
      <c r="D680" s="37" t="s">
        <v>651</v>
      </c>
      <c r="E680" s="38" t="s">
        <v>652</v>
      </c>
      <c r="F680" s="39" t="n">
        <v>2</v>
      </c>
      <c r="G680" s="39" t="s">
        <v>54</v>
      </c>
      <c r="H680" s="39" t="s">
        <v>54</v>
      </c>
      <c r="I680" s="53"/>
      <c r="J680" s="53"/>
      <c r="K680" s="53"/>
      <c r="L680" s="36" t="n">
        <f aca="false">IF(OR(F680="n.a.",F680=""),"n.a.",COUNTIF($I680:$K680,"x")+F680)</f>
        <v>2</v>
      </c>
      <c r="M680" s="54" t="s">
        <v>56</v>
      </c>
      <c r="N680" s="36" t="str">
        <f aca="false">IF(L680="n.a.","n.a.",IF(M680="completed",L680,IF(M680="partial",L680/2,IF(M680="incomplete",0,"n.a."))))</f>
        <v>n.a.</v>
      </c>
      <c r="Q680" s="36" t="str">
        <f aca="false">IF(OR(G680="n.a.",G680=""),"n.a.",COUNTIF($I680:$K680,"x")+G680)</f>
        <v>n.a.</v>
      </c>
      <c r="R680" s="54" t="s">
        <v>54</v>
      </c>
      <c r="S680" s="36" t="str">
        <f aca="false">IF(Q680="n.a.","n.a.",IF(R680="completed",Q680,IF(R680="partial",Q680/2,IF(R680="incomplete",0,"n.a."))))</f>
        <v>n.a.</v>
      </c>
      <c r="V680" s="36" t="str">
        <f aca="false">IF(OR(H680="n.a.",H680=""),"n.a.",COUNTIF($I680:$K680,"x")+H680)</f>
        <v>n.a.</v>
      </c>
      <c r="W680" s="54" t="s">
        <v>54</v>
      </c>
      <c r="X680" s="36" t="str">
        <f aca="false">IF(V680="n.a.","n.a.",IF(W680="completed",V680,IF(W680="partial",V680/2,IF(W680="incomplete",0,"n.a."))))</f>
        <v>n.a.</v>
      </c>
    </row>
    <row r="681" customFormat="false" ht="16.4" hidden="true" customHeight="false" outlineLevel="0" collapsed="false">
      <c r="A681" s="80"/>
      <c r="B681" s="81" t="str">
        <f aca="false">HYPERLINK("https://attack.mitre.org/techniques/T1592/003","MITRE")</f>
        <v>MITRE</v>
      </c>
      <c r="C681" s="81" t="s">
        <v>26</v>
      </c>
      <c r="D681" s="37" t="s">
        <v>651</v>
      </c>
      <c r="E681" s="38" t="s">
        <v>653</v>
      </c>
      <c r="F681" s="39" t="n">
        <v>1</v>
      </c>
      <c r="G681" s="39" t="n">
        <v>2</v>
      </c>
      <c r="H681" s="39" t="n">
        <v>2</v>
      </c>
      <c r="I681" s="53"/>
      <c r="J681" s="53"/>
      <c r="K681" s="53"/>
      <c r="L681" s="36" t="n">
        <f aca="false">IF(OR(F681="n.a.",F681=""),"n.a.",COUNTIF($I681:$K681,"x")+F681)</f>
        <v>1</v>
      </c>
      <c r="M681" s="54" t="s">
        <v>56</v>
      </c>
      <c r="N681" s="36" t="str">
        <f aca="false">IF(L681="n.a.","n.a.",IF(M681="completed",L681,IF(M681="partial",L681/2,IF(M681="incomplete",0,"n.a."))))</f>
        <v>n.a.</v>
      </c>
      <c r="Q681" s="36" t="n">
        <f aca="false">IF(OR(G681="n.a.",G681=""),"n.a.",COUNTIF($I681:$K681,"x")+G681)</f>
        <v>2</v>
      </c>
      <c r="R681" s="54" t="s">
        <v>56</v>
      </c>
      <c r="S681" s="36" t="str">
        <f aca="false">IF(Q681="n.a.","n.a.",IF(R681="completed",Q681,IF(R681="partial",Q681/2,IF(R681="incomplete",0,"n.a."))))</f>
        <v>n.a.</v>
      </c>
      <c r="V681" s="36" t="n">
        <f aca="false">IF(OR(H681="n.a.",H681=""),"n.a.",COUNTIF($I681:$K681,"x")+H681)</f>
        <v>2</v>
      </c>
      <c r="W681" s="54" t="s">
        <v>56</v>
      </c>
      <c r="X681" s="36" t="str">
        <f aca="false">IF(V681="n.a.","n.a.",IF(W681="completed",V681,IF(W681="partial",V681/2,IF(W681="incomplete",0,"n.a."))))</f>
        <v>n.a.</v>
      </c>
    </row>
    <row r="682" customFormat="false" ht="16.4" hidden="true" customHeight="false" outlineLevel="0" collapsed="false">
      <c r="A682" s="80"/>
      <c r="B682" s="81" t="str">
        <f aca="false">HYPERLINK("https://attack.mitre.org/techniques/T1592/001","MITRE")</f>
        <v>MITRE</v>
      </c>
      <c r="C682" s="81" t="s">
        <v>26</v>
      </c>
      <c r="D682" s="37" t="s">
        <v>651</v>
      </c>
      <c r="E682" s="38" t="s">
        <v>654</v>
      </c>
      <c r="F682" s="39" t="n">
        <v>1</v>
      </c>
      <c r="G682" s="39" t="n">
        <v>1</v>
      </c>
      <c r="H682" s="39" t="n">
        <v>1</v>
      </c>
      <c r="I682" s="55"/>
      <c r="J682" s="55"/>
      <c r="K682" s="55"/>
      <c r="L682" s="36" t="n">
        <f aca="false">IF(OR(F682="n.a.",F682=""),"n.a.",COUNTIF($I682:$K682,"x")+F682)</f>
        <v>1</v>
      </c>
      <c r="M682" s="54" t="s">
        <v>56</v>
      </c>
      <c r="N682" s="36" t="str">
        <f aca="false">IF(L682="n.a.","n.a.",IF(M682="completed",L682,IF(M682="partial",L682/2,IF(M682="incomplete",0,"n.a."))))</f>
        <v>n.a.</v>
      </c>
      <c r="Q682" s="36" t="n">
        <f aca="false">IF(OR(G682="n.a.",G682=""),"n.a.",COUNTIF($I682:$K682,"x")+G682)</f>
        <v>1</v>
      </c>
      <c r="R682" s="54" t="s">
        <v>56</v>
      </c>
      <c r="S682" s="36" t="str">
        <f aca="false">IF(Q682="n.a.","n.a.",IF(R682="completed",Q682,IF(R682="partial",Q682/2,IF(R682="incomplete",0,"n.a."))))</f>
        <v>n.a.</v>
      </c>
      <c r="V682" s="36" t="n">
        <f aca="false">IF(OR(H682="n.a.",H682=""),"n.a.",COUNTIF($I682:$K682,"x")+H682)</f>
        <v>1</v>
      </c>
      <c r="W682" s="54" t="s">
        <v>56</v>
      </c>
      <c r="X682" s="36" t="str">
        <f aca="false">IF(V682="n.a.","n.a.",IF(W682="completed",V682,IF(W682="partial",V682/2,IF(W682="incomplete",0,"n.a."))))</f>
        <v>n.a.</v>
      </c>
    </row>
    <row r="683" customFormat="false" ht="16.4" hidden="true" customHeight="false" outlineLevel="0" collapsed="false">
      <c r="A683" s="80"/>
      <c r="B683" s="81" t="str">
        <f aca="false">HYPERLINK("https://attack.mitre.org/techniques/T1592/002","MITRE")</f>
        <v>MITRE</v>
      </c>
      <c r="C683" s="81" t="s">
        <v>26</v>
      </c>
      <c r="D683" s="37" t="s">
        <v>651</v>
      </c>
      <c r="E683" s="38" t="s">
        <v>655</v>
      </c>
      <c r="F683" s="39" t="n">
        <v>1</v>
      </c>
      <c r="G683" s="39" t="n">
        <v>2</v>
      </c>
      <c r="H683" s="39" t="n">
        <v>2</v>
      </c>
      <c r="I683" s="55"/>
      <c r="J683" s="55"/>
      <c r="K683" s="55"/>
      <c r="L683" s="36" t="n">
        <f aca="false">IF(OR(F683="n.a.",F683=""),"n.a.",COUNTIF($I683:$K683,"x")+F683)</f>
        <v>1</v>
      </c>
      <c r="M683" s="54" t="s">
        <v>56</v>
      </c>
      <c r="N683" s="36" t="str">
        <f aca="false">IF(L683="n.a.","n.a.",IF(M683="completed",L683,IF(M683="partial",L683/2,IF(M683="incomplete",0,"n.a."))))</f>
        <v>n.a.</v>
      </c>
      <c r="Q683" s="36" t="n">
        <f aca="false">IF(OR(G683="n.a.",G683=""),"n.a.",COUNTIF($I683:$K683,"x")+G683)</f>
        <v>2</v>
      </c>
      <c r="R683" s="54" t="s">
        <v>56</v>
      </c>
      <c r="S683" s="36" t="str">
        <f aca="false">IF(Q683="n.a.","n.a.",IF(R683="completed",Q683,IF(R683="partial",Q683/2,IF(R683="incomplete",0,"n.a."))))</f>
        <v>n.a.</v>
      </c>
      <c r="V683" s="36" t="n">
        <f aca="false">IF(OR(H683="n.a.",H683=""),"n.a.",COUNTIF($I683:$K683,"x")+H683)</f>
        <v>2</v>
      </c>
      <c r="W683" s="54" t="s">
        <v>56</v>
      </c>
      <c r="X683" s="36" t="str">
        <f aca="false">IF(V683="n.a.","n.a.",IF(W683="completed",V683,IF(W683="partial",V683/2,IF(W683="incomplete",0,"n.a."))))</f>
        <v>n.a.</v>
      </c>
    </row>
    <row r="684" customFormat="false" ht="16.4" hidden="true" customHeight="false" outlineLevel="0" collapsed="false">
      <c r="A684" s="80"/>
      <c r="B684" s="81" t="str">
        <f aca="false">HYPERLINK("https://attack.mitre.org/techniques/T1589/001/","MITRE")</f>
        <v>MITRE</v>
      </c>
      <c r="C684" s="81" t="s">
        <v>26</v>
      </c>
      <c r="D684" s="37" t="s">
        <v>656</v>
      </c>
      <c r="E684" s="38" t="s">
        <v>657</v>
      </c>
      <c r="F684" s="39" t="n">
        <v>3</v>
      </c>
      <c r="G684" s="39" t="n">
        <v>3</v>
      </c>
      <c r="H684" s="39" t="n">
        <v>3</v>
      </c>
      <c r="I684" s="53" t="s">
        <v>55</v>
      </c>
      <c r="J684" s="53" t="s">
        <v>55</v>
      </c>
      <c r="K684" s="53" t="s">
        <v>55</v>
      </c>
      <c r="L684" s="36" t="n">
        <f aca="false">IF(OR(F684="n.a.",F684=""),"n.a.",COUNTIF($I684:$K684,"x")+F684)</f>
        <v>6</v>
      </c>
      <c r="M684" s="54" t="s">
        <v>56</v>
      </c>
      <c r="N684" s="36" t="str">
        <f aca="false">IF(L684="n.a.","n.a.",IF(M684="completed",L684,IF(M684="partial",L684/2,IF(M684="incomplete",0,"n.a."))))</f>
        <v>n.a.</v>
      </c>
      <c r="Q684" s="36" t="n">
        <f aca="false">IF(OR(G684="n.a.",G684=""),"n.a.",COUNTIF($I684:$K684,"x")+G684)</f>
        <v>6</v>
      </c>
      <c r="R684" s="54" t="s">
        <v>56</v>
      </c>
      <c r="S684" s="36" t="str">
        <f aca="false">IF(Q684="n.a.","n.a.",IF(R684="completed",Q684,IF(R684="partial",Q684/2,IF(R684="incomplete",0,"n.a."))))</f>
        <v>n.a.</v>
      </c>
      <c r="V684" s="36" t="n">
        <f aca="false">IF(OR(H684="n.a.",H684=""),"n.a.",COUNTIF($I684:$K684,"x")+H684)</f>
        <v>6</v>
      </c>
      <c r="W684" s="54" t="s">
        <v>56</v>
      </c>
      <c r="X684" s="36" t="str">
        <f aca="false">IF(V684="n.a.","n.a.",IF(W684="completed",V684,IF(W684="partial",V684/2,IF(W684="incomplete",0,"n.a."))))</f>
        <v>n.a.</v>
      </c>
    </row>
    <row r="685" customFormat="false" ht="16.4" hidden="true" customHeight="false" outlineLevel="0" collapsed="false">
      <c r="A685" s="80"/>
      <c r="B685" s="81" t="str">
        <f aca="false">HYPERLINK("https://attack.mitre.org/techniques/T1589/002/","MITRE")</f>
        <v>MITRE</v>
      </c>
      <c r="C685" s="81" t="s">
        <v>26</v>
      </c>
      <c r="D685" s="37" t="s">
        <v>656</v>
      </c>
      <c r="E685" s="38" t="s">
        <v>658</v>
      </c>
      <c r="F685" s="39" t="n">
        <v>2</v>
      </c>
      <c r="G685" s="39" t="n">
        <v>1</v>
      </c>
      <c r="H685" s="39" t="n">
        <v>1</v>
      </c>
      <c r="I685" s="53"/>
      <c r="J685" s="53"/>
      <c r="K685" s="53"/>
      <c r="L685" s="36" t="n">
        <f aca="false">IF(OR(F685="n.a.",F685=""),"n.a.",COUNTIF($I685:$K685,"x")+F685)</f>
        <v>2</v>
      </c>
      <c r="M685" s="54" t="s">
        <v>56</v>
      </c>
      <c r="N685" s="36" t="str">
        <f aca="false">IF(L685="n.a.","n.a.",IF(M685="completed",L685,IF(M685="partial",L685/2,IF(M685="incomplete",0,"n.a."))))</f>
        <v>n.a.</v>
      </c>
      <c r="Q685" s="36" t="n">
        <f aca="false">IF(OR(G685="n.a.",G685=""),"n.a.",COUNTIF($I685:$K685,"x")+G685)</f>
        <v>1</v>
      </c>
      <c r="R685" s="54" t="s">
        <v>56</v>
      </c>
      <c r="S685" s="36" t="str">
        <f aca="false">IF(Q685="n.a.","n.a.",IF(R685="completed",Q685,IF(R685="partial",Q685/2,IF(R685="incomplete",0,"n.a."))))</f>
        <v>n.a.</v>
      </c>
      <c r="V685" s="36" t="n">
        <f aca="false">IF(OR(H685="n.a.",H685=""),"n.a.",COUNTIF($I685:$K685,"x")+H685)</f>
        <v>1</v>
      </c>
      <c r="W685" s="54" t="s">
        <v>56</v>
      </c>
      <c r="X685" s="36" t="str">
        <f aca="false">IF(V685="n.a.","n.a.",IF(W685="completed",V685,IF(W685="partial",V685/2,IF(W685="incomplete",0,"n.a."))))</f>
        <v>n.a.</v>
      </c>
    </row>
    <row r="686" customFormat="false" ht="16.4" hidden="true" customHeight="false" outlineLevel="0" collapsed="false">
      <c r="A686" s="80"/>
      <c r="B686" s="81" t="str">
        <f aca="false">HYPERLINK("https://attack.mitre.org/techniques/T1589/003/","MITRE")</f>
        <v>MITRE</v>
      </c>
      <c r="C686" s="81" t="s">
        <v>26</v>
      </c>
      <c r="D686" s="37" t="s">
        <v>656</v>
      </c>
      <c r="E686" s="38" t="s">
        <v>659</v>
      </c>
      <c r="F686" s="39" t="n">
        <v>2</v>
      </c>
      <c r="G686" s="39" t="s">
        <v>54</v>
      </c>
      <c r="H686" s="39" t="s">
        <v>54</v>
      </c>
      <c r="I686" s="53"/>
      <c r="J686" s="53"/>
      <c r="K686" s="53"/>
      <c r="L686" s="36" t="n">
        <f aca="false">IF(OR(F686="n.a.",F686=""),"n.a.",COUNTIF($I686:$K686,"x")+F686)</f>
        <v>2</v>
      </c>
      <c r="M686" s="54" t="s">
        <v>56</v>
      </c>
      <c r="N686" s="36" t="str">
        <f aca="false">IF(L686="n.a.","n.a.",IF(M686="completed",L686,IF(M686="partial",L686/2,IF(M686="incomplete",0,"n.a."))))</f>
        <v>n.a.</v>
      </c>
      <c r="Q686" s="36" t="str">
        <f aca="false">IF(OR(G686="n.a.",G686=""),"n.a.",COUNTIF($I686:$K686,"x")+G686)</f>
        <v>n.a.</v>
      </c>
      <c r="R686" s="54" t="s">
        <v>54</v>
      </c>
      <c r="S686" s="36" t="str">
        <f aca="false">IF(Q686="n.a.","n.a.",IF(R686="completed",Q686,IF(R686="partial",Q686/2,IF(R686="incomplete",0,"n.a."))))</f>
        <v>n.a.</v>
      </c>
      <c r="V686" s="36" t="str">
        <f aca="false">IF(OR(H686="n.a.",H686=""),"n.a.",COUNTIF($I686:$K686,"x")+H686)</f>
        <v>n.a.</v>
      </c>
      <c r="W686" s="54" t="s">
        <v>54</v>
      </c>
      <c r="X686" s="36" t="str">
        <f aca="false">IF(V686="n.a.","n.a.",IF(W686="completed",V686,IF(W686="partial",V686/2,IF(W686="incomplete",0,"n.a."))))</f>
        <v>n.a.</v>
      </c>
    </row>
    <row r="687" customFormat="false" ht="16.4" hidden="true" customHeight="false" outlineLevel="0" collapsed="false">
      <c r="A687" s="80"/>
      <c r="B687" s="81" t="str">
        <f aca="false">HYPERLINK("https://attack.mitre.org/techniques/T1590/002/","MITRE")</f>
        <v>MITRE</v>
      </c>
      <c r="C687" s="81" t="s">
        <v>26</v>
      </c>
      <c r="D687" s="37" t="s">
        <v>660</v>
      </c>
      <c r="E687" s="38" t="s">
        <v>97</v>
      </c>
      <c r="F687" s="39" t="n">
        <v>1</v>
      </c>
      <c r="G687" s="39" t="n">
        <v>1</v>
      </c>
      <c r="H687" s="39" t="n">
        <v>1</v>
      </c>
      <c r="I687" s="53"/>
      <c r="J687" s="53"/>
      <c r="K687" s="53"/>
      <c r="L687" s="36" t="n">
        <f aca="false">IF(OR(F687="n.a.",F687=""),"n.a.",COUNTIF($I687:$K687,"x")+F687)</f>
        <v>1</v>
      </c>
      <c r="M687" s="54" t="s">
        <v>56</v>
      </c>
      <c r="N687" s="36" t="str">
        <f aca="false">IF(L687="n.a.","n.a.",IF(M687="completed",L687,IF(M687="partial",L687/2,IF(M687="incomplete",0,"n.a."))))</f>
        <v>n.a.</v>
      </c>
      <c r="Q687" s="36" t="n">
        <f aca="false">IF(OR(G687="n.a.",G687=""),"n.a.",COUNTIF($I687:$K687,"x")+G687)</f>
        <v>1</v>
      </c>
      <c r="R687" s="54" t="s">
        <v>56</v>
      </c>
      <c r="S687" s="36" t="str">
        <f aca="false">IF(Q687="n.a.","n.a.",IF(R687="completed",Q687,IF(R687="partial",Q687/2,IF(R687="incomplete",0,"n.a."))))</f>
        <v>n.a.</v>
      </c>
      <c r="V687" s="36" t="n">
        <f aca="false">IF(OR(H687="n.a.",H687=""),"n.a.",COUNTIF($I687:$K687,"x")+H687)</f>
        <v>1</v>
      </c>
      <c r="W687" s="54" t="s">
        <v>56</v>
      </c>
      <c r="X687" s="36" t="str">
        <f aca="false">IF(V687="n.a.","n.a.",IF(W687="completed",V687,IF(W687="partial",V687/2,IF(W687="incomplete",0,"n.a."))))</f>
        <v>n.a.</v>
      </c>
    </row>
    <row r="688" customFormat="false" ht="16.4" hidden="true" customHeight="false" outlineLevel="0" collapsed="false">
      <c r="A688" s="80"/>
      <c r="B688" s="81" t="str">
        <f aca="false">HYPERLINK("https://attack.mitre.org/techniques/T1590/001/","MITRE")</f>
        <v>MITRE</v>
      </c>
      <c r="C688" s="81" t="s">
        <v>26</v>
      </c>
      <c r="D688" s="37" t="s">
        <v>660</v>
      </c>
      <c r="E688" s="38" t="s">
        <v>661</v>
      </c>
      <c r="F688" s="39" t="n">
        <v>1</v>
      </c>
      <c r="G688" s="39" t="s">
        <v>54</v>
      </c>
      <c r="H688" s="39" t="s">
        <v>54</v>
      </c>
      <c r="I688" s="53"/>
      <c r="J688" s="53"/>
      <c r="K688" s="53"/>
      <c r="L688" s="36" t="n">
        <f aca="false">IF(OR(F688="n.a.",F688=""),"n.a.",COUNTIF($I688:$K688,"x")+F688)</f>
        <v>1</v>
      </c>
      <c r="M688" s="54" t="s">
        <v>56</v>
      </c>
      <c r="N688" s="36" t="str">
        <f aca="false">IF(L688="n.a.","n.a.",IF(M688="completed",L688,IF(M688="partial",L688/2,IF(M688="incomplete",0,"n.a."))))</f>
        <v>n.a.</v>
      </c>
      <c r="Q688" s="36" t="str">
        <f aca="false">IF(OR(G688="n.a.",G688=""),"n.a.",COUNTIF($I688:$K688,"x")+G688)</f>
        <v>n.a.</v>
      </c>
      <c r="R688" s="54" t="s">
        <v>54</v>
      </c>
      <c r="S688" s="36" t="str">
        <f aca="false">IF(Q688="n.a.","n.a.",IF(R688="completed",Q688,IF(R688="partial",Q688/2,IF(R688="incomplete",0,"n.a."))))</f>
        <v>n.a.</v>
      </c>
      <c r="V688" s="36" t="str">
        <f aca="false">IF(OR(H688="n.a.",H688=""),"n.a.",COUNTIF($I688:$K688,"x")+H688)</f>
        <v>n.a.</v>
      </c>
      <c r="W688" s="54" t="s">
        <v>54</v>
      </c>
      <c r="X688" s="36" t="str">
        <f aca="false">IF(V688="n.a.","n.a.",IF(W688="completed",V688,IF(W688="partial",V688/2,IF(W688="incomplete",0,"n.a."))))</f>
        <v>n.a.</v>
      </c>
    </row>
    <row r="689" customFormat="false" ht="16.4" hidden="true" customHeight="false" outlineLevel="0" collapsed="false">
      <c r="A689" s="80"/>
      <c r="B689" s="81" t="str">
        <f aca="false">HYPERLINK("https://attack.mitre.org/techniques/T1590/005/","MITRE")</f>
        <v>MITRE</v>
      </c>
      <c r="C689" s="81" t="s">
        <v>26</v>
      </c>
      <c r="D689" s="37" t="s">
        <v>660</v>
      </c>
      <c r="E689" s="38" t="s">
        <v>662</v>
      </c>
      <c r="F689" s="39" t="n">
        <v>1</v>
      </c>
      <c r="G689" s="39" t="n">
        <v>1</v>
      </c>
      <c r="H689" s="39" t="n">
        <v>1</v>
      </c>
      <c r="I689" s="53" t="s">
        <v>55</v>
      </c>
      <c r="J689" s="53"/>
      <c r="K689" s="53"/>
      <c r="L689" s="36" t="n">
        <f aca="false">IF(OR(F689="n.a.",F689=""),"n.a.",COUNTIF($I689:$K689,"x")+F689)</f>
        <v>2</v>
      </c>
      <c r="M689" s="54" t="s">
        <v>56</v>
      </c>
      <c r="N689" s="36" t="str">
        <f aca="false">IF(L689="n.a.","n.a.",IF(M689="completed",L689,IF(M689="partial",L689/2,IF(M689="incomplete",0,"n.a."))))</f>
        <v>n.a.</v>
      </c>
      <c r="Q689" s="36" t="n">
        <f aca="false">IF(OR(G689="n.a.",G689=""),"n.a.",COUNTIF($I689:$K689,"x")+G689)</f>
        <v>2</v>
      </c>
      <c r="R689" s="54" t="s">
        <v>56</v>
      </c>
      <c r="S689" s="36" t="str">
        <f aca="false">IF(Q689="n.a.","n.a.",IF(R689="completed",Q689,IF(R689="partial",Q689/2,IF(R689="incomplete",0,"n.a."))))</f>
        <v>n.a.</v>
      </c>
      <c r="V689" s="36" t="n">
        <f aca="false">IF(OR(H689="n.a.",H689=""),"n.a.",COUNTIF($I689:$K689,"x")+H689)</f>
        <v>2</v>
      </c>
      <c r="W689" s="54" t="s">
        <v>56</v>
      </c>
      <c r="X689" s="36" t="str">
        <f aca="false">IF(V689="n.a.","n.a.",IF(W689="completed",V689,IF(W689="partial",V689/2,IF(W689="incomplete",0,"n.a."))))</f>
        <v>n.a.</v>
      </c>
    </row>
    <row r="690" customFormat="false" ht="16.4" hidden="true" customHeight="false" outlineLevel="0" collapsed="false">
      <c r="A690" s="80"/>
      <c r="B690" s="81" t="str">
        <f aca="false">HYPERLINK("https://attack.mitre.org/techniques/T1590/006/","MITRE")</f>
        <v>MITRE</v>
      </c>
      <c r="C690" s="81" t="s">
        <v>26</v>
      </c>
      <c r="D690" s="37" t="s">
        <v>660</v>
      </c>
      <c r="E690" s="38" t="s">
        <v>663</v>
      </c>
      <c r="F690" s="39" t="n">
        <v>2</v>
      </c>
      <c r="G690" s="39" t="n">
        <v>2</v>
      </c>
      <c r="H690" s="39" t="n">
        <v>2</v>
      </c>
      <c r="I690" s="53" t="s">
        <v>55</v>
      </c>
      <c r="J690" s="53"/>
      <c r="K690" s="53"/>
      <c r="L690" s="36" t="n">
        <f aca="false">IF(OR(F690="n.a.",F690=""),"n.a.",COUNTIF($I690:$K690,"x")+F690)</f>
        <v>3</v>
      </c>
      <c r="M690" s="54" t="s">
        <v>56</v>
      </c>
      <c r="N690" s="36" t="str">
        <f aca="false">IF(L690="n.a.","n.a.",IF(M690="completed",L690,IF(M690="partial",L690/2,IF(M690="incomplete",0,"n.a."))))</f>
        <v>n.a.</v>
      </c>
      <c r="Q690" s="36" t="n">
        <f aca="false">IF(OR(G690="n.a.",G690=""),"n.a.",COUNTIF($I690:$K690,"x")+G690)</f>
        <v>3</v>
      </c>
      <c r="R690" s="54" t="s">
        <v>56</v>
      </c>
      <c r="S690" s="36" t="str">
        <f aca="false">IF(Q690="n.a.","n.a.",IF(R690="completed",Q690,IF(R690="partial",Q690/2,IF(R690="incomplete",0,"n.a."))))</f>
        <v>n.a.</v>
      </c>
      <c r="V690" s="36" t="n">
        <f aca="false">IF(OR(H690="n.a.",H690=""),"n.a.",COUNTIF($I690:$K690,"x")+H690)</f>
        <v>3</v>
      </c>
      <c r="W690" s="54" t="s">
        <v>56</v>
      </c>
      <c r="X690" s="36" t="str">
        <f aca="false">IF(V690="n.a.","n.a.",IF(W690="completed",V690,IF(W690="partial",V690/2,IF(W690="incomplete",0,"n.a."))))</f>
        <v>n.a.</v>
      </c>
    </row>
    <row r="691" customFormat="false" ht="16.4" hidden="true" customHeight="false" outlineLevel="0" collapsed="false">
      <c r="A691" s="80"/>
      <c r="B691" s="81" t="str">
        <f aca="false">HYPERLINK("https://attack.mitre.org/techniques/T1590/004/","MITRE")</f>
        <v>MITRE</v>
      </c>
      <c r="C691" s="81" t="s">
        <v>26</v>
      </c>
      <c r="D691" s="37" t="s">
        <v>660</v>
      </c>
      <c r="E691" s="38" t="s">
        <v>664</v>
      </c>
      <c r="F691" s="39" t="n">
        <v>1</v>
      </c>
      <c r="G691" s="39" t="n">
        <v>2</v>
      </c>
      <c r="H691" s="39" t="n">
        <v>2</v>
      </c>
      <c r="I691" s="53" t="s">
        <v>55</v>
      </c>
      <c r="J691" s="53"/>
      <c r="K691" s="53"/>
      <c r="L691" s="36" t="n">
        <f aca="false">IF(OR(F691="n.a.",F691=""),"n.a.",COUNTIF($I691:$K691,"x")+F691)</f>
        <v>2</v>
      </c>
      <c r="M691" s="54" t="s">
        <v>56</v>
      </c>
      <c r="N691" s="36" t="str">
        <f aca="false">IF(L691="n.a.","n.a.",IF(M691="completed",L691,IF(M691="partial",L691/2,IF(M691="incomplete",0,"n.a."))))</f>
        <v>n.a.</v>
      </c>
      <c r="Q691" s="36" t="n">
        <f aca="false">IF(OR(G691="n.a.",G691=""),"n.a.",COUNTIF($I691:$K691,"x")+G691)</f>
        <v>3</v>
      </c>
      <c r="R691" s="54" t="s">
        <v>56</v>
      </c>
      <c r="S691" s="36" t="str">
        <f aca="false">IF(Q691="n.a.","n.a.",IF(R691="completed",Q691,IF(R691="partial",Q691/2,IF(R691="incomplete",0,"n.a."))))</f>
        <v>n.a.</v>
      </c>
      <c r="V691" s="36" t="n">
        <f aca="false">IF(OR(H691="n.a.",H691=""),"n.a.",COUNTIF($I691:$K691,"x")+H691)</f>
        <v>3</v>
      </c>
      <c r="W691" s="54" t="s">
        <v>56</v>
      </c>
      <c r="X691" s="36" t="str">
        <f aca="false">IF(V691="n.a.","n.a.",IF(W691="completed",V691,IF(W691="partial",V691/2,IF(W691="incomplete",0,"n.a."))))</f>
        <v>n.a.</v>
      </c>
    </row>
    <row r="692" customFormat="false" ht="16.4" hidden="true" customHeight="false" outlineLevel="0" collapsed="false">
      <c r="A692" s="80"/>
      <c r="B692" s="81" t="str">
        <f aca="false">HYPERLINK("https://attack.mitre.org/techniques/T1590/003/","MITRE")</f>
        <v>MITRE</v>
      </c>
      <c r="C692" s="81" t="s">
        <v>26</v>
      </c>
      <c r="D692" s="37" t="s">
        <v>660</v>
      </c>
      <c r="E692" s="38" t="s">
        <v>665</v>
      </c>
      <c r="F692" s="39" t="n">
        <v>1</v>
      </c>
      <c r="G692" s="39" t="n">
        <v>2</v>
      </c>
      <c r="H692" s="39" t="n">
        <v>2</v>
      </c>
      <c r="I692" s="53" t="s">
        <v>55</v>
      </c>
      <c r="J692" s="53"/>
      <c r="K692" s="53"/>
      <c r="L692" s="36" t="n">
        <f aca="false">IF(OR(F692="n.a.",F692=""),"n.a.",COUNTIF($I692:$K692,"x")+F692)</f>
        <v>2</v>
      </c>
      <c r="M692" s="54" t="s">
        <v>56</v>
      </c>
      <c r="N692" s="36" t="str">
        <f aca="false">IF(L692="n.a.","n.a.",IF(M692="completed",L692,IF(M692="partial",L692/2,IF(M692="incomplete",0,"n.a."))))</f>
        <v>n.a.</v>
      </c>
      <c r="Q692" s="36" t="n">
        <f aca="false">IF(OR(G692="n.a.",G692=""),"n.a.",COUNTIF($I692:$K692,"x")+G692)</f>
        <v>3</v>
      </c>
      <c r="R692" s="54" t="s">
        <v>56</v>
      </c>
      <c r="S692" s="36" t="str">
        <f aca="false">IF(Q692="n.a.","n.a.",IF(R692="completed",Q692,IF(R692="partial",Q692/2,IF(R692="incomplete",0,"n.a."))))</f>
        <v>n.a.</v>
      </c>
      <c r="V692" s="36" t="n">
        <f aca="false">IF(OR(H692="n.a.",H692=""),"n.a.",COUNTIF($I692:$K692,"x")+H692)</f>
        <v>3</v>
      </c>
      <c r="W692" s="54" t="s">
        <v>56</v>
      </c>
      <c r="X692" s="36" t="str">
        <f aca="false">IF(V692="n.a.","n.a.",IF(W692="completed",V692,IF(W692="partial",V692/2,IF(W692="incomplete",0,"n.a."))))</f>
        <v>n.a.</v>
      </c>
    </row>
    <row r="693" customFormat="false" ht="16.4" hidden="true" customHeight="false" outlineLevel="0" collapsed="false">
      <c r="A693" s="80"/>
      <c r="B693" s="81" t="str">
        <f aca="false">HYPERLINK("https://attack.mitre.org/techniques/T1591/002/","MITRE")</f>
        <v>MITRE</v>
      </c>
      <c r="C693" s="81" t="s">
        <v>26</v>
      </c>
      <c r="D693" s="37" t="s">
        <v>666</v>
      </c>
      <c r="E693" s="38" t="s">
        <v>667</v>
      </c>
      <c r="F693" s="39" t="n">
        <v>2</v>
      </c>
      <c r="G693" s="39" t="s">
        <v>54</v>
      </c>
      <c r="H693" s="39" t="s">
        <v>54</v>
      </c>
      <c r="I693" s="53" t="s">
        <v>55</v>
      </c>
      <c r="J693" s="53"/>
      <c r="K693" s="53"/>
      <c r="L693" s="36" t="n">
        <f aca="false">IF(OR(F693="n.a.",F693=""),"n.a.",COUNTIF($I693:$K693,"x")+F693)</f>
        <v>3</v>
      </c>
      <c r="M693" s="54" t="s">
        <v>56</v>
      </c>
      <c r="N693" s="36" t="str">
        <f aca="false">IF(L693="n.a.","n.a.",IF(M693="completed",L693,IF(M693="partial",L693/2,IF(M693="incomplete",0,"n.a."))))</f>
        <v>n.a.</v>
      </c>
      <c r="Q693" s="36" t="str">
        <f aca="false">IF(OR(G693="n.a.",G693=""),"n.a.",COUNTIF($I693:$K693,"x")+G693)</f>
        <v>n.a.</v>
      </c>
      <c r="R693" s="54" t="s">
        <v>54</v>
      </c>
      <c r="S693" s="36" t="str">
        <f aca="false">IF(Q693="n.a.","n.a.",IF(R693="completed",Q693,IF(R693="partial",Q693/2,IF(R693="incomplete",0,"n.a."))))</f>
        <v>n.a.</v>
      </c>
      <c r="V693" s="36" t="str">
        <f aca="false">IF(OR(H693="n.a.",H693=""),"n.a.",COUNTIF($I693:$K693,"x")+H693)</f>
        <v>n.a.</v>
      </c>
      <c r="W693" s="54" t="s">
        <v>54</v>
      </c>
      <c r="X693" s="36" t="str">
        <f aca="false">IF(V693="n.a.","n.a.",IF(W693="completed",V693,IF(W693="partial",V693/2,IF(W693="incomplete",0,"n.a."))))</f>
        <v>n.a.</v>
      </c>
    </row>
    <row r="694" customFormat="false" ht="16.4" hidden="true" customHeight="false" outlineLevel="0" collapsed="false">
      <c r="A694" s="80"/>
      <c r="B694" s="81" t="str">
        <f aca="false">HYPERLINK("https://attack.mitre.org/techniques/T1591/001/","MITRE")</f>
        <v>MITRE</v>
      </c>
      <c r="C694" s="81" t="s">
        <v>26</v>
      </c>
      <c r="D694" s="37" t="s">
        <v>666</v>
      </c>
      <c r="E694" s="38" t="s">
        <v>668</v>
      </c>
      <c r="F694" s="39" t="n">
        <v>1</v>
      </c>
      <c r="G694" s="39" t="n">
        <v>2</v>
      </c>
      <c r="H694" s="39" t="n">
        <v>2</v>
      </c>
      <c r="I694" s="53" t="s">
        <v>55</v>
      </c>
      <c r="J694" s="53"/>
      <c r="K694" s="53"/>
      <c r="L694" s="36" t="n">
        <f aca="false">IF(OR(F694="n.a.",F694=""),"n.a.",COUNTIF($I694:$K694,"x")+F694)</f>
        <v>2</v>
      </c>
      <c r="M694" s="54" t="s">
        <v>56</v>
      </c>
      <c r="N694" s="36" t="str">
        <f aca="false">IF(L694="n.a.","n.a.",IF(M694="completed",L694,IF(M694="partial",L694/2,IF(M694="incomplete",0,"n.a."))))</f>
        <v>n.a.</v>
      </c>
      <c r="Q694" s="36" t="n">
        <f aca="false">IF(OR(G694="n.a.",G694=""),"n.a.",COUNTIF($I694:$K694,"x")+G694)</f>
        <v>3</v>
      </c>
      <c r="R694" s="54" t="s">
        <v>56</v>
      </c>
      <c r="S694" s="36" t="str">
        <f aca="false">IF(Q694="n.a.","n.a.",IF(R694="completed",Q694,IF(R694="partial",Q694/2,IF(R694="incomplete",0,"n.a."))))</f>
        <v>n.a.</v>
      </c>
      <c r="V694" s="36" t="n">
        <f aca="false">IF(OR(H694="n.a.",H694=""),"n.a.",COUNTIF($I694:$K694,"x")+H694)</f>
        <v>3</v>
      </c>
      <c r="W694" s="54" t="s">
        <v>56</v>
      </c>
      <c r="X694" s="36" t="str">
        <f aca="false">IF(V694="n.a.","n.a.",IF(W694="completed",V694,IF(W694="partial",V694/2,IF(W694="incomplete",0,"n.a."))))</f>
        <v>n.a.</v>
      </c>
    </row>
    <row r="695" customFormat="false" ht="16.4" hidden="true" customHeight="false" outlineLevel="0" collapsed="false">
      <c r="A695" s="80"/>
      <c r="B695" s="81" t="str">
        <f aca="false">HYPERLINK("https://attack.mitre.org/techniques/T1591/003/","MITRE")</f>
        <v>MITRE</v>
      </c>
      <c r="C695" s="81" t="s">
        <v>26</v>
      </c>
      <c r="D695" s="37" t="s">
        <v>666</v>
      </c>
      <c r="E695" s="38" t="s">
        <v>669</v>
      </c>
      <c r="F695" s="39" t="n">
        <v>2</v>
      </c>
      <c r="G695" s="39" t="s">
        <v>54</v>
      </c>
      <c r="H695" s="39" t="s">
        <v>54</v>
      </c>
      <c r="I695" s="53" t="s">
        <v>55</v>
      </c>
      <c r="J695" s="53"/>
      <c r="K695" s="53"/>
      <c r="L695" s="36" t="n">
        <f aca="false">IF(OR(F695="n.a.",F695=""),"n.a.",COUNTIF($I695:$K695,"x")+F695)</f>
        <v>3</v>
      </c>
      <c r="M695" s="54" t="s">
        <v>56</v>
      </c>
      <c r="N695" s="36" t="str">
        <f aca="false">IF(L695="n.a.","n.a.",IF(M695="completed",L695,IF(M695="partial",L695/2,IF(M695="incomplete",0,"n.a."))))</f>
        <v>n.a.</v>
      </c>
      <c r="Q695" s="36" t="str">
        <f aca="false">IF(OR(G695="n.a.",G695=""),"n.a.",COUNTIF($I695:$K695,"x")+G695)</f>
        <v>n.a.</v>
      </c>
      <c r="R695" s="54" t="s">
        <v>54</v>
      </c>
      <c r="S695" s="36" t="str">
        <f aca="false">IF(Q695="n.a.","n.a.",IF(R695="completed",Q695,IF(R695="partial",Q695/2,IF(R695="incomplete",0,"n.a."))))</f>
        <v>n.a.</v>
      </c>
      <c r="V695" s="36" t="str">
        <f aca="false">IF(OR(H695="n.a.",H695=""),"n.a.",COUNTIF($I695:$K695,"x")+H695)</f>
        <v>n.a.</v>
      </c>
      <c r="W695" s="54" t="s">
        <v>54</v>
      </c>
      <c r="X695" s="36" t="str">
        <f aca="false">IF(V695="n.a.","n.a.",IF(W695="completed",V695,IF(W695="partial",V695/2,IF(W695="incomplete",0,"n.a."))))</f>
        <v>n.a.</v>
      </c>
    </row>
    <row r="696" customFormat="false" ht="16.4" hidden="true" customHeight="false" outlineLevel="0" collapsed="false">
      <c r="A696" s="80"/>
      <c r="B696" s="81" t="str">
        <f aca="false">HYPERLINK("https://attack.mitre.org/techniques/T1591/004/","MITRE")</f>
        <v>MITRE</v>
      </c>
      <c r="C696" s="81" t="s">
        <v>26</v>
      </c>
      <c r="D696" s="37" t="s">
        <v>666</v>
      </c>
      <c r="E696" s="38" t="s">
        <v>670</v>
      </c>
      <c r="F696" s="39" t="n">
        <v>2</v>
      </c>
      <c r="G696" s="39" t="s">
        <v>54</v>
      </c>
      <c r="H696" s="39" t="s">
        <v>54</v>
      </c>
      <c r="I696" s="53" t="s">
        <v>55</v>
      </c>
      <c r="J696" s="53"/>
      <c r="K696" s="53"/>
      <c r="L696" s="36" t="n">
        <f aca="false">IF(OR(F696="n.a.",F696=""),"n.a.",COUNTIF($I696:$K696,"x")+F696)</f>
        <v>3</v>
      </c>
      <c r="M696" s="54" t="s">
        <v>56</v>
      </c>
      <c r="N696" s="36" t="str">
        <f aca="false">IF(L696="n.a.","n.a.",IF(M696="completed",L696,IF(M696="partial",L696/2,IF(M696="incomplete",0,"n.a."))))</f>
        <v>n.a.</v>
      </c>
      <c r="Q696" s="36" t="str">
        <f aca="false">IF(OR(G696="n.a.",G696=""),"n.a.",COUNTIF($I696:$K696,"x")+G696)</f>
        <v>n.a.</v>
      </c>
      <c r="R696" s="54" t="s">
        <v>54</v>
      </c>
      <c r="S696" s="36" t="str">
        <f aca="false">IF(Q696="n.a.","n.a.",IF(R696="completed",Q696,IF(R696="partial",Q696/2,IF(R696="incomplete",0,"n.a."))))</f>
        <v>n.a.</v>
      </c>
      <c r="V696" s="36" t="str">
        <f aca="false">IF(OR(H696="n.a.",H696=""),"n.a.",COUNTIF($I696:$K696,"x")+H696)</f>
        <v>n.a.</v>
      </c>
      <c r="W696" s="54" t="s">
        <v>54</v>
      </c>
      <c r="X696" s="36" t="str">
        <f aca="false">IF(V696="n.a.","n.a.",IF(W696="completed",V696,IF(W696="partial",V696/2,IF(W696="incomplete",0,"n.a."))))</f>
        <v>n.a.</v>
      </c>
    </row>
    <row r="697" customFormat="false" ht="16.4" hidden="true" customHeight="false" outlineLevel="0" collapsed="false">
      <c r="A697" s="80"/>
      <c r="B697" s="81" t="str">
        <f aca="false">HYPERLINK("https://attack.mitre.org/techniques/T1598/002","MITRE")</f>
        <v>MITRE</v>
      </c>
      <c r="C697" s="81" t="s">
        <v>26</v>
      </c>
      <c r="D697" s="37" t="s">
        <v>671</v>
      </c>
      <c r="E697" s="38" t="s">
        <v>539</v>
      </c>
      <c r="F697" s="39" t="n">
        <v>3</v>
      </c>
      <c r="G697" s="39" t="s">
        <v>54</v>
      </c>
      <c r="H697" s="39" t="s">
        <v>54</v>
      </c>
      <c r="I697" s="55" t="s">
        <v>55</v>
      </c>
      <c r="J697" s="55"/>
      <c r="K697" s="55"/>
      <c r="L697" s="36" t="n">
        <f aca="false">IF(OR(F697="n.a.",F697=""),"n.a.",COUNTIF($I697:$K697,"x")+F697)</f>
        <v>4</v>
      </c>
      <c r="M697" s="54" t="s">
        <v>56</v>
      </c>
      <c r="N697" s="36" t="str">
        <f aca="false">IF(L697="n.a.","n.a.",IF(M697="completed",L697,IF(M697="partial",L697/2,IF(M697="incomplete",0,"n.a."))))</f>
        <v>n.a.</v>
      </c>
      <c r="Q697" s="36" t="str">
        <f aca="false">IF(OR(G697="n.a.",G697=""),"n.a.",COUNTIF($I697:$K697,"x")+G697)</f>
        <v>n.a.</v>
      </c>
      <c r="R697" s="54" t="s">
        <v>54</v>
      </c>
      <c r="S697" s="36" t="str">
        <f aca="false">IF(Q697="n.a.","n.a.",IF(R697="completed",Q697,IF(R697="partial",Q697/2,IF(R697="incomplete",0,"n.a."))))</f>
        <v>n.a.</v>
      </c>
      <c r="V697" s="36" t="str">
        <f aca="false">IF(OR(H697="n.a.",H697=""),"n.a.",COUNTIF($I697:$K697,"x")+H697)</f>
        <v>n.a.</v>
      </c>
      <c r="W697" s="54" t="s">
        <v>54</v>
      </c>
      <c r="X697" s="36" t="str">
        <f aca="false">IF(V697="n.a.","n.a.",IF(W697="completed",V697,IF(W697="partial",V697/2,IF(W697="incomplete",0,"n.a."))))</f>
        <v>n.a.</v>
      </c>
    </row>
    <row r="698" customFormat="false" ht="16.4" hidden="true" customHeight="false" outlineLevel="0" collapsed="false">
      <c r="A698" s="80"/>
      <c r="B698" s="81" t="str">
        <f aca="false">HYPERLINK("https://attack.mitre.org/techniques/T1598/003","MITRE")</f>
        <v>MITRE</v>
      </c>
      <c r="C698" s="81" t="s">
        <v>26</v>
      </c>
      <c r="D698" s="37" t="s">
        <v>671</v>
      </c>
      <c r="E698" s="38" t="s">
        <v>540</v>
      </c>
      <c r="F698" s="39" t="n">
        <v>3</v>
      </c>
      <c r="G698" s="39" t="s">
        <v>54</v>
      </c>
      <c r="H698" s="39" t="s">
        <v>54</v>
      </c>
      <c r="I698" s="55" t="s">
        <v>55</v>
      </c>
      <c r="J698" s="55"/>
      <c r="K698" s="55"/>
      <c r="L698" s="36" t="n">
        <f aca="false">IF(OR(F698="n.a.",F698=""),"n.a.",COUNTIF($I698:$K698,"x")+F698)</f>
        <v>4</v>
      </c>
      <c r="M698" s="54" t="s">
        <v>56</v>
      </c>
      <c r="N698" s="36" t="str">
        <f aca="false">IF(L698="n.a.","n.a.",IF(M698="completed",L698,IF(M698="partial",L698/2,IF(M698="incomplete",0,"n.a."))))</f>
        <v>n.a.</v>
      </c>
      <c r="Q698" s="36" t="str">
        <f aca="false">IF(OR(G698="n.a.",G698=""),"n.a.",COUNTIF($I698:$K698,"x")+G698)</f>
        <v>n.a.</v>
      </c>
      <c r="R698" s="54" t="s">
        <v>54</v>
      </c>
      <c r="S698" s="36" t="str">
        <f aca="false">IF(Q698="n.a.","n.a.",IF(R698="completed",Q698,IF(R698="partial",Q698/2,IF(R698="incomplete",0,"n.a."))))</f>
        <v>n.a.</v>
      </c>
      <c r="V698" s="36" t="str">
        <f aca="false">IF(OR(H698="n.a.",H698=""),"n.a.",COUNTIF($I698:$K698,"x")+H698)</f>
        <v>n.a.</v>
      </c>
      <c r="W698" s="54" t="s">
        <v>54</v>
      </c>
      <c r="X698" s="36" t="str">
        <f aca="false">IF(V698="n.a.","n.a.",IF(W698="completed",V698,IF(W698="partial",V698/2,IF(W698="incomplete",0,"n.a."))))</f>
        <v>n.a.</v>
      </c>
    </row>
    <row r="699" customFormat="false" ht="16.4" hidden="true" customHeight="false" outlineLevel="0" collapsed="false">
      <c r="A699" s="80"/>
      <c r="B699" s="81" t="str">
        <f aca="false">HYPERLINK("https://attack.mitre.org/techniques/T1598/001","MITRE")</f>
        <v>MITRE</v>
      </c>
      <c r="C699" s="81" t="s">
        <v>26</v>
      </c>
      <c r="D699" s="37" t="s">
        <v>671</v>
      </c>
      <c r="E699" s="38" t="s">
        <v>672</v>
      </c>
      <c r="F699" s="39" t="n">
        <v>2</v>
      </c>
      <c r="G699" s="39" t="s">
        <v>54</v>
      </c>
      <c r="H699" s="39" t="s">
        <v>54</v>
      </c>
      <c r="I699" s="55" t="s">
        <v>55</v>
      </c>
      <c r="J699" s="55"/>
      <c r="K699" s="55"/>
      <c r="L699" s="36" t="n">
        <f aca="false">IF(OR(F699="n.a.",F699=""),"n.a.",COUNTIF($I699:$K699,"x")+F699)</f>
        <v>3</v>
      </c>
      <c r="M699" s="54" t="s">
        <v>56</v>
      </c>
      <c r="N699" s="36" t="str">
        <f aca="false">IF(L699="n.a.","n.a.",IF(M699="completed",L699,IF(M699="partial",L699/2,IF(M699="incomplete",0,"n.a."))))</f>
        <v>n.a.</v>
      </c>
      <c r="Q699" s="36" t="str">
        <f aca="false">IF(OR(G699="n.a.",G699=""),"n.a.",COUNTIF($I699:$K699,"x")+G699)</f>
        <v>n.a.</v>
      </c>
      <c r="R699" s="54" t="s">
        <v>54</v>
      </c>
      <c r="S699" s="36" t="str">
        <f aca="false">IF(Q699="n.a.","n.a.",IF(R699="completed",Q699,IF(R699="partial",Q699/2,IF(R699="incomplete",0,"n.a."))))</f>
        <v>n.a.</v>
      </c>
      <c r="V699" s="36" t="str">
        <f aca="false">IF(OR(H699="n.a.",H699=""),"n.a.",COUNTIF($I699:$K699,"x")+H699)</f>
        <v>n.a.</v>
      </c>
      <c r="W699" s="54" t="s">
        <v>54</v>
      </c>
      <c r="X699" s="36" t="str">
        <f aca="false">IF(V699="n.a.","n.a.",IF(W699="completed",V699,IF(W699="partial",V699/2,IF(W699="incomplete",0,"n.a."))))</f>
        <v>n.a.</v>
      </c>
    </row>
    <row r="700" customFormat="false" ht="16.4" hidden="true" customHeight="false" outlineLevel="0" collapsed="false">
      <c r="A700" s="80"/>
      <c r="B700" s="81" t="str">
        <f aca="false">HYPERLINK("https://attack.mitre.org/techniques/T1598/004","MITRE")</f>
        <v>MITRE</v>
      </c>
      <c r="C700" s="81" t="s">
        <v>26</v>
      </c>
      <c r="D700" s="37" t="s">
        <v>671</v>
      </c>
      <c r="E700" s="38" t="s">
        <v>542</v>
      </c>
      <c r="F700" s="39" t="n">
        <v>3</v>
      </c>
      <c r="G700" s="39" t="s">
        <v>54</v>
      </c>
      <c r="H700" s="39" t="s">
        <v>54</v>
      </c>
      <c r="I700" s="53" t="s">
        <v>55</v>
      </c>
      <c r="J700" s="53"/>
      <c r="K700" s="53"/>
      <c r="L700" s="36" t="n">
        <f aca="false">IF(OR(F700="n.a.",F700=""),"n.a.",COUNTIF($I700:$K700,"x")+F700)</f>
        <v>4</v>
      </c>
      <c r="M700" s="54" t="s">
        <v>56</v>
      </c>
      <c r="N700" s="36" t="str">
        <f aca="false">IF(L700="n.a.","n.a.",IF(M700="completed",L700,IF(M700="partial",L700/2,IF(M700="incomplete",0,"n.a."))))</f>
        <v>n.a.</v>
      </c>
      <c r="Q700" s="36" t="str">
        <f aca="false">IF(OR(G700="n.a.",G700=""),"n.a.",COUNTIF($I700:$K700,"x")+G700)</f>
        <v>n.a.</v>
      </c>
      <c r="R700" s="54" t="s">
        <v>54</v>
      </c>
      <c r="S700" s="36" t="str">
        <f aca="false">IF(Q700="n.a.","n.a.",IF(R700="completed",Q700,IF(R700="partial",Q700/2,IF(R700="incomplete",0,"n.a."))))</f>
        <v>n.a.</v>
      </c>
      <c r="V700" s="36" t="str">
        <f aca="false">IF(OR(H700="n.a.",H700=""),"n.a.",COUNTIF($I700:$K700,"x")+H700)</f>
        <v>n.a.</v>
      </c>
      <c r="W700" s="54" t="s">
        <v>54</v>
      </c>
      <c r="X700" s="36" t="str">
        <f aca="false">IF(V700="n.a.","n.a.",IF(W700="completed",V700,IF(W700="partial",V700/2,IF(W700="incomplete",0,"n.a."))))</f>
        <v>n.a.</v>
      </c>
    </row>
    <row r="701" customFormat="false" ht="16.4" hidden="true" customHeight="false" outlineLevel="0" collapsed="false">
      <c r="A701" s="80"/>
      <c r="B701" s="81" t="str">
        <f aca="false">HYPERLINK("https://attack.mitre.org/techniques/T1597/002/","MITRE")</f>
        <v>MITRE</v>
      </c>
      <c r="C701" s="81" t="s">
        <v>26</v>
      </c>
      <c r="D701" s="37" t="s">
        <v>673</v>
      </c>
      <c r="E701" s="38" t="s">
        <v>674</v>
      </c>
      <c r="F701" s="39" t="n">
        <v>2</v>
      </c>
      <c r="G701" s="39" t="n">
        <v>2</v>
      </c>
      <c r="H701" s="39" t="n">
        <v>2</v>
      </c>
      <c r="I701" s="53" t="s">
        <v>55</v>
      </c>
      <c r="J701" s="53"/>
      <c r="K701" s="53"/>
      <c r="L701" s="36" t="n">
        <f aca="false">IF(OR(F701="n.a.",F701=""),"n.a.",COUNTIF($I701:$K701,"x")+F701)</f>
        <v>3</v>
      </c>
      <c r="M701" s="54" t="s">
        <v>56</v>
      </c>
      <c r="N701" s="36" t="str">
        <f aca="false">IF(L701="n.a.","n.a.",IF(M701="completed",L701,IF(M701="partial",L701/2,IF(M701="incomplete",0,"n.a."))))</f>
        <v>n.a.</v>
      </c>
      <c r="Q701" s="36" t="n">
        <f aca="false">IF(OR(G701="n.a.",G701=""),"n.a.",COUNTIF($I701:$K701,"x")+G701)</f>
        <v>3</v>
      </c>
      <c r="R701" s="54" t="s">
        <v>56</v>
      </c>
      <c r="S701" s="36" t="str">
        <f aca="false">IF(Q701="n.a.","n.a.",IF(R701="completed",Q701,IF(R701="partial",Q701/2,IF(R701="incomplete",0,"n.a."))))</f>
        <v>n.a.</v>
      </c>
      <c r="V701" s="36" t="n">
        <f aca="false">IF(OR(H701="n.a.",H701=""),"n.a.",COUNTIF($I701:$K701,"x")+H701)</f>
        <v>3</v>
      </c>
      <c r="W701" s="54" t="s">
        <v>56</v>
      </c>
      <c r="X701" s="36" t="str">
        <f aca="false">IF(V701="n.a.","n.a.",IF(W701="completed",V701,IF(W701="partial",V701/2,IF(W701="incomplete",0,"n.a."))))</f>
        <v>n.a.</v>
      </c>
    </row>
    <row r="702" customFormat="false" ht="16.4" hidden="true" customHeight="false" outlineLevel="0" collapsed="false">
      <c r="A702" s="80"/>
      <c r="B702" s="81" t="str">
        <f aca="false">HYPERLINK("https://attack.mitre.org/techniques/T1597/001/","MITRE")</f>
        <v>MITRE</v>
      </c>
      <c r="C702" s="81" t="s">
        <v>26</v>
      </c>
      <c r="D702" s="37" t="s">
        <v>673</v>
      </c>
      <c r="E702" s="38" t="s">
        <v>675</v>
      </c>
      <c r="F702" s="39" t="n">
        <v>2</v>
      </c>
      <c r="G702" s="39" t="n">
        <v>2</v>
      </c>
      <c r="H702" s="39" t="n">
        <v>2</v>
      </c>
      <c r="I702" s="53" t="s">
        <v>55</v>
      </c>
      <c r="J702" s="53"/>
      <c r="K702" s="53"/>
      <c r="L702" s="36" t="n">
        <f aca="false">IF(OR(F702="n.a.",F702=""),"n.a.",COUNTIF($I702:$K702,"x")+F702)</f>
        <v>3</v>
      </c>
      <c r="M702" s="54" t="s">
        <v>56</v>
      </c>
      <c r="N702" s="36" t="str">
        <f aca="false">IF(L702="n.a.","n.a.",IF(M702="completed",L702,IF(M702="partial",L702/2,IF(M702="incomplete",0,"n.a."))))</f>
        <v>n.a.</v>
      </c>
      <c r="Q702" s="36" t="n">
        <f aca="false">IF(OR(G702="n.a.",G702=""),"n.a.",COUNTIF($I702:$K702,"x")+G702)</f>
        <v>3</v>
      </c>
      <c r="R702" s="54" t="s">
        <v>56</v>
      </c>
      <c r="S702" s="36" t="str">
        <f aca="false">IF(Q702="n.a.","n.a.",IF(R702="completed",Q702,IF(R702="partial",Q702/2,IF(R702="incomplete",0,"n.a."))))</f>
        <v>n.a.</v>
      </c>
      <c r="V702" s="36" t="n">
        <f aca="false">IF(OR(H702="n.a.",H702=""),"n.a.",COUNTIF($I702:$K702,"x")+H702)</f>
        <v>3</v>
      </c>
      <c r="W702" s="54" t="s">
        <v>56</v>
      </c>
      <c r="X702" s="36" t="str">
        <f aca="false">IF(V702="n.a.","n.a.",IF(W702="completed",V702,IF(W702="partial",V702/2,IF(W702="incomplete",0,"n.a."))))</f>
        <v>n.a.</v>
      </c>
    </row>
    <row r="703" customFormat="false" ht="16.4" hidden="true" customHeight="false" outlineLevel="0" collapsed="false">
      <c r="A703" s="80"/>
      <c r="B703" s="81" t="str">
        <f aca="false">HYPERLINK("https://attack.mitre.org/techniques/T1596/004/","MITRE")</f>
        <v>MITRE</v>
      </c>
      <c r="C703" s="81" t="s">
        <v>26</v>
      </c>
      <c r="D703" s="37" t="s">
        <v>676</v>
      </c>
      <c r="E703" s="38" t="s">
        <v>677</v>
      </c>
      <c r="F703" s="39" t="s">
        <v>54</v>
      </c>
      <c r="G703" s="39" t="n">
        <v>2</v>
      </c>
      <c r="H703" s="39" t="n">
        <v>2</v>
      </c>
      <c r="I703" s="53"/>
      <c r="J703" s="53"/>
      <c r="K703" s="53"/>
      <c r="L703" s="36" t="str">
        <f aca="false">IF(OR(F703="n.a.",F703=""),"n.a.",COUNTIF($I703:$K703,"x")+F703)</f>
        <v>n.a.</v>
      </c>
      <c r="M703" s="54" t="s">
        <v>54</v>
      </c>
      <c r="N703" s="36" t="str">
        <f aca="false">IF(L703="n.a.","n.a.",IF(M703="completed",L703,IF(M703="partial",L703/2,IF(M703="incomplete",0,"n.a."))))</f>
        <v>n.a.</v>
      </c>
      <c r="Q703" s="36" t="n">
        <f aca="false">IF(OR(G703="n.a.",G703=""),"n.a.",COUNTIF($I703:$K703,"x")+G703)</f>
        <v>2</v>
      </c>
      <c r="R703" s="54" t="s">
        <v>56</v>
      </c>
      <c r="S703" s="36" t="str">
        <f aca="false">IF(Q703="n.a.","n.a.",IF(R703="completed",Q703,IF(R703="partial",Q703/2,IF(R703="incomplete",0,"n.a."))))</f>
        <v>n.a.</v>
      </c>
      <c r="V703" s="36" t="n">
        <f aca="false">IF(OR(H703="n.a.",H703=""),"n.a.",COUNTIF($I703:$K703,"x")+H703)</f>
        <v>2</v>
      </c>
      <c r="W703" s="54" t="s">
        <v>56</v>
      </c>
      <c r="X703" s="36" t="str">
        <f aca="false">IF(V703="n.a.","n.a.",IF(W703="completed",V703,IF(W703="partial",V703/2,IF(W703="incomplete",0,"n.a."))))</f>
        <v>n.a.</v>
      </c>
    </row>
    <row r="704" customFormat="false" ht="16.4" hidden="true" customHeight="false" outlineLevel="0" collapsed="false">
      <c r="A704" s="80"/>
      <c r="B704" s="81" t="str">
        <f aca="false">HYPERLINK("https://attack.mitre.org/techniques/T1596/003/","MITRE")</f>
        <v>MITRE</v>
      </c>
      <c r="C704" s="81" t="s">
        <v>26</v>
      </c>
      <c r="D704" s="37" t="s">
        <v>676</v>
      </c>
      <c r="E704" s="38" t="s">
        <v>678</v>
      </c>
      <c r="F704" s="39" t="s">
        <v>54</v>
      </c>
      <c r="G704" s="39" t="n">
        <v>1</v>
      </c>
      <c r="H704" s="39" t="n">
        <v>1</v>
      </c>
      <c r="I704" s="53"/>
      <c r="J704" s="53"/>
      <c r="K704" s="53"/>
      <c r="L704" s="36" t="str">
        <f aca="false">IF(OR(F704="n.a.",F704=""),"n.a.",COUNTIF($I704:$K704,"x")+F704)</f>
        <v>n.a.</v>
      </c>
      <c r="M704" s="54" t="s">
        <v>54</v>
      </c>
      <c r="N704" s="36" t="str">
        <f aca="false">IF(L704="n.a.","n.a.",IF(M704="completed",L704,IF(M704="partial",L704/2,IF(M704="incomplete",0,"n.a."))))</f>
        <v>n.a.</v>
      </c>
      <c r="Q704" s="36" t="n">
        <f aca="false">IF(OR(G704="n.a.",G704=""),"n.a.",COUNTIF($I704:$K704,"x")+G704)</f>
        <v>1</v>
      </c>
      <c r="R704" s="54" t="s">
        <v>56</v>
      </c>
      <c r="S704" s="36" t="str">
        <f aca="false">IF(Q704="n.a.","n.a.",IF(R704="completed",Q704,IF(R704="partial",Q704/2,IF(R704="incomplete",0,"n.a."))))</f>
        <v>n.a.</v>
      </c>
      <c r="V704" s="36" t="n">
        <f aca="false">IF(OR(H704="n.a.",H704=""),"n.a.",COUNTIF($I704:$K704,"x")+H704)</f>
        <v>1</v>
      </c>
      <c r="W704" s="54" t="s">
        <v>56</v>
      </c>
      <c r="X704" s="36" t="str">
        <f aca="false">IF(V704="n.a.","n.a.",IF(W704="completed",V704,IF(W704="partial",V704/2,IF(W704="incomplete",0,"n.a."))))</f>
        <v>n.a.</v>
      </c>
    </row>
    <row r="705" customFormat="false" ht="16.4" hidden="true" customHeight="false" outlineLevel="0" collapsed="false">
      <c r="A705" s="80"/>
      <c r="B705" s="81" t="str">
        <f aca="false">HYPERLINK("https://attack.mitre.org/techniques/T1596/001/","MITRE")</f>
        <v>MITRE</v>
      </c>
      <c r="C705" s="81" t="s">
        <v>26</v>
      </c>
      <c r="D705" s="37" t="s">
        <v>676</v>
      </c>
      <c r="E705" s="38" t="s">
        <v>679</v>
      </c>
      <c r="F705" s="39" t="n">
        <v>1</v>
      </c>
      <c r="G705" s="39" t="n">
        <v>2</v>
      </c>
      <c r="H705" s="39" t="n">
        <v>2</v>
      </c>
      <c r="I705" s="53" t="s">
        <v>55</v>
      </c>
      <c r="J705" s="53"/>
      <c r="K705" s="53"/>
      <c r="L705" s="36" t="n">
        <f aca="false">IF(OR(F705="n.a.",F705=""),"n.a.",COUNTIF($I705:$K705,"x")+F705)</f>
        <v>2</v>
      </c>
      <c r="M705" s="54" t="s">
        <v>56</v>
      </c>
      <c r="N705" s="36" t="str">
        <f aca="false">IF(L705="n.a.","n.a.",IF(M705="completed",L705,IF(M705="partial",L705/2,IF(M705="incomplete",0,"n.a."))))</f>
        <v>n.a.</v>
      </c>
      <c r="Q705" s="36" t="n">
        <f aca="false">IF(OR(G705="n.a.",G705=""),"n.a.",COUNTIF($I705:$K705,"x")+G705)</f>
        <v>3</v>
      </c>
      <c r="R705" s="54" t="s">
        <v>56</v>
      </c>
      <c r="S705" s="36" t="str">
        <f aca="false">IF(Q705="n.a.","n.a.",IF(R705="completed",Q705,IF(R705="partial",Q705/2,IF(R705="incomplete",0,"n.a."))))</f>
        <v>n.a.</v>
      </c>
      <c r="V705" s="36" t="n">
        <f aca="false">IF(OR(H705="n.a.",H705=""),"n.a.",COUNTIF($I705:$K705,"x")+H705)</f>
        <v>3</v>
      </c>
      <c r="W705" s="54" t="s">
        <v>56</v>
      </c>
      <c r="X705" s="36" t="str">
        <f aca="false">IF(V705="n.a.","n.a.",IF(W705="completed",V705,IF(W705="partial",V705/2,IF(W705="incomplete",0,"n.a."))))</f>
        <v>n.a.</v>
      </c>
    </row>
    <row r="706" customFormat="false" ht="16.4" hidden="true" customHeight="false" outlineLevel="0" collapsed="false">
      <c r="A706" s="80"/>
      <c r="B706" s="81" t="str">
        <f aca="false">HYPERLINK("https://attack.mitre.org/techniques/T1596/005/","MITRE")</f>
        <v>MITRE</v>
      </c>
      <c r="C706" s="81" t="s">
        <v>26</v>
      </c>
      <c r="D706" s="37" t="s">
        <v>676</v>
      </c>
      <c r="E706" s="38" t="s">
        <v>680</v>
      </c>
      <c r="F706" s="39" t="n">
        <v>1</v>
      </c>
      <c r="G706" s="39" t="n">
        <v>2</v>
      </c>
      <c r="H706" s="39" t="n">
        <v>2</v>
      </c>
      <c r="I706" s="53"/>
      <c r="J706" s="53"/>
      <c r="K706" s="53"/>
      <c r="L706" s="36" t="n">
        <f aca="false">IF(OR(F706="n.a.",F706=""),"n.a.",COUNTIF($I706:$K706,"x")+F706)</f>
        <v>1</v>
      </c>
      <c r="M706" s="54" t="s">
        <v>56</v>
      </c>
      <c r="N706" s="36" t="str">
        <f aca="false">IF(L706="n.a.","n.a.",IF(M706="completed",L706,IF(M706="partial",L706/2,IF(M706="incomplete",0,"n.a."))))</f>
        <v>n.a.</v>
      </c>
      <c r="Q706" s="36" t="n">
        <f aca="false">IF(OR(G706="n.a.",G706=""),"n.a.",COUNTIF($I706:$K706,"x")+G706)</f>
        <v>2</v>
      </c>
      <c r="R706" s="54" t="s">
        <v>56</v>
      </c>
      <c r="S706" s="36" t="str">
        <f aca="false">IF(Q706="n.a.","n.a.",IF(R706="completed",Q706,IF(R706="partial",Q706/2,IF(R706="incomplete",0,"n.a."))))</f>
        <v>n.a.</v>
      </c>
      <c r="V706" s="36" t="n">
        <f aca="false">IF(OR(H706="n.a.",H706=""),"n.a.",COUNTIF($I706:$K706,"x")+H706)</f>
        <v>2</v>
      </c>
      <c r="W706" s="54" t="s">
        <v>56</v>
      </c>
      <c r="X706" s="36" t="str">
        <f aca="false">IF(V706="n.a.","n.a.",IF(W706="completed",V706,IF(W706="partial",V706/2,IF(W706="incomplete",0,"n.a."))))</f>
        <v>n.a.</v>
      </c>
    </row>
    <row r="707" customFormat="false" ht="16.4" hidden="true" customHeight="false" outlineLevel="0" collapsed="false">
      <c r="A707" s="80"/>
      <c r="B707" s="81" t="str">
        <f aca="false">HYPERLINK("https://attack.mitre.org/techniques/T1596/002/","MITRE")</f>
        <v>MITRE</v>
      </c>
      <c r="C707" s="81" t="s">
        <v>26</v>
      </c>
      <c r="D707" s="37" t="s">
        <v>676</v>
      </c>
      <c r="E707" s="38" t="s">
        <v>681</v>
      </c>
      <c r="F707" s="39" t="s">
        <v>54</v>
      </c>
      <c r="G707" s="39" t="n">
        <v>1</v>
      </c>
      <c r="H707" s="39" t="n">
        <v>1</v>
      </c>
      <c r="I707" s="53"/>
      <c r="J707" s="53"/>
      <c r="K707" s="53"/>
      <c r="L707" s="36" t="str">
        <f aca="false">IF(OR(F707="n.a.",F707=""),"n.a.",COUNTIF($I707:$K707,"x")+F707)</f>
        <v>n.a.</v>
      </c>
      <c r="M707" s="54" t="s">
        <v>54</v>
      </c>
      <c r="N707" s="36" t="str">
        <f aca="false">IF(L707="n.a.","n.a.",IF(M707="completed",L707,IF(M707="partial",L707/2,IF(M707="incomplete",0,"n.a."))))</f>
        <v>n.a.</v>
      </c>
      <c r="Q707" s="36" t="n">
        <f aca="false">IF(OR(G707="n.a.",G707=""),"n.a.",COUNTIF($I707:$K707,"x")+G707)</f>
        <v>1</v>
      </c>
      <c r="R707" s="54" t="s">
        <v>56</v>
      </c>
      <c r="S707" s="36" t="str">
        <f aca="false">IF(Q707="n.a.","n.a.",IF(R707="completed",Q707,IF(R707="partial",Q707/2,IF(R707="incomplete",0,"n.a."))))</f>
        <v>n.a.</v>
      </c>
      <c r="V707" s="36" t="n">
        <f aca="false">IF(OR(H707="n.a.",H707=""),"n.a.",COUNTIF($I707:$K707,"x")+H707)</f>
        <v>1</v>
      </c>
      <c r="W707" s="54" t="s">
        <v>56</v>
      </c>
      <c r="X707" s="36" t="str">
        <f aca="false">IF(V707="n.a.","n.a.",IF(W707="completed",V707,IF(W707="partial",V707/2,IF(W707="incomplete",0,"n.a."))))</f>
        <v>n.a.</v>
      </c>
    </row>
    <row r="708" customFormat="false" ht="16.4" hidden="true" customHeight="false" outlineLevel="0" collapsed="false">
      <c r="A708" s="80"/>
      <c r="B708" s="81" t="str">
        <f aca="false">HYPERLINK("https://attack.mitre.org/techniques/T1593/003","MITRE")</f>
        <v>MITRE</v>
      </c>
      <c r="C708" s="81" t="s">
        <v>26</v>
      </c>
      <c r="D708" s="37" t="s">
        <v>682</v>
      </c>
      <c r="E708" s="38" t="s">
        <v>74</v>
      </c>
      <c r="F708" s="39" t="s">
        <v>54</v>
      </c>
      <c r="G708" s="39" t="n">
        <v>3</v>
      </c>
      <c r="H708" s="39" t="n">
        <v>3</v>
      </c>
      <c r="I708" s="55" t="s">
        <v>55</v>
      </c>
      <c r="J708" s="55"/>
      <c r="K708" s="55"/>
      <c r="L708" s="36" t="str">
        <f aca="false">IF(OR(F708="n.a.",F708=""),"n.a.",COUNTIF($I708:$K708,"x")+F708)</f>
        <v>n.a.</v>
      </c>
      <c r="M708" s="54" t="s">
        <v>54</v>
      </c>
      <c r="N708" s="36" t="str">
        <f aca="false">IF(L708="n.a.","n.a.",IF(M708="completed",L708,IF(M708="partial",L708/2,IF(M708="incomplete",0,"n.a."))))</f>
        <v>n.a.</v>
      </c>
      <c r="Q708" s="36" t="n">
        <f aca="false">IF(OR(G708="n.a.",G708=""),"n.a.",COUNTIF($I708:$K708,"x")+G708)</f>
        <v>4</v>
      </c>
      <c r="R708" s="54" t="s">
        <v>56</v>
      </c>
      <c r="S708" s="36" t="str">
        <f aca="false">IF(Q708="n.a.","n.a.",IF(R708="completed",Q708,IF(R708="partial",Q708/2,IF(R708="incomplete",0,"n.a."))))</f>
        <v>n.a.</v>
      </c>
      <c r="V708" s="36" t="n">
        <f aca="false">IF(OR(H708="n.a.",H708=""),"n.a.",COUNTIF($I708:$K708,"x")+H708)</f>
        <v>4</v>
      </c>
      <c r="W708" s="54" t="s">
        <v>56</v>
      </c>
      <c r="X708" s="36" t="str">
        <f aca="false">IF(V708="n.a.","n.a.",IF(W708="completed",V708,IF(W708="partial",V708/2,IF(W708="incomplete",0,"n.a."))))</f>
        <v>n.a.</v>
      </c>
    </row>
    <row r="709" customFormat="false" ht="16.4" hidden="true" customHeight="false" outlineLevel="0" collapsed="false">
      <c r="A709" s="80"/>
      <c r="B709" s="81" t="str">
        <f aca="false">HYPERLINK("https://attack.mitre.org/techniques/T1593/002","MITRE")</f>
        <v>MITRE</v>
      </c>
      <c r="C709" s="81" t="s">
        <v>26</v>
      </c>
      <c r="D709" s="37" t="s">
        <v>682</v>
      </c>
      <c r="E709" s="38" t="s">
        <v>683</v>
      </c>
      <c r="F709" s="39" t="s">
        <v>54</v>
      </c>
      <c r="G709" s="39" t="n">
        <v>2</v>
      </c>
      <c r="H709" s="39" t="n">
        <v>2</v>
      </c>
      <c r="I709" s="53" t="s">
        <v>55</v>
      </c>
      <c r="J709" s="53"/>
      <c r="K709" s="53"/>
      <c r="L709" s="36" t="str">
        <f aca="false">IF(OR(F709="n.a.",F709=""),"n.a.",COUNTIF($I709:$K709,"x")+F709)</f>
        <v>n.a.</v>
      </c>
      <c r="M709" s="54" t="s">
        <v>54</v>
      </c>
      <c r="N709" s="36" t="str">
        <f aca="false">IF(L709="n.a.","n.a.",IF(M709="completed",L709,IF(M709="partial",L709/2,IF(M709="incomplete",0,"n.a."))))</f>
        <v>n.a.</v>
      </c>
      <c r="Q709" s="36" t="n">
        <f aca="false">IF(OR(G709="n.a.",G709=""),"n.a.",COUNTIF($I709:$K709,"x")+G709)</f>
        <v>3</v>
      </c>
      <c r="R709" s="54" t="s">
        <v>56</v>
      </c>
      <c r="S709" s="36" t="str">
        <f aca="false">IF(Q709="n.a.","n.a.",IF(R709="completed",Q709,IF(R709="partial",Q709/2,IF(R709="incomplete",0,"n.a."))))</f>
        <v>n.a.</v>
      </c>
      <c r="V709" s="36" t="n">
        <f aca="false">IF(OR(H709="n.a.",H709=""),"n.a.",COUNTIF($I709:$K709,"x")+H709)</f>
        <v>3</v>
      </c>
      <c r="W709" s="54" t="s">
        <v>56</v>
      </c>
      <c r="X709" s="36" t="str">
        <f aca="false">IF(V709="n.a.","n.a.",IF(W709="completed",V709,IF(W709="partial",V709/2,IF(W709="incomplete",0,"n.a."))))</f>
        <v>n.a.</v>
      </c>
    </row>
    <row r="710" customFormat="false" ht="16.4" hidden="true" customHeight="false" outlineLevel="0" collapsed="false">
      <c r="A710" s="80"/>
      <c r="B710" s="81" t="str">
        <f aca="false">HYPERLINK("https://attack.mitre.org/techniques/T1593/001","MITRE")</f>
        <v>MITRE</v>
      </c>
      <c r="C710" s="81" t="s">
        <v>26</v>
      </c>
      <c r="D710" s="37" t="s">
        <v>682</v>
      </c>
      <c r="E710" s="38" t="s">
        <v>684</v>
      </c>
      <c r="F710" s="39" t="n">
        <v>3</v>
      </c>
      <c r="G710" s="39" t="s">
        <v>54</v>
      </c>
      <c r="H710" s="39" t="s">
        <v>54</v>
      </c>
      <c r="I710" s="55" t="s">
        <v>55</v>
      </c>
      <c r="J710" s="55"/>
      <c r="K710" s="55"/>
      <c r="L710" s="36" t="n">
        <f aca="false">IF(OR(F710="n.a.",F710=""),"n.a.",COUNTIF($I710:$K710,"x")+F710)</f>
        <v>4</v>
      </c>
      <c r="M710" s="54" t="s">
        <v>56</v>
      </c>
      <c r="N710" s="36" t="str">
        <f aca="false">IF(L710="n.a.","n.a.",IF(M710="completed",L710,IF(M710="partial",L710/2,IF(M710="incomplete",0,"n.a."))))</f>
        <v>n.a.</v>
      </c>
      <c r="Q710" s="36" t="str">
        <f aca="false">IF(OR(G710="n.a.",G710=""),"n.a.",COUNTIF($I710:$K710,"x")+G710)</f>
        <v>n.a.</v>
      </c>
      <c r="R710" s="54" t="s">
        <v>54</v>
      </c>
      <c r="S710" s="36" t="str">
        <f aca="false">IF(Q710="n.a.","n.a.",IF(R710="completed",Q710,IF(R710="partial",Q710/2,IF(R710="incomplete",0,"n.a."))))</f>
        <v>n.a.</v>
      </c>
      <c r="V710" s="36" t="str">
        <f aca="false">IF(OR(H710="n.a.",H710=""),"n.a.",COUNTIF($I710:$K710,"x")+H710)</f>
        <v>n.a.</v>
      </c>
      <c r="W710" s="54" t="s">
        <v>54</v>
      </c>
      <c r="X710" s="36" t="str">
        <f aca="false">IF(V710="n.a.","n.a.",IF(W710="completed",V710,IF(W710="partial",V710/2,IF(W710="incomplete",0,"n.a."))))</f>
        <v>n.a.</v>
      </c>
    </row>
    <row r="711" customFormat="false" ht="16.4" hidden="true" customHeight="false" outlineLevel="0" collapsed="false">
      <c r="A711" s="80"/>
      <c r="B711" s="81" t="str">
        <f aca="false">HYPERLINK("https://attack.mitre.org/techniques/T1594/","MITRE")</f>
        <v>MITRE</v>
      </c>
      <c r="C711" s="81" t="s">
        <v>26</v>
      </c>
      <c r="D711" s="37" t="s">
        <v>685</v>
      </c>
      <c r="E711" s="38" t="s">
        <v>65</v>
      </c>
      <c r="F711" s="39" t="s">
        <v>54</v>
      </c>
      <c r="G711" s="39" t="n">
        <v>3</v>
      </c>
      <c r="H711" s="39" t="n">
        <v>3</v>
      </c>
      <c r="I711" s="53" t="s">
        <v>55</v>
      </c>
      <c r="J711" s="53"/>
      <c r="K711" s="53"/>
      <c r="L711" s="36" t="str">
        <f aca="false">IF(OR(F711="n.a.",F711=""),"n.a.",COUNTIF($I711:$K711,"x")+F711)</f>
        <v>n.a.</v>
      </c>
      <c r="M711" s="54" t="s">
        <v>54</v>
      </c>
      <c r="N711" s="36" t="str">
        <f aca="false">IF(L711="n.a.","n.a.",IF(M711="completed",L711,IF(M711="partial",L711/2,IF(M711="incomplete",0,"n.a."))))</f>
        <v>n.a.</v>
      </c>
      <c r="Q711" s="36" t="n">
        <f aca="false">IF(OR(G711="n.a.",G711=""),"n.a.",COUNTIF($I711:$K711,"x")+G711)</f>
        <v>4</v>
      </c>
      <c r="R711" s="54" t="s">
        <v>56</v>
      </c>
      <c r="S711" s="36" t="str">
        <f aca="false">IF(Q711="n.a.","n.a.",IF(R711="completed",Q711,IF(R711="partial",Q711/2,IF(R711="incomplete",0,"n.a."))))</f>
        <v>n.a.</v>
      </c>
      <c r="V711" s="36" t="n">
        <f aca="false">IF(OR(H711="n.a.",H711=""),"n.a.",COUNTIF($I711:$K711,"x")+H711)</f>
        <v>4</v>
      </c>
      <c r="W711" s="54" t="s">
        <v>56</v>
      </c>
      <c r="X711" s="36" t="str">
        <f aca="false">IF(V711="n.a.","n.a.",IF(W711="completed",V711,IF(W711="partial",V711/2,IF(W711="incomplete",0,"n.a."))))</f>
        <v>n.a.</v>
      </c>
    </row>
    <row r="712" customFormat="false" ht="16.4" hidden="true" customHeight="false" outlineLevel="0" collapsed="false">
      <c r="A712" s="82"/>
      <c r="B712" s="83" t="str">
        <f aca="false">HYPERLINK("https://attack.mitre.org/techniques/T1650/","MITRE")</f>
        <v>MITRE</v>
      </c>
      <c r="C712" s="83" t="s">
        <v>27</v>
      </c>
      <c r="D712" s="37" t="s">
        <v>686</v>
      </c>
      <c r="E712" s="38" t="s">
        <v>65</v>
      </c>
      <c r="F712" s="39" t="n">
        <v>2</v>
      </c>
      <c r="G712" s="39" t="n">
        <v>3</v>
      </c>
      <c r="H712" s="39" t="n">
        <v>3</v>
      </c>
      <c r="I712" s="55" t="s">
        <v>55</v>
      </c>
      <c r="J712" s="55" t="s">
        <v>55</v>
      </c>
      <c r="K712" s="55" t="s">
        <v>55</v>
      </c>
      <c r="L712" s="36" t="n">
        <f aca="false">IF(OR(F712="n.a.",F712=""),"n.a.",COUNTIF($I712:$K712,"x")+F712)</f>
        <v>5</v>
      </c>
      <c r="M712" s="54" t="s">
        <v>56</v>
      </c>
      <c r="N712" s="36" t="str">
        <f aca="false">IF(L712="n.a.","n.a.",IF(M712="completed",L712,IF(M712="partial",L712/2,IF(M712="incomplete",0,"n.a."))))</f>
        <v>n.a.</v>
      </c>
      <c r="Q712" s="36" t="n">
        <f aca="false">IF(OR(G712="n.a.",G712=""),"n.a.",COUNTIF($I712:$K712,"x")+G712)</f>
        <v>6</v>
      </c>
      <c r="R712" s="54" t="s">
        <v>56</v>
      </c>
      <c r="S712" s="36" t="str">
        <f aca="false">IF(Q712="n.a.","n.a.",IF(R712="completed",Q712,IF(R712="partial",Q712/2,IF(R712="incomplete",0,"n.a."))))</f>
        <v>n.a.</v>
      </c>
      <c r="V712" s="36" t="n">
        <f aca="false">IF(OR(H712="n.a.",H712=""),"n.a.",COUNTIF($I712:$K712,"x")+H712)</f>
        <v>6</v>
      </c>
      <c r="W712" s="54" t="s">
        <v>56</v>
      </c>
      <c r="X712" s="36" t="str">
        <f aca="false">IF(V712="n.a.","n.a.",IF(W712="completed",V712,IF(W712="partial",V712/2,IF(W712="incomplete",0,"n.a."))))</f>
        <v>n.a.</v>
      </c>
    </row>
    <row r="713" customFormat="false" ht="16.4" hidden="true" customHeight="false" outlineLevel="0" collapsed="false">
      <c r="A713" s="82"/>
      <c r="B713" s="83" t="str">
        <f aca="false">HYPERLINK("https://attack.mitre.org/techniques/T1583/005/","MITRE")</f>
        <v>MITRE</v>
      </c>
      <c r="C713" s="83" t="s">
        <v>27</v>
      </c>
      <c r="D713" s="37" t="s">
        <v>687</v>
      </c>
      <c r="E713" s="38" t="s">
        <v>688</v>
      </c>
      <c r="F713" s="39" t="n">
        <v>1</v>
      </c>
      <c r="G713" s="39" t="n">
        <v>3</v>
      </c>
      <c r="H713" s="39" t="n">
        <v>2</v>
      </c>
      <c r="I713" s="53"/>
      <c r="J713" s="53"/>
      <c r="K713" s="53" t="s">
        <v>55</v>
      </c>
      <c r="L713" s="36" t="n">
        <f aca="false">IF(OR(F713="n.a.",F713=""),"n.a.",COUNTIF($I713:$K713,"x")+F713)</f>
        <v>2</v>
      </c>
      <c r="M713" s="54" t="s">
        <v>56</v>
      </c>
      <c r="N713" s="36" t="str">
        <f aca="false">IF(L713="n.a.","n.a.",IF(M713="completed",L713,IF(M713="partial",L713/2,IF(M713="incomplete",0,"n.a."))))</f>
        <v>n.a.</v>
      </c>
      <c r="Q713" s="36" t="n">
        <f aca="false">IF(OR(G713="n.a.",G713=""),"n.a.",COUNTIF($I713:$K713,"x")+G713)</f>
        <v>4</v>
      </c>
      <c r="R713" s="54" t="s">
        <v>56</v>
      </c>
      <c r="S713" s="36" t="str">
        <f aca="false">IF(Q713="n.a.","n.a.",IF(R713="completed",Q713,IF(R713="partial",Q713/2,IF(R713="incomplete",0,"n.a."))))</f>
        <v>n.a.</v>
      </c>
      <c r="V713" s="36" t="n">
        <f aca="false">IF(OR(H713="n.a.",H713=""),"n.a.",COUNTIF($I713:$K713,"x")+H713)</f>
        <v>3</v>
      </c>
      <c r="W713" s="54" t="s">
        <v>56</v>
      </c>
      <c r="X713" s="36" t="str">
        <f aca="false">IF(V713="n.a.","n.a.",IF(W713="completed",V713,IF(W713="partial",V713/2,IF(W713="incomplete",0,"n.a."))))</f>
        <v>n.a.</v>
      </c>
    </row>
    <row r="714" customFormat="false" ht="16.4" hidden="true" customHeight="false" outlineLevel="0" collapsed="false">
      <c r="A714" s="82"/>
      <c r="B714" s="83" t="str">
        <f aca="false">HYPERLINK("https://attack.mitre.org/techniques/T1583/002/","MITRE")</f>
        <v>MITRE</v>
      </c>
      <c r="C714" s="83" t="s">
        <v>27</v>
      </c>
      <c r="D714" s="37" t="s">
        <v>687</v>
      </c>
      <c r="E714" s="38" t="s">
        <v>689</v>
      </c>
      <c r="F714" s="39" t="n">
        <v>2</v>
      </c>
      <c r="G714" s="39" t="n">
        <v>2</v>
      </c>
      <c r="H714" s="39" t="n">
        <v>2</v>
      </c>
      <c r="I714" s="53" t="s">
        <v>55</v>
      </c>
      <c r="J714" s="53" t="s">
        <v>55</v>
      </c>
      <c r="K714" s="53" t="s">
        <v>55</v>
      </c>
      <c r="L714" s="36" t="n">
        <f aca="false">IF(OR(F714="n.a.",F714=""),"n.a.",COUNTIF($I714:$K714,"x")+F714)</f>
        <v>5</v>
      </c>
      <c r="M714" s="54" t="s">
        <v>56</v>
      </c>
      <c r="N714" s="36" t="str">
        <f aca="false">IF(L714="n.a.","n.a.",IF(M714="completed",L714,IF(M714="partial",L714/2,IF(M714="incomplete",0,"n.a."))))</f>
        <v>n.a.</v>
      </c>
      <c r="Q714" s="36" t="n">
        <f aca="false">IF(OR(G714="n.a.",G714=""),"n.a.",COUNTIF($I714:$K714,"x")+G714)</f>
        <v>5</v>
      </c>
      <c r="R714" s="54" t="s">
        <v>56</v>
      </c>
      <c r="S714" s="36" t="str">
        <f aca="false">IF(Q714="n.a.","n.a.",IF(R714="completed",Q714,IF(R714="partial",Q714/2,IF(R714="incomplete",0,"n.a."))))</f>
        <v>n.a.</v>
      </c>
      <c r="V714" s="36" t="n">
        <f aca="false">IF(OR(H714="n.a.",H714=""),"n.a.",COUNTIF($I714:$K714,"x")+H714)</f>
        <v>5</v>
      </c>
      <c r="W714" s="54" t="s">
        <v>56</v>
      </c>
      <c r="X714" s="36" t="str">
        <f aca="false">IF(V714="n.a.","n.a.",IF(W714="completed",V714,IF(W714="partial",V714/2,IF(W714="incomplete",0,"n.a."))))</f>
        <v>n.a.</v>
      </c>
    </row>
    <row r="715" customFormat="false" ht="16.4" hidden="true" customHeight="false" outlineLevel="0" collapsed="false">
      <c r="A715" s="82"/>
      <c r="B715" s="83" t="str">
        <f aca="false">HYPERLINK("https://attack.mitre.org/techniques/T1583/001/","MITRE")</f>
        <v>MITRE</v>
      </c>
      <c r="C715" s="83" t="s">
        <v>27</v>
      </c>
      <c r="D715" s="37" t="s">
        <v>687</v>
      </c>
      <c r="E715" s="38" t="s">
        <v>690</v>
      </c>
      <c r="F715" s="39" t="n">
        <v>3</v>
      </c>
      <c r="G715" s="39" t="s">
        <v>54</v>
      </c>
      <c r="H715" s="39" t="s">
        <v>54</v>
      </c>
      <c r="I715" s="53" t="s">
        <v>55</v>
      </c>
      <c r="J715" s="53"/>
      <c r="K715" s="53"/>
      <c r="L715" s="36" t="n">
        <f aca="false">IF(OR(F715="n.a.",F715=""),"n.a.",COUNTIF($I715:$K715,"x")+F715)</f>
        <v>4</v>
      </c>
      <c r="M715" s="54" t="s">
        <v>56</v>
      </c>
      <c r="N715" s="36" t="str">
        <f aca="false">IF(L715="n.a.","n.a.",IF(M715="completed",L715,IF(M715="partial",L715/2,IF(M715="incomplete",0,"n.a."))))</f>
        <v>n.a.</v>
      </c>
      <c r="Q715" s="36" t="str">
        <f aca="false">IF(OR(G715="n.a.",G715=""),"n.a.",COUNTIF($I715:$K715,"x")+G715)</f>
        <v>n.a.</v>
      </c>
      <c r="R715" s="54" t="s">
        <v>54</v>
      </c>
      <c r="S715" s="36" t="str">
        <f aca="false">IF(Q715="n.a.","n.a.",IF(R715="completed",Q715,IF(R715="partial",Q715/2,IF(R715="incomplete",0,"n.a."))))</f>
        <v>n.a.</v>
      </c>
      <c r="V715" s="36" t="str">
        <f aca="false">IF(OR(H715="n.a.",H715=""),"n.a.",COUNTIF($I715:$K715,"x")+H715)</f>
        <v>n.a.</v>
      </c>
      <c r="W715" s="54" t="s">
        <v>54</v>
      </c>
      <c r="X715" s="36" t="str">
        <f aca="false">IF(V715="n.a.","n.a.",IF(W715="completed",V715,IF(W715="partial",V715/2,IF(W715="incomplete",0,"n.a."))))</f>
        <v>n.a.</v>
      </c>
    </row>
    <row r="716" customFormat="false" ht="16.4" hidden="true" customHeight="false" outlineLevel="0" collapsed="false">
      <c r="A716" s="82"/>
      <c r="B716" s="83" t="str">
        <f aca="false">HYPERLINK("https://attack.mitre.org/techniques/T1583/008/","MITRE")</f>
        <v>MITRE</v>
      </c>
      <c r="C716" s="83" t="s">
        <v>27</v>
      </c>
      <c r="D716" s="37" t="s">
        <v>687</v>
      </c>
      <c r="E716" s="38" t="s">
        <v>691</v>
      </c>
      <c r="F716" s="39" t="n">
        <v>2</v>
      </c>
      <c r="G716" s="39" t="s">
        <v>54</v>
      </c>
      <c r="H716" s="39" t="s">
        <v>54</v>
      </c>
      <c r="I716" s="53" t="s">
        <v>55</v>
      </c>
      <c r="J716" s="53"/>
      <c r="K716" s="53"/>
      <c r="L716" s="36" t="n">
        <f aca="false">IF(OR(F716="n.a.",F716=""),"n.a.",COUNTIF($I716:$K716,"x")+F716)</f>
        <v>3</v>
      </c>
      <c r="M716" s="54" t="s">
        <v>56</v>
      </c>
      <c r="N716" s="36" t="str">
        <f aca="false">IF(L716="n.a.","n.a.",IF(M716="completed",L716,IF(M716="partial",L716/2,IF(M716="incomplete",0,"n.a."))))</f>
        <v>n.a.</v>
      </c>
      <c r="Q716" s="36" t="str">
        <f aca="false">IF(OR(G716="n.a.",G716=""),"n.a.",COUNTIF($I716:$K716,"x")+G716)</f>
        <v>n.a.</v>
      </c>
      <c r="R716" s="54" t="s">
        <v>54</v>
      </c>
      <c r="S716" s="36" t="str">
        <f aca="false">IF(Q716="n.a.","n.a.",IF(R716="completed",Q716,IF(R716="partial",Q716/2,IF(R716="incomplete",0,"n.a."))))</f>
        <v>n.a.</v>
      </c>
      <c r="V716" s="36" t="str">
        <f aca="false">IF(OR(H716="n.a.",H716=""),"n.a.",COUNTIF($I716:$K716,"x")+H716)</f>
        <v>n.a.</v>
      </c>
      <c r="W716" s="54" t="s">
        <v>54</v>
      </c>
      <c r="X716" s="36" t="str">
        <f aca="false">IF(V716="n.a.","n.a.",IF(W716="completed",V716,IF(W716="partial",V716/2,IF(W716="incomplete",0,"n.a."))))</f>
        <v>n.a.</v>
      </c>
    </row>
    <row r="717" customFormat="false" ht="16.4" hidden="true" customHeight="false" outlineLevel="0" collapsed="false">
      <c r="A717" s="82"/>
      <c r="B717" s="83" t="str">
        <f aca="false">HYPERLINK("https://attack.mitre.org/techniques/T1583/004/","MITRE")</f>
        <v>MITRE</v>
      </c>
      <c r="C717" s="83" t="s">
        <v>27</v>
      </c>
      <c r="D717" s="37" t="s">
        <v>687</v>
      </c>
      <c r="E717" s="38" t="s">
        <v>692</v>
      </c>
      <c r="F717" s="39" t="n">
        <v>2</v>
      </c>
      <c r="G717" s="39" t="n">
        <v>1</v>
      </c>
      <c r="H717" s="39" t="s">
        <v>54</v>
      </c>
      <c r="I717" s="53"/>
      <c r="J717" s="53"/>
      <c r="K717" s="53"/>
      <c r="L717" s="36" t="n">
        <f aca="false">IF(OR(F717="n.a.",F717=""),"n.a.",COUNTIF($I717:$K717,"x")+F717)</f>
        <v>2</v>
      </c>
      <c r="M717" s="54" t="s">
        <v>56</v>
      </c>
      <c r="N717" s="36" t="str">
        <f aca="false">IF(L717="n.a.","n.a.",IF(M717="completed",L717,IF(M717="partial",L717/2,IF(M717="incomplete",0,"n.a."))))</f>
        <v>n.a.</v>
      </c>
      <c r="Q717" s="36" t="n">
        <f aca="false">IF(OR(G717="n.a.",G717=""),"n.a.",COUNTIF($I717:$K717,"x")+G717)</f>
        <v>1</v>
      </c>
      <c r="R717" s="54" t="s">
        <v>56</v>
      </c>
      <c r="S717" s="36" t="str">
        <f aca="false">IF(Q717="n.a.","n.a.",IF(R717="completed",Q717,IF(R717="partial",Q717/2,IF(R717="incomplete",0,"n.a."))))</f>
        <v>n.a.</v>
      </c>
      <c r="V717" s="36" t="str">
        <f aca="false">IF(OR(H717="n.a.",H717=""),"n.a.",COUNTIF($I717:$K717,"x")+H717)</f>
        <v>n.a.</v>
      </c>
      <c r="W717" s="54" t="s">
        <v>54</v>
      </c>
      <c r="X717" s="36" t="str">
        <f aca="false">IF(V717="n.a.","n.a.",IF(W717="completed",V717,IF(W717="partial",V717/2,IF(W717="incomplete",0,"n.a."))))</f>
        <v>n.a.</v>
      </c>
    </row>
    <row r="718" customFormat="false" ht="16.4" hidden="true" customHeight="false" outlineLevel="0" collapsed="false">
      <c r="A718" s="82"/>
      <c r="B718" s="83" t="str">
        <f aca="false">HYPERLINK("https://attack.mitre.org/techniques/T1583/007/","MITRE")</f>
        <v>MITRE</v>
      </c>
      <c r="C718" s="83" t="s">
        <v>27</v>
      </c>
      <c r="D718" s="37" t="s">
        <v>687</v>
      </c>
      <c r="E718" s="38" t="s">
        <v>693</v>
      </c>
      <c r="F718" s="39" t="n">
        <v>2</v>
      </c>
      <c r="G718" s="39" t="n">
        <v>2</v>
      </c>
      <c r="H718" s="39" t="n">
        <v>2</v>
      </c>
      <c r="I718" s="53"/>
      <c r="J718" s="53"/>
      <c r="K718" s="53"/>
      <c r="L718" s="36" t="n">
        <f aca="false">IF(OR(F718="n.a.",F718=""),"n.a.",COUNTIF($I718:$K718,"x")+F718)</f>
        <v>2</v>
      </c>
      <c r="M718" s="54" t="s">
        <v>56</v>
      </c>
      <c r="N718" s="36" t="str">
        <f aca="false">IF(L718="n.a.","n.a.",IF(M718="completed",L718,IF(M718="partial",L718/2,IF(M718="incomplete",0,"n.a."))))</f>
        <v>n.a.</v>
      </c>
      <c r="Q718" s="36" t="n">
        <f aca="false">IF(OR(G718="n.a.",G718=""),"n.a.",COUNTIF($I718:$K718,"x")+G718)</f>
        <v>2</v>
      </c>
      <c r="R718" s="54" t="s">
        <v>56</v>
      </c>
      <c r="S718" s="36" t="str">
        <f aca="false">IF(Q718="n.a.","n.a.",IF(R718="completed",Q718,IF(R718="partial",Q718/2,IF(R718="incomplete",0,"n.a."))))</f>
        <v>n.a.</v>
      </c>
      <c r="V718" s="36" t="n">
        <f aca="false">IF(OR(H718="n.a.",H718=""),"n.a.",COUNTIF($I718:$K718,"x")+H718)</f>
        <v>2</v>
      </c>
      <c r="W718" s="54" t="s">
        <v>56</v>
      </c>
      <c r="X718" s="36" t="str">
        <f aca="false">IF(V718="n.a.","n.a.",IF(W718="completed",V718,IF(W718="partial",V718/2,IF(W718="incomplete",0,"n.a."))))</f>
        <v>n.a.</v>
      </c>
    </row>
    <row r="719" customFormat="false" ht="16.4" hidden="true" customHeight="false" outlineLevel="0" collapsed="false">
      <c r="A719" s="82"/>
      <c r="B719" s="83" t="str">
        <f aca="false">HYPERLINK("https://attack.mitre.org/techniques/T1583/003/","MITRE")</f>
        <v>MITRE</v>
      </c>
      <c r="C719" s="83" t="s">
        <v>27</v>
      </c>
      <c r="D719" s="37" t="s">
        <v>687</v>
      </c>
      <c r="E719" s="38" t="s">
        <v>694</v>
      </c>
      <c r="F719" s="39" t="n">
        <v>2</v>
      </c>
      <c r="G719" s="39" t="n">
        <v>1</v>
      </c>
      <c r="H719" s="39" t="s">
        <v>54</v>
      </c>
      <c r="I719" s="53"/>
      <c r="J719" s="53"/>
      <c r="K719" s="53"/>
      <c r="L719" s="36" t="n">
        <f aca="false">IF(OR(F719="n.a.",F719=""),"n.a.",COUNTIF($I719:$K719,"x")+F719)</f>
        <v>2</v>
      </c>
      <c r="M719" s="54" t="s">
        <v>56</v>
      </c>
      <c r="N719" s="36" t="str">
        <f aca="false">IF(L719="n.a.","n.a.",IF(M719="completed",L719,IF(M719="partial",L719/2,IF(M719="incomplete",0,"n.a."))))</f>
        <v>n.a.</v>
      </c>
      <c r="Q719" s="36" t="n">
        <f aca="false">IF(OR(G719="n.a.",G719=""),"n.a.",COUNTIF($I719:$K719,"x")+G719)</f>
        <v>1</v>
      </c>
      <c r="R719" s="54" t="s">
        <v>56</v>
      </c>
      <c r="S719" s="36" t="str">
        <f aca="false">IF(Q719="n.a.","n.a.",IF(R719="completed",Q719,IF(R719="partial",Q719/2,IF(R719="incomplete",0,"n.a."))))</f>
        <v>n.a.</v>
      </c>
      <c r="V719" s="36" t="str">
        <f aca="false">IF(OR(H719="n.a.",H719=""),"n.a.",COUNTIF($I719:$K719,"x")+H719)</f>
        <v>n.a.</v>
      </c>
      <c r="W719" s="54" t="s">
        <v>54</v>
      </c>
      <c r="X719" s="36" t="str">
        <f aca="false">IF(V719="n.a.","n.a.",IF(W719="completed",V719,IF(W719="partial",V719/2,IF(W719="incomplete",0,"n.a."))))</f>
        <v>n.a.</v>
      </c>
    </row>
    <row r="720" customFormat="false" ht="16.4" hidden="true" customHeight="false" outlineLevel="0" collapsed="false">
      <c r="A720" s="82"/>
      <c r="B720" s="83" t="str">
        <f aca="false">HYPERLINK("https://attack.mitre.org/techniques/T1583/006/","MITRE")</f>
        <v>MITRE</v>
      </c>
      <c r="C720" s="83" t="s">
        <v>27</v>
      </c>
      <c r="D720" s="37" t="s">
        <v>687</v>
      </c>
      <c r="E720" s="38" t="s">
        <v>695</v>
      </c>
      <c r="F720" s="39" t="n">
        <v>2</v>
      </c>
      <c r="G720" s="39" t="n">
        <v>2</v>
      </c>
      <c r="H720" s="39" t="n">
        <v>2</v>
      </c>
      <c r="I720" s="53"/>
      <c r="J720" s="53"/>
      <c r="K720" s="53"/>
      <c r="L720" s="36" t="n">
        <f aca="false">IF(OR(F720="n.a.",F720=""),"n.a.",COUNTIF($I720:$K720,"x")+F720)</f>
        <v>2</v>
      </c>
      <c r="M720" s="54" t="s">
        <v>56</v>
      </c>
      <c r="N720" s="36" t="str">
        <f aca="false">IF(L720="n.a.","n.a.",IF(M720="completed",L720,IF(M720="partial",L720/2,IF(M720="incomplete",0,"n.a."))))</f>
        <v>n.a.</v>
      </c>
      <c r="Q720" s="36" t="n">
        <f aca="false">IF(OR(G720="n.a.",G720=""),"n.a.",COUNTIF($I720:$K720,"x")+G720)</f>
        <v>2</v>
      </c>
      <c r="R720" s="54" t="s">
        <v>56</v>
      </c>
      <c r="S720" s="36" t="str">
        <f aca="false">IF(Q720="n.a.","n.a.",IF(R720="completed",Q720,IF(R720="partial",Q720/2,IF(R720="incomplete",0,"n.a."))))</f>
        <v>n.a.</v>
      </c>
      <c r="V720" s="36" t="n">
        <f aca="false">IF(OR(H720="n.a.",H720=""),"n.a.",COUNTIF($I720:$K720,"x")+H720)</f>
        <v>2</v>
      </c>
      <c r="W720" s="54" t="s">
        <v>56</v>
      </c>
      <c r="X720" s="36" t="str">
        <f aca="false">IF(V720="n.a.","n.a.",IF(W720="completed",V720,IF(W720="partial",V720/2,IF(W720="incomplete",0,"n.a."))))</f>
        <v>n.a.</v>
      </c>
    </row>
    <row r="721" customFormat="false" ht="16.4" hidden="true" customHeight="false" outlineLevel="0" collapsed="false">
      <c r="A721" s="82"/>
      <c r="B721" s="83" t="str">
        <f aca="false">HYPERLINK("https://attack.mitre.org/techniques/T1586/003","MITRE")</f>
        <v>MITRE</v>
      </c>
      <c r="C721" s="83" t="s">
        <v>27</v>
      </c>
      <c r="D721" s="37" t="s">
        <v>696</v>
      </c>
      <c r="E721" s="38" t="s">
        <v>387</v>
      </c>
      <c r="F721" s="39" t="n">
        <v>3</v>
      </c>
      <c r="G721" s="39" t="s">
        <v>54</v>
      </c>
      <c r="H721" s="39" t="n">
        <v>3</v>
      </c>
      <c r="I721" s="55" t="s">
        <v>55</v>
      </c>
      <c r="J721" s="55" t="s">
        <v>55</v>
      </c>
      <c r="K721" s="55" t="s">
        <v>55</v>
      </c>
      <c r="L721" s="36" t="n">
        <f aca="false">IF(OR(F721="n.a.",F721=""),"n.a.",COUNTIF($I721:$K721,"x")+F721)</f>
        <v>6</v>
      </c>
      <c r="M721" s="54" t="s">
        <v>56</v>
      </c>
      <c r="N721" s="36" t="str">
        <f aca="false">IF(L721="n.a.","n.a.",IF(M721="completed",L721,IF(M721="partial",L721/2,IF(M721="incomplete",0,"n.a."))))</f>
        <v>n.a.</v>
      </c>
      <c r="Q721" s="36" t="str">
        <f aca="false">IF(OR(G721="n.a.",G721=""),"n.a.",COUNTIF($I721:$K721,"x")+G721)</f>
        <v>n.a.</v>
      </c>
      <c r="R721" s="54" t="s">
        <v>54</v>
      </c>
      <c r="S721" s="36" t="str">
        <f aca="false">IF(Q721="n.a.","n.a.",IF(R721="completed",Q721,IF(R721="partial",Q721/2,IF(R721="incomplete",0,"n.a."))))</f>
        <v>n.a.</v>
      </c>
      <c r="V721" s="36" t="n">
        <f aca="false">IF(OR(H721="n.a.",H721=""),"n.a.",COUNTIF($I721:$K721,"x")+H721)</f>
        <v>6</v>
      </c>
      <c r="W721" s="54" t="s">
        <v>56</v>
      </c>
      <c r="X721" s="36" t="str">
        <f aca="false">IF(V721="n.a.","n.a.",IF(W721="completed",V721,IF(W721="partial",V721/2,IF(W721="incomplete",0,"n.a."))))</f>
        <v>n.a.</v>
      </c>
    </row>
    <row r="722" customFormat="false" ht="16.4" hidden="true" customHeight="false" outlineLevel="0" collapsed="false">
      <c r="A722" s="82"/>
      <c r="B722" s="83" t="str">
        <f aca="false">HYPERLINK("https://attack.mitre.org/techniques/T1586/002","MITRE")</f>
        <v>MITRE</v>
      </c>
      <c r="C722" s="83" t="s">
        <v>27</v>
      </c>
      <c r="D722" s="37" t="s">
        <v>696</v>
      </c>
      <c r="E722" s="38" t="s">
        <v>697</v>
      </c>
      <c r="F722" s="39" t="n">
        <v>3</v>
      </c>
      <c r="G722" s="39" t="s">
        <v>54</v>
      </c>
      <c r="H722" s="39" t="s">
        <v>54</v>
      </c>
      <c r="I722" s="55" t="s">
        <v>55</v>
      </c>
      <c r="J722" s="55" t="s">
        <v>55</v>
      </c>
      <c r="K722" s="55" t="s">
        <v>55</v>
      </c>
      <c r="L722" s="36" t="n">
        <f aca="false">IF(OR(F722="n.a.",F722=""),"n.a.",COUNTIF($I722:$K722,"x")+F722)</f>
        <v>6</v>
      </c>
      <c r="M722" s="54" t="s">
        <v>56</v>
      </c>
      <c r="N722" s="36" t="str">
        <f aca="false">IF(L722="n.a.","n.a.",IF(M722="completed",L722,IF(M722="partial",L722/2,IF(M722="incomplete",0,"n.a."))))</f>
        <v>n.a.</v>
      </c>
      <c r="Q722" s="36" t="str">
        <f aca="false">IF(OR(G722="n.a.",G722=""),"n.a.",COUNTIF($I722:$K722,"x")+G722)</f>
        <v>n.a.</v>
      </c>
      <c r="R722" s="54" t="s">
        <v>54</v>
      </c>
      <c r="S722" s="36" t="str">
        <f aca="false">IF(Q722="n.a.","n.a.",IF(R722="completed",Q722,IF(R722="partial",Q722/2,IF(R722="incomplete",0,"n.a."))))</f>
        <v>n.a.</v>
      </c>
      <c r="V722" s="36" t="str">
        <f aca="false">IF(OR(H722="n.a.",H722=""),"n.a.",COUNTIF($I722:$K722,"x")+H722)</f>
        <v>n.a.</v>
      </c>
      <c r="W722" s="54" t="s">
        <v>54</v>
      </c>
      <c r="X722" s="36" t="str">
        <f aca="false">IF(V722="n.a.","n.a.",IF(W722="completed",V722,IF(W722="partial",V722/2,IF(W722="incomplete",0,"n.a."))))</f>
        <v>n.a.</v>
      </c>
    </row>
    <row r="723" customFormat="false" ht="16.4" hidden="true" customHeight="false" outlineLevel="0" collapsed="false">
      <c r="A723" s="82"/>
      <c r="B723" s="83" t="str">
        <f aca="false">HYPERLINK("https://attack.mitre.org/techniques/T1586/001","MITRE")</f>
        <v>MITRE</v>
      </c>
      <c r="C723" s="83" t="s">
        <v>27</v>
      </c>
      <c r="D723" s="37" t="s">
        <v>696</v>
      </c>
      <c r="E723" s="38" t="s">
        <v>698</v>
      </c>
      <c r="F723" s="39" t="n">
        <v>3</v>
      </c>
      <c r="G723" s="39" t="s">
        <v>54</v>
      </c>
      <c r="H723" s="39" t="s">
        <v>54</v>
      </c>
      <c r="I723" s="55" t="s">
        <v>55</v>
      </c>
      <c r="J723" s="55" t="s">
        <v>55</v>
      </c>
      <c r="K723" s="55" t="s">
        <v>55</v>
      </c>
      <c r="L723" s="36" t="n">
        <f aca="false">IF(OR(F723="n.a.",F723=""),"n.a.",COUNTIF($I723:$K723,"x")+F723)</f>
        <v>6</v>
      </c>
      <c r="M723" s="54" t="s">
        <v>56</v>
      </c>
      <c r="N723" s="36" t="str">
        <f aca="false">IF(L723="n.a.","n.a.",IF(M723="completed",L723,IF(M723="partial",L723/2,IF(M723="incomplete",0,"n.a."))))</f>
        <v>n.a.</v>
      </c>
      <c r="Q723" s="36" t="str">
        <f aca="false">IF(OR(G723="n.a.",G723=""),"n.a.",COUNTIF($I723:$K723,"x")+G723)</f>
        <v>n.a.</v>
      </c>
      <c r="R723" s="54" t="s">
        <v>54</v>
      </c>
      <c r="S723" s="36" t="str">
        <f aca="false">IF(Q723="n.a.","n.a.",IF(R723="completed",Q723,IF(R723="partial",Q723/2,IF(R723="incomplete",0,"n.a."))))</f>
        <v>n.a.</v>
      </c>
      <c r="V723" s="36" t="str">
        <f aca="false">IF(OR(H723="n.a.",H723=""),"n.a.",COUNTIF($I723:$K723,"x")+H723)</f>
        <v>n.a.</v>
      </c>
      <c r="W723" s="54" t="s">
        <v>54</v>
      </c>
      <c r="X723" s="36" t="str">
        <f aca="false">IF(V723="n.a.","n.a.",IF(W723="completed",V723,IF(W723="partial",V723/2,IF(W723="incomplete",0,"n.a."))))</f>
        <v>n.a.</v>
      </c>
    </row>
    <row r="724" customFormat="false" ht="16.4" hidden="true" customHeight="false" outlineLevel="0" collapsed="false">
      <c r="A724" s="82"/>
      <c r="B724" s="83" t="str">
        <f aca="false">HYPERLINK("https://attack.mitre.org/techniques/T1584/005/","MITRE")</f>
        <v>MITRE</v>
      </c>
      <c r="C724" s="83" t="s">
        <v>27</v>
      </c>
      <c r="D724" s="37" t="s">
        <v>699</v>
      </c>
      <c r="E724" s="38" t="s">
        <v>688</v>
      </c>
      <c r="F724" s="39" t="n">
        <v>1</v>
      </c>
      <c r="G724" s="39" t="n">
        <v>3</v>
      </c>
      <c r="H724" s="39" t="n">
        <v>3</v>
      </c>
      <c r="I724" s="53"/>
      <c r="J724" s="53"/>
      <c r="K724" s="53" t="s">
        <v>55</v>
      </c>
      <c r="L724" s="36" t="n">
        <f aca="false">IF(OR(F724="n.a.",F724=""),"n.a.",COUNTIF($I724:$K724,"x")+F724)</f>
        <v>2</v>
      </c>
      <c r="M724" s="54" t="s">
        <v>56</v>
      </c>
      <c r="N724" s="36" t="str">
        <f aca="false">IF(L724="n.a.","n.a.",IF(M724="completed",L724,IF(M724="partial",L724/2,IF(M724="incomplete",0,"n.a."))))</f>
        <v>n.a.</v>
      </c>
      <c r="Q724" s="36" t="n">
        <f aca="false">IF(OR(G724="n.a.",G724=""),"n.a.",COUNTIF($I724:$K724,"x")+G724)</f>
        <v>4</v>
      </c>
      <c r="R724" s="54" t="s">
        <v>56</v>
      </c>
      <c r="S724" s="36" t="str">
        <f aca="false">IF(Q724="n.a.","n.a.",IF(R724="completed",Q724,IF(R724="partial",Q724/2,IF(R724="incomplete",0,"n.a."))))</f>
        <v>n.a.</v>
      </c>
      <c r="V724" s="36" t="n">
        <f aca="false">IF(OR(H724="n.a.",H724=""),"n.a.",COUNTIF($I724:$K724,"x")+H724)</f>
        <v>4</v>
      </c>
      <c r="W724" s="54" t="s">
        <v>56</v>
      </c>
      <c r="X724" s="36" t="str">
        <f aca="false">IF(V724="n.a.","n.a.",IF(W724="completed",V724,IF(W724="partial",V724/2,IF(W724="incomplete",0,"n.a."))))</f>
        <v>n.a.</v>
      </c>
    </row>
    <row r="725" customFormat="false" ht="16.4" hidden="true" customHeight="false" outlineLevel="0" collapsed="false">
      <c r="A725" s="82"/>
      <c r="B725" s="83" t="str">
        <f aca="false">HYPERLINK("https://attack.mitre.org/techniques/T1584/002/","MITRE")</f>
        <v>MITRE</v>
      </c>
      <c r="C725" s="83" t="s">
        <v>27</v>
      </c>
      <c r="D725" s="37" t="s">
        <v>699</v>
      </c>
      <c r="E725" s="38" t="s">
        <v>689</v>
      </c>
      <c r="F725" s="39" t="n">
        <v>2</v>
      </c>
      <c r="G725" s="39" t="n">
        <v>3</v>
      </c>
      <c r="H725" s="39" t="n">
        <v>3</v>
      </c>
      <c r="I725" s="55" t="s">
        <v>55</v>
      </c>
      <c r="J725" s="55" t="s">
        <v>55</v>
      </c>
      <c r="K725" s="55" t="s">
        <v>55</v>
      </c>
      <c r="L725" s="36" t="n">
        <f aca="false">IF(OR(F725="n.a.",F725=""),"n.a.",COUNTIF($I725:$K725,"x")+F725)</f>
        <v>5</v>
      </c>
      <c r="M725" s="54" t="s">
        <v>56</v>
      </c>
      <c r="N725" s="36" t="str">
        <f aca="false">IF(L725="n.a.","n.a.",IF(M725="completed",L725,IF(M725="partial",L725/2,IF(M725="incomplete",0,"n.a."))))</f>
        <v>n.a.</v>
      </c>
      <c r="Q725" s="36" t="n">
        <f aca="false">IF(OR(G725="n.a.",G725=""),"n.a.",COUNTIF($I725:$K725,"x")+G725)</f>
        <v>6</v>
      </c>
      <c r="R725" s="54" t="s">
        <v>56</v>
      </c>
      <c r="S725" s="36" t="str">
        <f aca="false">IF(Q725="n.a.","n.a.",IF(R725="completed",Q725,IF(R725="partial",Q725/2,IF(R725="incomplete",0,"n.a."))))</f>
        <v>n.a.</v>
      </c>
      <c r="V725" s="36" t="n">
        <f aca="false">IF(OR(H725="n.a.",H725=""),"n.a.",COUNTIF($I725:$K725,"x")+H725)</f>
        <v>6</v>
      </c>
      <c r="W725" s="54" t="s">
        <v>56</v>
      </c>
      <c r="X725" s="36" t="str">
        <f aca="false">IF(V725="n.a.","n.a.",IF(W725="completed",V725,IF(W725="partial",V725/2,IF(W725="incomplete",0,"n.a."))))</f>
        <v>n.a.</v>
      </c>
    </row>
    <row r="726" customFormat="false" ht="16.4" hidden="true" customHeight="false" outlineLevel="0" collapsed="false">
      <c r="A726" s="82"/>
      <c r="B726" s="83" t="str">
        <f aca="false">HYPERLINK("https://attack.mitre.org/techniques/T1584/001/","MITRE")</f>
        <v>MITRE</v>
      </c>
      <c r="C726" s="83" t="s">
        <v>27</v>
      </c>
      <c r="D726" s="37" t="s">
        <v>699</v>
      </c>
      <c r="E726" s="38" t="s">
        <v>690</v>
      </c>
      <c r="F726" s="39" t="n">
        <v>3</v>
      </c>
      <c r="G726" s="39" t="n">
        <v>3</v>
      </c>
      <c r="H726" s="39" t="n">
        <v>3</v>
      </c>
      <c r="I726" s="53" t="s">
        <v>55</v>
      </c>
      <c r="J726" s="53" t="s">
        <v>55</v>
      </c>
      <c r="K726" s="53" t="s">
        <v>55</v>
      </c>
      <c r="L726" s="36" t="n">
        <f aca="false">IF(OR(F726="n.a.",F726=""),"n.a.",COUNTIF($I726:$K726,"x")+F726)</f>
        <v>6</v>
      </c>
      <c r="M726" s="54" t="s">
        <v>56</v>
      </c>
      <c r="N726" s="36" t="str">
        <f aca="false">IF(L726="n.a.","n.a.",IF(M726="completed",L726,IF(M726="partial",L726/2,IF(M726="incomplete",0,"n.a."))))</f>
        <v>n.a.</v>
      </c>
      <c r="Q726" s="36" t="n">
        <f aca="false">IF(OR(G726="n.a.",G726=""),"n.a.",COUNTIF($I726:$K726,"x")+G726)</f>
        <v>6</v>
      </c>
      <c r="R726" s="54" t="s">
        <v>56</v>
      </c>
      <c r="S726" s="36" t="str">
        <f aca="false">IF(Q726="n.a.","n.a.",IF(R726="completed",Q726,IF(R726="partial",Q726/2,IF(R726="incomplete",0,"n.a."))))</f>
        <v>n.a.</v>
      </c>
      <c r="V726" s="36" t="n">
        <f aca="false">IF(OR(H726="n.a.",H726=""),"n.a.",COUNTIF($I726:$K726,"x")+H726)</f>
        <v>6</v>
      </c>
      <c r="W726" s="54" t="s">
        <v>56</v>
      </c>
      <c r="X726" s="36" t="str">
        <f aca="false">IF(V726="n.a.","n.a.",IF(W726="completed",V726,IF(W726="partial",V726/2,IF(W726="incomplete",0,"n.a."))))</f>
        <v>n.a.</v>
      </c>
    </row>
    <row r="727" customFormat="false" ht="16.4" hidden="true" customHeight="false" outlineLevel="0" collapsed="false">
      <c r="A727" s="82"/>
      <c r="B727" s="83" t="str">
        <f aca="false">HYPERLINK("https://attack.mitre.org/techniques/T1584/008/","MITRE")</f>
        <v>MITRE</v>
      </c>
      <c r="C727" s="83" t="s">
        <v>27</v>
      </c>
      <c r="D727" s="37" t="s">
        <v>699</v>
      </c>
      <c r="E727" s="38" t="s">
        <v>700</v>
      </c>
      <c r="F727" s="39" t="n">
        <v>2</v>
      </c>
      <c r="G727" s="39" t="n">
        <v>3</v>
      </c>
      <c r="H727" s="39" t="n">
        <v>3</v>
      </c>
      <c r="I727" s="55" t="s">
        <v>55</v>
      </c>
      <c r="J727" s="55" t="s">
        <v>55</v>
      </c>
      <c r="K727" s="55" t="s">
        <v>55</v>
      </c>
      <c r="L727" s="36" t="n">
        <f aca="false">IF(OR(F727="n.a.",F727=""),"n.a.",COUNTIF($I727:$K727,"x")+F727)</f>
        <v>5</v>
      </c>
      <c r="M727" s="54" t="s">
        <v>56</v>
      </c>
      <c r="N727" s="36" t="str">
        <f aca="false">IF(L727="n.a.","n.a.",IF(M727="completed",L727,IF(M727="partial",L727/2,IF(M727="incomplete",0,"n.a."))))</f>
        <v>n.a.</v>
      </c>
      <c r="Q727" s="36" t="n">
        <f aca="false">IF(OR(G727="n.a.",G727=""),"n.a.",COUNTIF($I727:$K727,"x")+G727)</f>
        <v>6</v>
      </c>
      <c r="R727" s="54" t="s">
        <v>56</v>
      </c>
      <c r="S727" s="36" t="str">
        <f aca="false">IF(Q727="n.a.","n.a.",IF(R727="completed",Q727,IF(R727="partial",Q727/2,IF(R727="incomplete",0,"n.a."))))</f>
        <v>n.a.</v>
      </c>
      <c r="V727" s="36" t="n">
        <f aca="false">IF(OR(H727="n.a.",H727=""),"n.a.",COUNTIF($I727:$K727,"x")+H727)</f>
        <v>6</v>
      </c>
      <c r="W727" s="54" t="s">
        <v>56</v>
      </c>
      <c r="X727" s="36" t="str">
        <f aca="false">IF(V727="n.a.","n.a.",IF(W727="completed",V727,IF(W727="partial",V727/2,IF(W727="incomplete",0,"n.a."))))</f>
        <v>n.a.</v>
      </c>
    </row>
    <row r="728" customFormat="false" ht="16.4" hidden="true" customHeight="false" outlineLevel="0" collapsed="false">
      <c r="A728" s="82"/>
      <c r="B728" s="83" t="str">
        <f aca="false">HYPERLINK("https://attack.mitre.org/techniques/T1584/004/","MITRE")</f>
        <v>MITRE</v>
      </c>
      <c r="C728" s="83" t="s">
        <v>27</v>
      </c>
      <c r="D728" s="37" t="s">
        <v>699</v>
      </c>
      <c r="E728" s="38" t="s">
        <v>692</v>
      </c>
      <c r="F728" s="39" t="n">
        <v>2</v>
      </c>
      <c r="G728" s="39" t="n">
        <v>2</v>
      </c>
      <c r="H728" s="39" t="s">
        <v>54</v>
      </c>
      <c r="I728" s="53" t="s">
        <v>55</v>
      </c>
      <c r="J728" s="53" t="s">
        <v>55</v>
      </c>
      <c r="K728" s="53" t="s">
        <v>55</v>
      </c>
      <c r="L728" s="36" t="n">
        <f aca="false">IF(OR(F728="n.a.",F728=""),"n.a.",COUNTIF($I728:$K728,"x")+F728)</f>
        <v>5</v>
      </c>
      <c r="M728" s="54" t="s">
        <v>56</v>
      </c>
      <c r="N728" s="36" t="str">
        <f aca="false">IF(L728="n.a.","n.a.",IF(M728="completed",L728,IF(M728="partial",L728/2,IF(M728="incomplete",0,"n.a."))))</f>
        <v>n.a.</v>
      </c>
      <c r="Q728" s="36" t="n">
        <f aca="false">IF(OR(G728="n.a.",G728=""),"n.a.",COUNTIF($I728:$K728,"x")+G728)</f>
        <v>5</v>
      </c>
      <c r="R728" s="54" t="s">
        <v>56</v>
      </c>
      <c r="S728" s="36" t="str">
        <f aca="false">IF(Q728="n.a.","n.a.",IF(R728="completed",Q728,IF(R728="partial",Q728/2,IF(R728="incomplete",0,"n.a."))))</f>
        <v>n.a.</v>
      </c>
      <c r="V728" s="36" t="str">
        <f aca="false">IF(OR(H728="n.a.",H728=""),"n.a.",COUNTIF($I728:$K728,"x")+H728)</f>
        <v>n.a.</v>
      </c>
      <c r="W728" s="54" t="s">
        <v>54</v>
      </c>
      <c r="X728" s="36" t="str">
        <f aca="false">IF(V728="n.a.","n.a.",IF(W728="completed",V728,IF(W728="partial",V728/2,IF(W728="incomplete",0,"n.a."))))</f>
        <v>n.a.</v>
      </c>
    </row>
    <row r="729" customFormat="false" ht="16.4" hidden="true" customHeight="false" outlineLevel="0" collapsed="false">
      <c r="A729" s="82"/>
      <c r="B729" s="83" t="str">
        <f aca="false">HYPERLINK("https://attack.mitre.org/techniques/T1584/007/","MITRE")</f>
        <v>MITRE</v>
      </c>
      <c r="C729" s="83" t="s">
        <v>27</v>
      </c>
      <c r="D729" s="37" t="s">
        <v>699</v>
      </c>
      <c r="E729" s="38" t="s">
        <v>693</v>
      </c>
      <c r="F729" s="39" t="n">
        <v>2</v>
      </c>
      <c r="G729" s="39" t="n">
        <v>3</v>
      </c>
      <c r="H729" s="39" t="n">
        <v>3</v>
      </c>
      <c r="I729" s="53" t="s">
        <v>55</v>
      </c>
      <c r="J729" s="53" t="s">
        <v>55</v>
      </c>
      <c r="K729" s="53" t="s">
        <v>55</v>
      </c>
      <c r="L729" s="36" t="n">
        <f aca="false">IF(OR(F729="n.a.",F729=""),"n.a.",COUNTIF($I729:$K729,"x")+F729)</f>
        <v>5</v>
      </c>
      <c r="M729" s="54" t="s">
        <v>56</v>
      </c>
      <c r="N729" s="36" t="str">
        <f aca="false">IF(L729="n.a.","n.a.",IF(M729="completed",L729,IF(M729="partial",L729/2,IF(M729="incomplete",0,"n.a."))))</f>
        <v>n.a.</v>
      </c>
      <c r="Q729" s="36" t="n">
        <f aca="false">IF(OR(G729="n.a.",G729=""),"n.a.",COUNTIF($I729:$K729,"x")+G729)</f>
        <v>6</v>
      </c>
      <c r="R729" s="54" t="s">
        <v>56</v>
      </c>
      <c r="S729" s="36" t="str">
        <f aca="false">IF(Q729="n.a.","n.a.",IF(R729="completed",Q729,IF(R729="partial",Q729/2,IF(R729="incomplete",0,"n.a."))))</f>
        <v>n.a.</v>
      </c>
      <c r="V729" s="36" t="n">
        <f aca="false">IF(OR(H729="n.a.",H729=""),"n.a.",COUNTIF($I729:$K729,"x")+H729)</f>
        <v>6</v>
      </c>
      <c r="W729" s="54" t="s">
        <v>56</v>
      </c>
      <c r="X729" s="36" t="str">
        <f aca="false">IF(V729="n.a.","n.a.",IF(W729="completed",V729,IF(W729="partial",V729/2,IF(W729="incomplete",0,"n.a."))))</f>
        <v>n.a.</v>
      </c>
    </row>
    <row r="730" customFormat="false" ht="16.4" hidden="true" customHeight="false" outlineLevel="0" collapsed="false">
      <c r="A730" s="82"/>
      <c r="B730" s="83" t="str">
        <f aca="false">HYPERLINK("https://attack.mitre.org/techniques/T1584/003/","MITRE")</f>
        <v>MITRE</v>
      </c>
      <c r="C730" s="83" t="s">
        <v>27</v>
      </c>
      <c r="D730" s="37" t="s">
        <v>699</v>
      </c>
      <c r="E730" s="38" t="s">
        <v>694</v>
      </c>
      <c r="F730" s="39" t="n">
        <v>2</v>
      </c>
      <c r="G730" s="39" t="n">
        <v>2</v>
      </c>
      <c r="H730" s="39" t="s">
        <v>54</v>
      </c>
      <c r="I730" s="53" t="s">
        <v>55</v>
      </c>
      <c r="J730" s="53" t="s">
        <v>55</v>
      </c>
      <c r="K730" s="53" t="s">
        <v>55</v>
      </c>
      <c r="L730" s="36" t="n">
        <f aca="false">IF(OR(F730="n.a.",F730=""),"n.a.",COUNTIF($I730:$K730,"x")+F730)</f>
        <v>5</v>
      </c>
      <c r="M730" s="54" t="s">
        <v>56</v>
      </c>
      <c r="N730" s="36" t="str">
        <f aca="false">IF(L730="n.a.","n.a.",IF(M730="completed",L730,IF(M730="partial",L730/2,IF(M730="incomplete",0,"n.a."))))</f>
        <v>n.a.</v>
      </c>
      <c r="Q730" s="36" t="n">
        <f aca="false">IF(OR(G730="n.a.",G730=""),"n.a.",COUNTIF($I730:$K730,"x")+G730)</f>
        <v>5</v>
      </c>
      <c r="R730" s="54" t="s">
        <v>56</v>
      </c>
      <c r="S730" s="36" t="str">
        <f aca="false">IF(Q730="n.a.","n.a.",IF(R730="completed",Q730,IF(R730="partial",Q730/2,IF(R730="incomplete",0,"n.a."))))</f>
        <v>n.a.</v>
      </c>
      <c r="V730" s="36" t="str">
        <f aca="false">IF(OR(H730="n.a.",H730=""),"n.a.",COUNTIF($I730:$K730,"x")+H730)</f>
        <v>n.a.</v>
      </c>
      <c r="W730" s="54" t="s">
        <v>54</v>
      </c>
      <c r="X730" s="36" t="str">
        <f aca="false">IF(V730="n.a.","n.a.",IF(W730="completed",V730,IF(W730="partial",V730/2,IF(W730="incomplete",0,"n.a."))))</f>
        <v>n.a.</v>
      </c>
    </row>
    <row r="731" customFormat="false" ht="16.4" hidden="true" customHeight="false" outlineLevel="0" collapsed="false">
      <c r="A731" s="82"/>
      <c r="B731" s="83" t="str">
        <f aca="false">HYPERLINK("https://attack.mitre.org/techniques/T1584/006/","MITRE")</f>
        <v>MITRE</v>
      </c>
      <c r="C731" s="83" t="s">
        <v>27</v>
      </c>
      <c r="D731" s="37" t="s">
        <v>699</v>
      </c>
      <c r="E731" s="38" t="s">
        <v>695</v>
      </c>
      <c r="F731" s="39" t="n">
        <v>2</v>
      </c>
      <c r="G731" s="39" t="n">
        <v>3</v>
      </c>
      <c r="H731" s="39" t="n">
        <v>3</v>
      </c>
      <c r="I731" s="55" t="s">
        <v>55</v>
      </c>
      <c r="J731" s="55" t="s">
        <v>55</v>
      </c>
      <c r="K731" s="55" t="s">
        <v>55</v>
      </c>
      <c r="L731" s="36" t="n">
        <f aca="false">IF(OR(F731="n.a.",F731=""),"n.a.",COUNTIF($I731:$K731,"x")+F731)</f>
        <v>5</v>
      </c>
      <c r="M731" s="54" t="s">
        <v>56</v>
      </c>
      <c r="N731" s="36" t="str">
        <f aca="false">IF(L731="n.a.","n.a.",IF(M731="completed",L731,IF(M731="partial",L731/2,IF(M731="incomplete",0,"n.a."))))</f>
        <v>n.a.</v>
      </c>
      <c r="Q731" s="36" t="n">
        <f aca="false">IF(OR(G731="n.a.",G731=""),"n.a.",COUNTIF($I731:$K731,"x")+G731)</f>
        <v>6</v>
      </c>
      <c r="R731" s="54" t="s">
        <v>56</v>
      </c>
      <c r="S731" s="36" t="str">
        <f aca="false">IF(Q731="n.a.","n.a.",IF(R731="completed",Q731,IF(R731="partial",Q731/2,IF(R731="incomplete",0,"n.a."))))</f>
        <v>n.a.</v>
      </c>
      <c r="V731" s="36" t="n">
        <f aca="false">IF(OR(H731="n.a.",H731=""),"n.a.",COUNTIF($I731:$K731,"x")+H731)</f>
        <v>6</v>
      </c>
      <c r="W731" s="54" t="s">
        <v>56</v>
      </c>
      <c r="X731" s="36" t="str">
        <f aca="false">IF(V731="n.a.","n.a.",IF(W731="completed",V731,IF(W731="partial",V731/2,IF(W731="incomplete",0,"n.a."))))</f>
        <v>n.a.</v>
      </c>
    </row>
    <row r="732" customFormat="false" ht="16.4" hidden="true" customHeight="false" outlineLevel="0" collapsed="false">
      <c r="A732" s="82"/>
      <c r="B732" s="83" t="str">
        <f aca="false">HYPERLINK("https://attack.mitre.org/techniques/T1587/002/","MITRE")</f>
        <v>MITRE</v>
      </c>
      <c r="C732" s="83" t="s">
        <v>27</v>
      </c>
      <c r="D732" s="37" t="s">
        <v>701</v>
      </c>
      <c r="E732" s="38" t="s">
        <v>702</v>
      </c>
      <c r="F732" s="39" t="n">
        <v>2</v>
      </c>
      <c r="G732" s="39" t="n">
        <v>2</v>
      </c>
      <c r="H732" s="39" t="n">
        <v>2</v>
      </c>
      <c r="I732" s="53"/>
      <c r="J732" s="53" t="s">
        <v>55</v>
      </c>
      <c r="K732" s="53"/>
      <c r="L732" s="36" t="n">
        <f aca="false">IF(OR(F732="n.a.",F732=""),"n.a.",COUNTIF($I732:$K732,"x")+F732)</f>
        <v>3</v>
      </c>
      <c r="M732" s="54" t="s">
        <v>56</v>
      </c>
      <c r="N732" s="36" t="str">
        <f aca="false">IF(L732="n.a.","n.a.",IF(M732="completed",L732,IF(M732="partial",L732/2,IF(M732="incomplete",0,"n.a."))))</f>
        <v>n.a.</v>
      </c>
      <c r="Q732" s="36" t="n">
        <f aca="false">IF(OR(G732="n.a.",G732=""),"n.a.",COUNTIF($I732:$K732,"x")+G732)</f>
        <v>3</v>
      </c>
      <c r="R732" s="54" t="s">
        <v>56</v>
      </c>
      <c r="S732" s="36" t="str">
        <f aca="false">IF(Q732="n.a.","n.a.",IF(R732="completed",Q732,IF(R732="partial",Q732/2,IF(R732="incomplete",0,"n.a."))))</f>
        <v>n.a.</v>
      </c>
      <c r="V732" s="36" t="n">
        <f aca="false">IF(OR(H732="n.a.",H732=""),"n.a.",COUNTIF($I732:$K732,"x")+H732)</f>
        <v>3</v>
      </c>
      <c r="W732" s="54" t="s">
        <v>56</v>
      </c>
      <c r="X732" s="36" t="str">
        <f aca="false">IF(V732="n.a.","n.a.",IF(W732="completed",V732,IF(W732="partial",V732/2,IF(W732="incomplete",0,"n.a."))))</f>
        <v>n.a.</v>
      </c>
    </row>
    <row r="733" customFormat="false" ht="16.4" hidden="true" customHeight="false" outlineLevel="0" collapsed="false">
      <c r="A733" s="82"/>
      <c r="B733" s="83" t="str">
        <f aca="false">HYPERLINK("https://attack.mitre.org/techniques/T1587/003/","MITRE")</f>
        <v>MITRE</v>
      </c>
      <c r="C733" s="83" t="s">
        <v>27</v>
      </c>
      <c r="D733" s="37" t="s">
        <v>701</v>
      </c>
      <c r="E733" s="38" t="s">
        <v>678</v>
      </c>
      <c r="F733" s="39" t="n">
        <v>2</v>
      </c>
      <c r="G733" s="39" t="n">
        <v>2</v>
      </c>
      <c r="H733" s="39" t="n">
        <v>2</v>
      </c>
      <c r="I733" s="53"/>
      <c r="J733" s="53"/>
      <c r="K733" s="53"/>
      <c r="L733" s="36" t="n">
        <f aca="false">IF(OR(F733="n.a.",F733=""),"n.a.",COUNTIF($I733:$K733,"x")+F733)</f>
        <v>2</v>
      </c>
      <c r="M733" s="54" t="s">
        <v>56</v>
      </c>
      <c r="N733" s="36" t="str">
        <f aca="false">IF(L733="n.a.","n.a.",IF(M733="completed",L733,IF(M733="partial",L733/2,IF(M733="incomplete",0,"n.a."))))</f>
        <v>n.a.</v>
      </c>
      <c r="Q733" s="36" t="n">
        <f aca="false">IF(OR(G733="n.a.",G733=""),"n.a.",COUNTIF($I733:$K733,"x")+G733)</f>
        <v>2</v>
      </c>
      <c r="R733" s="54" t="s">
        <v>56</v>
      </c>
      <c r="S733" s="36" t="str">
        <f aca="false">IF(Q733="n.a.","n.a.",IF(R733="completed",Q733,IF(R733="partial",Q733/2,IF(R733="incomplete",0,"n.a."))))</f>
        <v>n.a.</v>
      </c>
      <c r="V733" s="36" t="n">
        <f aca="false">IF(OR(H733="n.a.",H733=""),"n.a.",COUNTIF($I733:$K733,"x")+H733)</f>
        <v>2</v>
      </c>
      <c r="W733" s="54" t="s">
        <v>56</v>
      </c>
      <c r="X733" s="36" t="str">
        <f aca="false">IF(V733="n.a.","n.a.",IF(W733="completed",V733,IF(W733="partial",V733/2,IF(W733="incomplete",0,"n.a."))))</f>
        <v>n.a.</v>
      </c>
    </row>
    <row r="734" customFormat="false" ht="16.4" hidden="true" customHeight="false" outlineLevel="0" collapsed="false">
      <c r="A734" s="82"/>
      <c r="B734" s="83" t="str">
        <f aca="false">HYPERLINK("https://attack.mitre.org/techniques/T1587/004/","MITRE")</f>
        <v>MITRE</v>
      </c>
      <c r="C734" s="83" t="s">
        <v>27</v>
      </c>
      <c r="D734" s="37" t="s">
        <v>701</v>
      </c>
      <c r="E734" s="38" t="s">
        <v>703</v>
      </c>
      <c r="F734" s="39" t="n">
        <v>3</v>
      </c>
      <c r="G734" s="39" t="n">
        <v>3</v>
      </c>
      <c r="H734" s="39" t="n">
        <v>3</v>
      </c>
      <c r="I734" s="53"/>
      <c r="J734" s="53"/>
      <c r="K734" s="53"/>
      <c r="L734" s="36" t="n">
        <f aca="false">IF(OR(F734="n.a.",F734=""),"n.a.",COUNTIF($I734:$K734,"x")+F734)</f>
        <v>3</v>
      </c>
      <c r="M734" s="54" t="s">
        <v>56</v>
      </c>
      <c r="N734" s="36" t="str">
        <f aca="false">IF(L734="n.a.","n.a.",IF(M734="completed",L734,IF(M734="partial",L734/2,IF(M734="incomplete",0,"n.a."))))</f>
        <v>n.a.</v>
      </c>
      <c r="Q734" s="36" t="n">
        <f aca="false">IF(OR(G734="n.a.",G734=""),"n.a.",COUNTIF($I734:$K734,"x")+G734)</f>
        <v>3</v>
      </c>
      <c r="R734" s="54" t="s">
        <v>56</v>
      </c>
      <c r="S734" s="36" t="str">
        <f aca="false">IF(Q734="n.a.","n.a.",IF(R734="completed",Q734,IF(R734="partial",Q734/2,IF(R734="incomplete",0,"n.a."))))</f>
        <v>n.a.</v>
      </c>
      <c r="V734" s="36" t="n">
        <f aca="false">IF(OR(H734="n.a.",H734=""),"n.a.",COUNTIF($I734:$K734,"x")+H734)</f>
        <v>3</v>
      </c>
      <c r="W734" s="54" t="s">
        <v>56</v>
      </c>
      <c r="X734" s="36" t="str">
        <f aca="false">IF(V734="n.a.","n.a.",IF(W734="completed",V734,IF(W734="partial",V734/2,IF(W734="incomplete",0,"n.a."))))</f>
        <v>n.a.</v>
      </c>
    </row>
    <row r="735" customFormat="false" ht="16.4" hidden="true" customHeight="false" outlineLevel="0" collapsed="false">
      <c r="A735" s="82"/>
      <c r="B735" s="83" t="str">
        <f aca="false">HYPERLINK("https://attack.mitre.org/techniques/T1587/001/","MITRE")</f>
        <v>MITRE</v>
      </c>
      <c r="C735" s="83" t="s">
        <v>27</v>
      </c>
      <c r="D735" s="37" t="s">
        <v>701</v>
      </c>
      <c r="E735" s="38" t="s">
        <v>704</v>
      </c>
      <c r="F735" s="39" t="n">
        <v>2</v>
      </c>
      <c r="G735" s="39" t="n">
        <v>2</v>
      </c>
      <c r="H735" s="39" t="n">
        <v>2</v>
      </c>
      <c r="I735" s="53"/>
      <c r="J735" s="53"/>
      <c r="K735" s="53"/>
      <c r="L735" s="36" t="n">
        <f aca="false">IF(OR(F735="n.a.",F735=""),"n.a.",COUNTIF($I735:$K735,"x")+F735)</f>
        <v>2</v>
      </c>
      <c r="M735" s="54" t="s">
        <v>56</v>
      </c>
      <c r="N735" s="36" t="str">
        <f aca="false">IF(L735="n.a.","n.a.",IF(M735="completed",L735,IF(M735="partial",L735/2,IF(M735="incomplete",0,"n.a."))))</f>
        <v>n.a.</v>
      </c>
      <c r="Q735" s="36" t="n">
        <f aca="false">IF(OR(G735="n.a.",G735=""),"n.a.",COUNTIF($I735:$K735,"x")+G735)</f>
        <v>2</v>
      </c>
      <c r="R735" s="54" t="s">
        <v>56</v>
      </c>
      <c r="S735" s="36" t="str">
        <f aca="false">IF(Q735="n.a.","n.a.",IF(R735="completed",Q735,IF(R735="partial",Q735/2,IF(R735="incomplete",0,"n.a."))))</f>
        <v>n.a.</v>
      </c>
      <c r="V735" s="36" t="n">
        <f aca="false">IF(OR(H735="n.a.",H735=""),"n.a.",COUNTIF($I735:$K735,"x")+H735)</f>
        <v>2</v>
      </c>
      <c r="W735" s="54" t="s">
        <v>56</v>
      </c>
      <c r="X735" s="36" t="str">
        <f aca="false">IF(V735="n.a.","n.a.",IF(W735="completed",V735,IF(W735="partial",V735/2,IF(W735="incomplete",0,"n.a."))))</f>
        <v>n.a.</v>
      </c>
    </row>
    <row r="736" customFormat="false" ht="16.4" hidden="true" customHeight="false" outlineLevel="0" collapsed="false">
      <c r="A736" s="82"/>
      <c r="B736" s="83" t="str">
        <f aca="false">HYPERLINK("https://attack.mitre.org/techniques/T1585/003/","MITRE")</f>
        <v>MITRE</v>
      </c>
      <c r="C736" s="83" t="s">
        <v>27</v>
      </c>
      <c r="D736" s="37" t="s">
        <v>705</v>
      </c>
      <c r="E736" s="38" t="s">
        <v>387</v>
      </c>
      <c r="F736" s="39" t="n">
        <v>2</v>
      </c>
      <c r="G736" s="39" t="s">
        <v>54</v>
      </c>
      <c r="H736" s="39" t="s">
        <v>54</v>
      </c>
      <c r="I736" s="53"/>
      <c r="J736" s="53"/>
      <c r="K736" s="53"/>
      <c r="L736" s="36" t="n">
        <f aca="false">IF(OR(F736="n.a.",F736=""),"n.a.",COUNTIF($I736:$K736,"x")+F736)</f>
        <v>2</v>
      </c>
      <c r="M736" s="54" t="s">
        <v>56</v>
      </c>
      <c r="N736" s="36" t="str">
        <f aca="false">IF(L736="n.a.","n.a.",IF(M736="completed",L736,IF(M736="partial",L736/2,IF(M736="incomplete",0,"n.a."))))</f>
        <v>n.a.</v>
      </c>
      <c r="Q736" s="36" t="str">
        <f aca="false">IF(OR(G736="n.a.",G736=""),"n.a.",COUNTIF($I736:$K736,"x")+G736)</f>
        <v>n.a.</v>
      </c>
      <c r="R736" s="54" t="s">
        <v>54</v>
      </c>
      <c r="S736" s="36" t="str">
        <f aca="false">IF(Q736="n.a.","n.a.",IF(R736="completed",Q736,IF(R736="partial",Q736/2,IF(R736="incomplete",0,"n.a."))))</f>
        <v>n.a.</v>
      </c>
      <c r="V736" s="36" t="str">
        <f aca="false">IF(OR(H736="n.a.",H736=""),"n.a.",COUNTIF($I736:$K736,"x")+H736)</f>
        <v>n.a.</v>
      </c>
      <c r="W736" s="54" t="s">
        <v>54</v>
      </c>
      <c r="X736" s="36" t="str">
        <f aca="false">IF(V736="n.a.","n.a.",IF(W736="completed",V736,IF(W736="partial",V736/2,IF(W736="incomplete",0,"n.a."))))</f>
        <v>n.a.</v>
      </c>
    </row>
    <row r="737" customFormat="false" ht="16.4" hidden="true" customHeight="false" outlineLevel="0" collapsed="false">
      <c r="A737" s="82"/>
      <c r="B737" s="83" t="str">
        <f aca="false">HYPERLINK("https://attack.mitre.org/techniques/T1585/002/","MITRE")</f>
        <v>MITRE</v>
      </c>
      <c r="C737" s="83" t="s">
        <v>27</v>
      </c>
      <c r="D737" s="37" t="s">
        <v>705</v>
      </c>
      <c r="E737" s="38" t="s">
        <v>697</v>
      </c>
      <c r="F737" s="39" t="n">
        <v>2</v>
      </c>
      <c r="G737" s="39" t="s">
        <v>54</v>
      </c>
      <c r="H737" s="39" t="s">
        <v>54</v>
      </c>
      <c r="I737" s="53" t="s">
        <v>55</v>
      </c>
      <c r="J737" s="53" t="s">
        <v>55</v>
      </c>
      <c r="K737" s="53"/>
      <c r="L737" s="36" t="n">
        <f aca="false">IF(OR(F737="n.a.",F737=""),"n.a.",COUNTIF($I737:$K737,"x")+F737)</f>
        <v>4</v>
      </c>
      <c r="M737" s="54" t="s">
        <v>56</v>
      </c>
      <c r="N737" s="36" t="str">
        <f aca="false">IF(L737="n.a.","n.a.",IF(M737="completed",L737,IF(M737="partial",L737/2,IF(M737="incomplete",0,"n.a."))))</f>
        <v>n.a.</v>
      </c>
      <c r="Q737" s="36" t="str">
        <f aca="false">IF(OR(G737="n.a.",G737=""),"n.a.",COUNTIF($I737:$K737,"x")+G737)</f>
        <v>n.a.</v>
      </c>
      <c r="R737" s="54" t="s">
        <v>54</v>
      </c>
      <c r="S737" s="36" t="str">
        <f aca="false">IF(Q737="n.a.","n.a.",IF(R737="completed",Q737,IF(R737="partial",Q737/2,IF(R737="incomplete",0,"n.a."))))</f>
        <v>n.a.</v>
      </c>
      <c r="V737" s="36" t="str">
        <f aca="false">IF(OR(H737="n.a.",H737=""),"n.a.",COUNTIF($I737:$K737,"x")+H737)</f>
        <v>n.a.</v>
      </c>
      <c r="W737" s="54" t="s">
        <v>54</v>
      </c>
      <c r="X737" s="36" t="str">
        <f aca="false">IF(V737="n.a.","n.a.",IF(W737="completed",V737,IF(W737="partial",V737/2,IF(W737="incomplete",0,"n.a."))))</f>
        <v>n.a.</v>
      </c>
    </row>
    <row r="738" customFormat="false" ht="16.4" hidden="true" customHeight="false" outlineLevel="0" collapsed="false">
      <c r="A738" s="82"/>
      <c r="B738" s="83" t="str">
        <f aca="false">HYPERLINK("https://attack.mitre.org/techniques/T1585/001/","MITRE")</f>
        <v>MITRE</v>
      </c>
      <c r="C738" s="83" t="s">
        <v>27</v>
      </c>
      <c r="D738" s="37" t="s">
        <v>705</v>
      </c>
      <c r="E738" s="38" t="s">
        <v>698</v>
      </c>
      <c r="F738" s="39" t="n">
        <v>3</v>
      </c>
      <c r="G738" s="39" t="s">
        <v>54</v>
      </c>
      <c r="H738" s="39" t="s">
        <v>54</v>
      </c>
      <c r="I738" s="53" t="s">
        <v>55</v>
      </c>
      <c r="J738" s="53" t="s">
        <v>55</v>
      </c>
      <c r="K738" s="53" t="s">
        <v>55</v>
      </c>
      <c r="L738" s="36" t="n">
        <f aca="false">IF(OR(F738="n.a.",F738=""),"n.a.",COUNTIF($I738:$K738,"x")+F738)</f>
        <v>6</v>
      </c>
      <c r="M738" s="54" t="s">
        <v>56</v>
      </c>
      <c r="N738" s="36" t="str">
        <f aca="false">IF(L738="n.a.","n.a.",IF(M738="completed",L738,IF(M738="partial",L738/2,IF(M738="incomplete",0,"n.a."))))</f>
        <v>n.a.</v>
      </c>
      <c r="Q738" s="36" t="str">
        <f aca="false">IF(OR(G738="n.a.",G738=""),"n.a.",COUNTIF($I738:$K738,"x")+G738)</f>
        <v>n.a.</v>
      </c>
      <c r="R738" s="54" t="s">
        <v>54</v>
      </c>
      <c r="S738" s="36" t="str">
        <f aca="false">IF(Q738="n.a.","n.a.",IF(R738="completed",Q738,IF(R738="partial",Q738/2,IF(R738="incomplete",0,"n.a."))))</f>
        <v>n.a.</v>
      </c>
      <c r="V738" s="36" t="str">
        <f aca="false">IF(OR(H738="n.a.",H738=""),"n.a.",COUNTIF($I738:$K738,"x")+H738)</f>
        <v>n.a.</v>
      </c>
      <c r="W738" s="54" t="s">
        <v>54</v>
      </c>
      <c r="X738" s="36" t="str">
        <f aca="false">IF(V738="n.a.","n.a.",IF(W738="completed",V738,IF(W738="partial",V738/2,IF(W738="incomplete",0,"n.a."))))</f>
        <v>n.a.</v>
      </c>
    </row>
    <row r="739" customFormat="false" ht="16.4" hidden="true" customHeight="false" outlineLevel="0" collapsed="false">
      <c r="A739" s="82"/>
      <c r="B739" s="83" t="str">
        <f aca="false">HYPERLINK("https://attack.mitre.org/techniques/T1588/007/","MITRE")</f>
        <v>MITRE</v>
      </c>
      <c r="C739" s="83" t="s">
        <v>27</v>
      </c>
      <c r="D739" s="37" t="s">
        <v>706</v>
      </c>
      <c r="E739" s="38" t="s">
        <v>707</v>
      </c>
      <c r="F739" s="39" t="n">
        <v>2</v>
      </c>
      <c r="G739" s="39" t="n">
        <v>1</v>
      </c>
      <c r="H739" s="39" t="n">
        <v>1</v>
      </c>
      <c r="I739" s="53"/>
      <c r="J739" s="53"/>
      <c r="K739" s="53"/>
      <c r="L739" s="36" t="n">
        <f aca="false">IF(OR(F739="n.a.",F739=""),"n.a.",COUNTIF($I739:$K739,"x")+F739)</f>
        <v>2</v>
      </c>
      <c r="M739" s="54" t="s">
        <v>56</v>
      </c>
      <c r="N739" s="36" t="str">
        <f aca="false">IF(L739="n.a.","n.a.",IF(M739="completed",L739,IF(M739="partial",L739/2,IF(M739="incomplete",0,"n.a."))))</f>
        <v>n.a.</v>
      </c>
      <c r="Q739" s="36" t="n">
        <f aca="false">IF(OR(G739="n.a.",G739=""),"n.a.",COUNTIF($I739:$K739,"x")+G739)</f>
        <v>1</v>
      </c>
      <c r="R739" s="54" t="s">
        <v>56</v>
      </c>
      <c r="S739" s="36" t="str">
        <f aca="false">IF(Q739="n.a.","n.a.",IF(R739="completed",Q739,IF(R739="partial",Q739/2,IF(R739="incomplete",0,"n.a."))))</f>
        <v>n.a.</v>
      </c>
      <c r="V739" s="36" t="n">
        <f aca="false">IF(OR(H739="n.a.",H739=""),"n.a.",COUNTIF($I739:$K739,"x")+H739)</f>
        <v>1</v>
      </c>
      <c r="W739" s="54" t="s">
        <v>56</v>
      </c>
      <c r="X739" s="36" t="str">
        <f aca="false">IF(V739="n.a.","n.a.",IF(W739="completed",V739,IF(W739="partial",V739/2,IF(W739="incomplete",0,"n.a."))))</f>
        <v>n.a.</v>
      </c>
    </row>
    <row r="740" customFormat="false" ht="16.4" hidden="true" customHeight="false" outlineLevel="0" collapsed="false">
      <c r="A740" s="82"/>
      <c r="B740" s="83" t="str">
        <f aca="false">HYPERLINK("https://attack.mitre.org/techniques/T1588/003/","MITRE")</f>
        <v>MITRE</v>
      </c>
      <c r="C740" s="83" t="s">
        <v>27</v>
      </c>
      <c r="D740" s="37" t="s">
        <v>706</v>
      </c>
      <c r="E740" s="38" t="s">
        <v>702</v>
      </c>
      <c r="F740" s="39" t="n">
        <v>2</v>
      </c>
      <c r="G740" s="39" t="n">
        <v>2</v>
      </c>
      <c r="H740" s="39" t="n">
        <v>2</v>
      </c>
      <c r="I740" s="53"/>
      <c r="J740" s="53" t="s">
        <v>55</v>
      </c>
      <c r="K740" s="53" t="s">
        <v>55</v>
      </c>
      <c r="L740" s="36" t="n">
        <f aca="false">IF(OR(F740="n.a.",F740=""),"n.a.",COUNTIF($I740:$K740,"x")+F740)</f>
        <v>4</v>
      </c>
      <c r="M740" s="54" t="s">
        <v>56</v>
      </c>
      <c r="N740" s="36" t="str">
        <f aca="false">IF(L740="n.a.","n.a.",IF(M740="completed",L740,IF(M740="partial",L740/2,IF(M740="incomplete",0,"n.a."))))</f>
        <v>n.a.</v>
      </c>
      <c r="Q740" s="36" t="n">
        <f aca="false">IF(OR(G740="n.a.",G740=""),"n.a.",COUNTIF($I740:$K740,"x")+G740)</f>
        <v>4</v>
      </c>
      <c r="R740" s="54" t="s">
        <v>56</v>
      </c>
      <c r="S740" s="36" t="str">
        <f aca="false">IF(Q740="n.a.","n.a.",IF(R740="completed",Q740,IF(R740="partial",Q740/2,IF(R740="incomplete",0,"n.a."))))</f>
        <v>n.a.</v>
      </c>
      <c r="V740" s="36" t="n">
        <f aca="false">IF(OR(H740="n.a.",H740=""),"n.a.",COUNTIF($I740:$K740,"x")+H740)</f>
        <v>4</v>
      </c>
      <c r="W740" s="54" t="s">
        <v>56</v>
      </c>
      <c r="X740" s="36" t="str">
        <f aca="false">IF(V740="n.a.","n.a.",IF(W740="completed",V740,IF(W740="partial",V740/2,IF(W740="incomplete",0,"n.a."))))</f>
        <v>n.a.</v>
      </c>
    </row>
    <row r="741" customFormat="false" ht="16.4" hidden="true" customHeight="false" outlineLevel="0" collapsed="false">
      <c r="A741" s="82"/>
      <c r="B741" s="83" t="str">
        <f aca="false">HYPERLINK("https://attack.mitre.org/techniques/T1588/004/","MITRE")</f>
        <v>MITRE</v>
      </c>
      <c r="C741" s="83" t="s">
        <v>27</v>
      </c>
      <c r="D741" s="37" t="s">
        <v>706</v>
      </c>
      <c r="E741" s="38" t="s">
        <v>678</v>
      </c>
      <c r="F741" s="39" t="n">
        <v>3</v>
      </c>
      <c r="G741" s="39" t="n">
        <v>3</v>
      </c>
      <c r="H741" s="39" t="n">
        <v>3</v>
      </c>
      <c r="I741" s="53" t="s">
        <v>55</v>
      </c>
      <c r="J741" s="53" t="s">
        <v>55</v>
      </c>
      <c r="K741" s="53" t="s">
        <v>55</v>
      </c>
      <c r="L741" s="36" t="n">
        <f aca="false">IF(OR(F741="n.a.",F741=""),"n.a.",COUNTIF($I741:$K741,"x")+F741)</f>
        <v>6</v>
      </c>
      <c r="M741" s="54" t="s">
        <v>56</v>
      </c>
      <c r="N741" s="36" t="str">
        <f aca="false">IF(L741="n.a.","n.a.",IF(M741="completed",L741,IF(M741="partial",L741/2,IF(M741="incomplete",0,"n.a."))))</f>
        <v>n.a.</v>
      </c>
      <c r="Q741" s="36" t="n">
        <f aca="false">IF(OR(G741="n.a.",G741=""),"n.a.",COUNTIF($I741:$K741,"x")+G741)</f>
        <v>6</v>
      </c>
      <c r="R741" s="54" t="s">
        <v>56</v>
      </c>
      <c r="S741" s="36" t="str">
        <f aca="false">IF(Q741="n.a.","n.a.",IF(R741="completed",Q741,IF(R741="partial",Q741/2,IF(R741="incomplete",0,"n.a."))))</f>
        <v>n.a.</v>
      </c>
      <c r="V741" s="36" t="n">
        <f aca="false">IF(OR(H741="n.a.",H741=""),"n.a.",COUNTIF($I741:$K741,"x")+H741)</f>
        <v>6</v>
      </c>
      <c r="W741" s="54" t="s">
        <v>56</v>
      </c>
      <c r="X741" s="36" t="str">
        <f aca="false">IF(V741="n.a.","n.a.",IF(W741="completed",V741,IF(W741="partial",V741/2,IF(W741="incomplete",0,"n.a."))))</f>
        <v>n.a.</v>
      </c>
    </row>
    <row r="742" customFormat="false" ht="16.4" hidden="true" customHeight="false" outlineLevel="0" collapsed="false">
      <c r="A742" s="82"/>
      <c r="B742" s="83" t="str">
        <f aca="false">HYPERLINK("https://attack.mitre.org/techniques/T1588/005/","MITRE")</f>
        <v>MITRE</v>
      </c>
      <c r="C742" s="83" t="s">
        <v>27</v>
      </c>
      <c r="D742" s="37" t="s">
        <v>706</v>
      </c>
      <c r="E742" s="38" t="s">
        <v>703</v>
      </c>
      <c r="F742" s="39" t="n">
        <v>3</v>
      </c>
      <c r="G742" s="39" t="n">
        <v>3</v>
      </c>
      <c r="H742" s="39" t="n">
        <v>3</v>
      </c>
      <c r="I742" s="53"/>
      <c r="J742" s="53"/>
      <c r="K742" s="53"/>
      <c r="L742" s="36" t="n">
        <f aca="false">IF(OR(F742="n.a.",F742=""),"n.a.",COUNTIF($I742:$K742,"x")+F742)</f>
        <v>3</v>
      </c>
      <c r="M742" s="54" t="s">
        <v>56</v>
      </c>
      <c r="N742" s="36" t="str">
        <f aca="false">IF(L742="n.a.","n.a.",IF(M742="completed",L742,IF(M742="partial",L742/2,IF(M742="incomplete",0,"n.a."))))</f>
        <v>n.a.</v>
      </c>
      <c r="Q742" s="36" t="n">
        <f aca="false">IF(OR(G742="n.a.",G742=""),"n.a.",COUNTIF($I742:$K742,"x")+G742)</f>
        <v>3</v>
      </c>
      <c r="R742" s="54" t="s">
        <v>56</v>
      </c>
      <c r="S742" s="36" t="str">
        <f aca="false">IF(Q742="n.a.","n.a.",IF(R742="completed",Q742,IF(R742="partial",Q742/2,IF(R742="incomplete",0,"n.a."))))</f>
        <v>n.a.</v>
      </c>
      <c r="V742" s="36" t="n">
        <f aca="false">IF(OR(H742="n.a.",H742=""),"n.a.",COUNTIF($I742:$K742,"x")+H742)</f>
        <v>3</v>
      </c>
      <c r="W742" s="54" t="s">
        <v>56</v>
      </c>
      <c r="X742" s="36" t="str">
        <f aca="false">IF(V742="n.a.","n.a.",IF(W742="completed",V742,IF(W742="partial",V742/2,IF(W742="incomplete",0,"n.a."))))</f>
        <v>n.a.</v>
      </c>
    </row>
    <row r="743" customFormat="false" ht="16.4" hidden="true" customHeight="false" outlineLevel="0" collapsed="false">
      <c r="A743" s="82"/>
      <c r="B743" s="83" t="str">
        <f aca="false">HYPERLINK("https://attack.mitre.org/techniques/T1588/001/","MITRE")</f>
        <v>MITRE</v>
      </c>
      <c r="C743" s="83" t="s">
        <v>27</v>
      </c>
      <c r="D743" s="37" t="s">
        <v>706</v>
      </c>
      <c r="E743" s="38" t="s">
        <v>704</v>
      </c>
      <c r="F743" s="39" t="n">
        <v>2</v>
      </c>
      <c r="G743" s="39" t="n">
        <v>2</v>
      </c>
      <c r="H743" s="39" t="n">
        <v>2</v>
      </c>
      <c r="I743" s="53"/>
      <c r="J743" s="53"/>
      <c r="K743" s="53"/>
      <c r="L743" s="36" t="n">
        <f aca="false">IF(OR(F743="n.a.",F743=""),"n.a.",COUNTIF($I743:$K743,"x")+F743)</f>
        <v>2</v>
      </c>
      <c r="M743" s="54" t="s">
        <v>56</v>
      </c>
      <c r="N743" s="36" t="str">
        <f aca="false">IF(L743="n.a.","n.a.",IF(M743="completed",L743,IF(M743="partial",L743/2,IF(M743="incomplete",0,"n.a."))))</f>
        <v>n.a.</v>
      </c>
      <c r="Q743" s="36" t="n">
        <f aca="false">IF(OR(G743="n.a.",G743=""),"n.a.",COUNTIF($I743:$K743,"x")+G743)</f>
        <v>2</v>
      </c>
      <c r="R743" s="54" t="s">
        <v>56</v>
      </c>
      <c r="S743" s="36" t="str">
        <f aca="false">IF(Q743="n.a.","n.a.",IF(R743="completed",Q743,IF(R743="partial",Q743/2,IF(R743="incomplete",0,"n.a."))))</f>
        <v>n.a.</v>
      </c>
      <c r="V743" s="36" t="n">
        <f aca="false">IF(OR(H743="n.a.",H743=""),"n.a.",COUNTIF($I743:$K743,"x")+H743)</f>
        <v>2</v>
      </c>
      <c r="W743" s="54" t="s">
        <v>56</v>
      </c>
      <c r="X743" s="36" t="str">
        <f aca="false">IF(V743="n.a.","n.a.",IF(W743="completed",V743,IF(W743="partial",V743/2,IF(W743="incomplete",0,"n.a."))))</f>
        <v>n.a.</v>
      </c>
    </row>
    <row r="744" customFormat="false" ht="16.4" hidden="true" customHeight="false" outlineLevel="0" collapsed="false">
      <c r="A744" s="82"/>
      <c r="B744" s="83" t="str">
        <f aca="false">HYPERLINK("https://attack.mitre.org/techniques/T1588/002/","MITRE")</f>
        <v>MITRE</v>
      </c>
      <c r="C744" s="83" t="s">
        <v>27</v>
      </c>
      <c r="D744" s="37" t="s">
        <v>706</v>
      </c>
      <c r="E744" s="38" t="s">
        <v>708</v>
      </c>
      <c r="F744" s="39" t="n">
        <v>2</v>
      </c>
      <c r="G744" s="39" t="n">
        <v>2</v>
      </c>
      <c r="H744" s="39" t="n">
        <v>2</v>
      </c>
      <c r="I744" s="53"/>
      <c r="J744" s="53"/>
      <c r="K744" s="53"/>
      <c r="L744" s="36" t="n">
        <f aca="false">IF(OR(F744="n.a.",F744=""),"n.a.",COUNTIF($I744:$K744,"x")+F744)</f>
        <v>2</v>
      </c>
      <c r="M744" s="54" t="s">
        <v>56</v>
      </c>
      <c r="N744" s="36" t="str">
        <f aca="false">IF(L744="n.a.","n.a.",IF(M744="completed",L744,IF(M744="partial",L744/2,IF(M744="incomplete",0,"n.a."))))</f>
        <v>n.a.</v>
      </c>
      <c r="Q744" s="36" t="n">
        <f aca="false">IF(OR(G744="n.a.",G744=""),"n.a.",COUNTIF($I744:$K744,"x")+G744)</f>
        <v>2</v>
      </c>
      <c r="R744" s="54" t="s">
        <v>56</v>
      </c>
      <c r="S744" s="36" t="str">
        <f aca="false">IF(Q744="n.a.","n.a.",IF(R744="completed",Q744,IF(R744="partial",Q744/2,IF(R744="incomplete",0,"n.a."))))</f>
        <v>n.a.</v>
      </c>
      <c r="V744" s="36" t="n">
        <f aca="false">IF(OR(H744="n.a.",H744=""),"n.a.",COUNTIF($I744:$K744,"x")+H744)</f>
        <v>2</v>
      </c>
      <c r="W744" s="54" t="s">
        <v>56</v>
      </c>
      <c r="X744" s="36" t="str">
        <f aca="false">IF(V744="n.a.","n.a.",IF(W744="completed",V744,IF(W744="partial",V744/2,IF(W744="incomplete",0,"n.a."))))</f>
        <v>n.a.</v>
      </c>
    </row>
    <row r="745" customFormat="false" ht="16.4" hidden="true" customHeight="false" outlineLevel="0" collapsed="false">
      <c r="A745" s="82"/>
      <c r="B745" s="83" t="str">
        <f aca="false">HYPERLINK("https://attack.mitre.org/techniques/T1588/006/","MITRE")</f>
        <v>MITRE</v>
      </c>
      <c r="C745" s="83" t="s">
        <v>27</v>
      </c>
      <c r="D745" s="37" t="s">
        <v>706</v>
      </c>
      <c r="E745" s="38" t="s">
        <v>709</v>
      </c>
      <c r="F745" s="39" t="n">
        <v>3</v>
      </c>
      <c r="G745" s="39" t="n">
        <v>3</v>
      </c>
      <c r="H745" s="39" t="n">
        <v>3</v>
      </c>
      <c r="I745" s="53" t="s">
        <v>55</v>
      </c>
      <c r="J745" s="53" t="s">
        <v>55</v>
      </c>
      <c r="K745" s="53" t="s">
        <v>55</v>
      </c>
      <c r="L745" s="36" t="n">
        <f aca="false">IF(OR(F745="n.a.",F745=""),"n.a.",COUNTIF($I745:$K745,"x")+F745)</f>
        <v>6</v>
      </c>
      <c r="M745" s="54" t="s">
        <v>56</v>
      </c>
      <c r="N745" s="36" t="str">
        <f aca="false">IF(L745="n.a.","n.a.",IF(M745="completed",L745,IF(M745="partial",L745/2,IF(M745="incomplete",0,"n.a."))))</f>
        <v>n.a.</v>
      </c>
      <c r="Q745" s="36" t="n">
        <f aca="false">IF(OR(G745="n.a.",G745=""),"n.a.",COUNTIF($I745:$K745,"x")+G745)</f>
        <v>6</v>
      </c>
      <c r="R745" s="54" t="s">
        <v>56</v>
      </c>
      <c r="S745" s="36" t="str">
        <f aca="false">IF(Q745="n.a.","n.a.",IF(R745="completed",Q745,IF(R745="partial",Q745/2,IF(R745="incomplete",0,"n.a."))))</f>
        <v>n.a.</v>
      </c>
      <c r="V745" s="36" t="n">
        <f aca="false">IF(OR(H745="n.a.",H745=""),"n.a.",COUNTIF($I745:$K745,"x")+H745)</f>
        <v>6</v>
      </c>
      <c r="W745" s="54" t="s">
        <v>56</v>
      </c>
      <c r="X745" s="36" t="str">
        <f aca="false">IF(V745="n.a.","n.a.",IF(W745="completed",V745,IF(W745="partial",V745/2,IF(W745="incomplete",0,"n.a."))))</f>
        <v>n.a.</v>
      </c>
    </row>
    <row r="746" customFormat="false" ht="16.4" hidden="true" customHeight="false" outlineLevel="0" collapsed="false">
      <c r="A746" s="82"/>
      <c r="B746" s="83" t="str">
        <f aca="false">HYPERLINK("https://attack.mitre.org/techniques/T1608/004","MITRE")</f>
        <v>MITRE</v>
      </c>
      <c r="C746" s="83" t="s">
        <v>27</v>
      </c>
      <c r="D746" s="37" t="s">
        <v>710</v>
      </c>
      <c r="E746" s="38" t="s">
        <v>711</v>
      </c>
      <c r="F746" s="39" t="n">
        <v>3</v>
      </c>
      <c r="G746" s="39" t="n">
        <v>2</v>
      </c>
      <c r="H746" s="39" t="n">
        <v>2</v>
      </c>
      <c r="I746" s="55" t="s">
        <v>55</v>
      </c>
      <c r="J746" s="55" t="s">
        <v>55</v>
      </c>
      <c r="K746" s="55" t="s">
        <v>55</v>
      </c>
      <c r="L746" s="36" t="n">
        <f aca="false">IF(OR(F746="n.a.",F746=""),"n.a.",COUNTIF($I746:$K746,"x")+F746)</f>
        <v>6</v>
      </c>
      <c r="M746" s="54" t="s">
        <v>56</v>
      </c>
      <c r="N746" s="36" t="str">
        <f aca="false">IF(L746="n.a.","n.a.",IF(M746="completed",L746,IF(M746="partial",L746/2,IF(M746="incomplete",0,"n.a."))))</f>
        <v>n.a.</v>
      </c>
      <c r="Q746" s="36" t="n">
        <f aca="false">IF(OR(G746="n.a.",G746=""),"n.a.",COUNTIF($I746:$K746,"x")+G746)</f>
        <v>5</v>
      </c>
      <c r="R746" s="54" t="s">
        <v>56</v>
      </c>
      <c r="S746" s="36" t="str">
        <f aca="false">IF(Q746="n.a.","n.a.",IF(R746="completed",Q746,IF(R746="partial",Q746/2,IF(R746="incomplete",0,"n.a."))))</f>
        <v>n.a.</v>
      </c>
      <c r="V746" s="36" t="n">
        <f aca="false">IF(OR(H746="n.a.",H746=""),"n.a.",COUNTIF($I746:$K746,"x")+H746)</f>
        <v>5</v>
      </c>
      <c r="W746" s="54" t="s">
        <v>56</v>
      </c>
      <c r="X746" s="36" t="str">
        <f aca="false">IF(V746="n.a.","n.a.",IF(W746="completed",V746,IF(W746="partial",V746/2,IF(W746="incomplete",0,"n.a."))))</f>
        <v>n.a.</v>
      </c>
    </row>
    <row r="747" customFormat="false" ht="16.4" hidden="true" customHeight="false" outlineLevel="0" collapsed="false">
      <c r="A747" s="82"/>
      <c r="B747" s="83" t="str">
        <f aca="false">HYPERLINK("https://attack.mitre.org/techniques/T1608/003","MITRE")</f>
        <v>MITRE</v>
      </c>
      <c r="C747" s="83" t="s">
        <v>27</v>
      </c>
      <c r="D747" s="37" t="s">
        <v>710</v>
      </c>
      <c r="E747" s="38" t="s">
        <v>712</v>
      </c>
      <c r="F747" s="39" t="n">
        <v>2</v>
      </c>
      <c r="G747" s="39" t="n">
        <v>3</v>
      </c>
      <c r="H747" s="39" t="n">
        <v>3</v>
      </c>
      <c r="I747" s="53" t="s">
        <v>55</v>
      </c>
      <c r="J747" s="53" t="s">
        <v>55</v>
      </c>
      <c r="K747" s="53" t="s">
        <v>55</v>
      </c>
      <c r="L747" s="36" t="n">
        <f aca="false">IF(OR(F747="n.a.",F747=""),"n.a.",COUNTIF($I747:$K747,"x")+F747)</f>
        <v>5</v>
      </c>
      <c r="M747" s="54" t="s">
        <v>56</v>
      </c>
      <c r="N747" s="36" t="str">
        <f aca="false">IF(L747="n.a.","n.a.",IF(M747="completed",L747,IF(M747="partial",L747/2,IF(M747="incomplete",0,"n.a."))))</f>
        <v>n.a.</v>
      </c>
      <c r="Q747" s="36" t="n">
        <f aca="false">IF(OR(G747="n.a.",G747=""),"n.a.",COUNTIF($I747:$K747,"x")+G747)</f>
        <v>6</v>
      </c>
      <c r="R747" s="54" t="s">
        <v>56</v>
      </c>
      <c r="S747" s="36" t="str">
        <f aca="false">IF(Q747="n.a.","n.a.",IF(R747="completed",Q747,IF(R747="partial",Q747/2,IF(R747="incomplete",0,"n.a."))))</f>
        <v>n.a.</v>
      </c>
      <c r="V747" s="36" t="n">
        <f aca="false">IF(OR(H747="n.a.",H747=""),"n.a.",COUNTIF($I747:$K747,"x")+H747)</f>
        <v>6</v>
      </c>
      <c r="W747" s="54" t="s">
        <v>56</v>
      </c>
      <c r="X747" s="36" t="str">
        <f aca="false">IF(V747="n.a.","n.a.",IF(W747="completed",V747,IF(W747="partial",V747/2,IF(W747="incomplete",0,"n.a."))))</f>
        <v>n.a.</v>
      </c>
    </row>
    <row r="748" customFormat="false" ht="16.4" hidden="true" customHeight="false" outlineLevel="0" collapsed="false">
      <c r="A748" s="82"/>
      <c r="B748" s="83" t="str">
        <f aca="false">HYPERLINK("https://attack.mitre.org/techniques/T1608/005","MITRE")</f>
        <v>MITRE</v>
      </c>
      <c r="C748" s="83" t="s">
        <v>27</v>
      </c>
      <c r="D748" s="37" t="s">
        <v>710</v>
      </c>
      <c r="E748" s="38" t="s">
        <v>713</v>
      </c>
      <c r="F748" s="39" t="n">
        <v>3</v>
      </c>
      <c r="G748" s="39" t="n">
        <v>2</v>
      </c>
      <c r="H748" s="39" t="s">
        <v>54</v>
      </c>
      <c r="I748" s="53" t="s">
        <v>55</v>
      </c>
      <c r="J748" s="53" t="s">
        <v>55</v>
      </c>
      <c r="K748" s="53" t="s">
        <v>55</v>
      </c>
      <c r="L748" s="36" t="n">
        <f aca="false">IF(OR(F748="n.a.",F748=""),"n.a.",COUNTIF($I748:$K748,"x")+F748)</f>
        <v>6</v>
      </c>
      <c r="M748" s="54" t="s">
        <v>56</v>
      </c>
      <c r="N748" s="36" t="str">
        <f aca="false">IF(L748="n.a.","n.a.",IF(M748="completed",L748,IF(M748="partial",L748/2,IF(M748="incomplete",0,"n.a."))))</f>
        <v>n.a.</v>
      </c>
      <c r="Q748" s="36" t="n">
        <f aca="false">IF(OR(G748="n.a.",G748=""),"n.a.",COUNTIF($I748:$K748,"x")+G748)</f>
        <v>5</v>
      </c>
      <c r="R748" s="54" t="s">
        <v>56</v>
      </c>
      <c r="S748" s="36" t="str">
        <f aca="false">IF(Q748="n.a.","n.a.",IF(R748="completed",Q748,IF(R748="partial",Q748/2,IF(R748="incomplete",0,"n.a."))))</f>
        <v>n.a.</v>
      </c>
      <c r="V748" s="36" t="str">
        <f aca="false">IF(OR(H748="n.a.",H748=""),"n.a.",COUNTIF($I748:$K748,"x")+H748)</f>
        <v>n.a.</v>
      </c>
      <c r="W748" s="54" t="s">
        <v>54</v>
      </c>
      <c r="X748" s="36" t="str">
        <f aca="false">IF(V748="n.a.","n.a.",IF(W748="completed",V748,IF(W748="partial",V748/2,IF(W748="incomplete",0,"n.a."))))</f>
        <v>n.a.</v>
      </c>
    </row>
    <row r="749" customFormat="false" ht="16.4" hidden="true" customHeight="false" outlineLevel="0" collapsed="false">
      <c r="A749" s="82"/>
      <c r="B749" s="83" t="str">
        <f aca="false">HYPERLINK("https://attack.mitre.org/techniques/T1608/006","MITRE")</f>
        <v>MITRE</v>
      </c>
      <c r="C749" s="83" t="s">
        <v>27</v>
      </c>
      <c r="D749" s="37" t="s">
        <v>710</v>
      </c>
      <c r="E749" s="38" t="s">
        <v>714</v>
      </c>
      <c r="F749" s="39" t="n">
        <v>3</v>
      </c>
      <c r="G749" s="39" t="n">
        <v>3</v>
      </c>
      <c r="H749" s="39" t="s">
        <v>54</v>
      </c>
      <c r="I749" s="55" t="s">
        <v>55</v>
      </c>
      <c r="J749" s="55" t="s">
        <v>55</v>
      </c>
      <c r="K749" s="55" t="s">
        <v>55</v>
      </c>
      <c r="L749" s="36" t="n">
        <f aca="false">IF(OR(F749="n.a.",F749=""),"n.a.",COUNTIF($I749:$K749,"x")+F749)</f>
        <v>6</v>
      </c>
      <c r="M749" s="54" t="s">
        <v>56</v>
      </c>
      <c r="N749" s="36" t="str">
        <f aca="false">IF(L749="n.a.","n.a.",IF(M749="completed",L749,IF(M749="partial",L749/2,IF(M749="incomplete",0,"n.a."))))</f>
        <v>n.a.</v>
      </c>
      <c r="Q749" s="36" t="n">
        <f aca="false">IF(OR(G749="n.a.",G749=""),"n.a.",COUNTIF($I749:$K749,"x")+G749)</f>
        <v>6</v>
      </c>
      <c r="R749" s="54" t="s">
        <v>56</v>
      </c>
      <c r="S749" s="36" t="str">
        <f aca="false">IF(Q749="n.a.","n.a.",IF(R749="completed",Q749,IF(R749="partial",Q749/2,IF(R749="incomplete",0,"n.a."))))</f>
        <v>n.a.</v>
      </c>
      <c r="V749" s="36" t="str">
        <f aca="false">IF(OR(H749="n.a.",H749=""),"n.a.",COUNTIF($I749:$K749,"x")+H749)</f>
        <v>n.a.</v>
      </c>
      <c r="W749" s="54" t="s">
        <v>54</v>
      </c>
      <c r="X749" s="36" t="str">
        <f aca="false">IF(V749="n.a.","n.a.",IF(W749="completed",V749,IF(W749="partial",V749/2,IF(W749="incomplete",0,"n.a."))))</f>
        <v>n.a.</v>
      </c>
    </row>
    <row r="750" customFormat="false" ht="16.4" hidden="true" customHeight="false" outlineLevel="0" collapsed="false">
      <c r="A750" s="82"/>
      <c r="B750" s="83" t="str">
        <f aca="false">HYPERLINK("https://attack.mitre.org/techniques/T1608/001","MITRE")</f>
        <v>MITRE</v>
      </c>
      <c r="C750" s="83" t="s">
        <v>27</v>
      </c>
      <c r="D750" s="37" t="s">
        <v>710</v>
      </c>
      <c r="E750" s="38" t="s">
        <v>715</v>
      </c>
      <c r="F750" s="39" t="n">
        <v>3</v>
      </c>
      <c r="G750" s="39" t="n">
        <v>3</v>
      </c>
      <c r="H750" s="39" t="n">
        <v>3</v>
      </c>
      <c r="I750" s="55"/>
      <c r="J750" s="55" t="s">
        <v>55</v>
      </c>
      <c r="K750" s="55"/>
      <c r="L750" s="36" t="n">
        <f aca="false">IF(OR(F750="n.a.",F750=""),"n.a.",COUNTIF($I750:$K750,"x")+F750)</f>
        <v>4</v>
      </c>
      <c r="M750" s="54" t="s">
        <v>56</v>
      </c>
      <c r="N750" s="36" t="str">
        <f aca="false">IF(L750="n.a.","n.a.",IF(M750="completed",L750,IF(M750="partial",L750/2,IF(M750="incomplete",0,"n.a."))))</f>
        <v>n.a.</v>
      </c>
      <c r="Q750" s="36" t="n">
        <f aca="false">IF(OR(G750="n.a.",G750=""),"n.a.",COUNTIF($I750:$K750,"x")+G750)</f>
        <v>4</v>
      </c>
      <c r="R750" s="54" t="s">
        <v>56</v>
      </c>
      <c r="S750" s="36" t="str">
        <f aca="false">IF(Q750="n.a.","n.a.",IF(R750="completed",Q750,IF(R750="partial",Q750/2,IF(R750="incomplete",0,"n.a."))))</f>
        <v>n.a.</v>
      </c>
      <c r="V750" s="36" t="n">
        <f aca="false">IF(OR(H750="n.a.",H750=""),"n.a.",COUNTIF($I750:$K750,"x")+H750)</f>
        <v>4</v>
      </c>
      <c r="W750" s="54" t="s">
        <v>56</v>
      </c>
      <c r="X750" s="36" t="str">
        <f aca="false">IF(V750="n.a.","n.a.",IF(W750="completed",V750,IF(W750="partial",V750/2,IF(W750="incomplete",0,"n.a."))))</f>
        <v>n.a.</v>
      </c>
    </row>
    <row r="751" customFormat="false" ht="16.4" hidden="true" customHeight="false" outlineLevel="0" collapsed="false">
      <c r="A751" s="82"/>
      <c r="B751" s="83" t="str">
        <f aca="false">HYPERLINK("https://attack.mitre.org/techniques/T1608/002","MITRE")</f>
        <v>MITRE</v>
      </c>
      <c r="C751" s="83" t="s">
        <v>27</v>
      </c>
      <c r="D751" s="37" t="s">
        <v>710</v>
      </c>
      <c r="E751" s="38" t="s">
        <v>716</v>
      </c>
      <c r="F751" s="39" t="n">
        <v>2</v>
      </c>
      <c r="G751" s="39" t="n">
        <v>3</v>
      </c>
      <c r="H751" s="39" t="n">
        <v>3</v>
      </c>
      <c r="I751" s="55"/>
      <c r="J751" s="55" t="s">
        <v>55</v>
      </c>
      <c r="K751" s="55"/>
      <c r="L751" s="36" t="n">
        <f aca="false">IF(OR(F751="n.a.",F751=""),"n.a.",COUNTIF($I751:$K751,"x")+F751)</f>
        <v>3</v>
      </c>
      <c r="M751" s="54" t="s">
        <v>56</v>
      </c>
      <c r="N751" s="36" t="str">
        <f aca="false">IF(L751="n.a.","n.a.",IF(M751="completed",L751,IF(M751="partial",L751/2,IF(M751="incomplete",0,"n.a."))))</f>
        <v>n.a.</v>
      </c>
      <c r="Q751" s="36" t="n">
        <f aca="false">IF(OR(G751="n.a.",G751=""),"n.a.",COUNTIF($I751:$K751,"x")+G751)</f>
        <v>4</v>
      </c>
      <c r="R751" s="54" t="s">
        <v>56</v>
      </c>
      <c r="S751" s="36" t="str">
        <f aca="false">IF(Q751="n.a.","n.a.",IF(R751="completed",Q751,IF(R751="partial",Q751/2,IF(R751="incomplete",0,"n.a."))))</f>
        <v>n.a.</v>
      </c>
      <c r="V751" s="36" t="n">
        <f aca="false">IF(OR(H751="n.a.",H751=""),"n.a.",COUNTIF($I751:$K751,"x")+H751)</f>
        <v>4</v>
      </c>
      <c r="W751" s="54" t="s">
        <v>56</v>
      </c>
      <c r="X751" s="36" t="str">
        <f aca="false">IF(V751="n.a.","n.a.",IF(W751="completed",V751,IF(W751="partial",V751/2,IF(W751="incomplete",0,"n.a."))))</f>
        <v>n.a.</v>
      </c>
    </row>
  </sheetData>
  <autoFilter ref="A1:Z751">
    <filterColumn colId="4">
      <filters>
        <filter val="Extended Attributes"/>
      </filters>
    </filterColumn>
    <sortState ref="A2:Z751">
      <sortCondition ref="A2:A751" customList=""/>
    </sortState>
  </autoFilter>
  <conditionalFormatting sqref="M2:M751 R2:R751 W2:W751">
    <cfRule type="cellIs" priority="2" operator="equal" aboveAverage="0" equalAverage="0" bottom="0" percent="0" rank="0" text="" dxfId="29">
      <formula>"not evaluated"</formula>
    </cfRule>
    <cfRule type="cellIs" priority="3" operator="equal" aboveAverage="0" equalAverage="0" bottom="0" percent="0" rank="0" text="" dxfId="30">
      <formula>""</formula>
    </cfRule>
    <cfRule type="cellIs" priority="4" operator="notEqual" aboveAverage="0" equalAverage="0" bottom="0" percent="0" rank="0" text="" dxfId="31">
      <formula>"n.a."</formula>
    </cfRule>
    <cfRule type="cellIs" priority="5" operator="equal" aboveAverage="0" equalAverage="0" bottom="0" percent="0" rank="0" text="" dxfId="32">
      <formula>"nicht bewertet"</formula>
    </cfRule>
    <cfRule type="cellIs" priority="6" operator="equal" aboveAverage="0" equalAverage="0" bottom="0" percent="0" rank="0" text="" dxfId="33">
      <formula>""</formula>
    </cfRule>
    <cfRule type="cellIs" priority="7" operator="notEqual" aboveAverage="0" equalAverage="0" bottom="0" percent="0" rank="0" text="" dxfId="34">
      <formula>"n.a."</formula>
    </cfRule>
    <cfRule type="cellIs" priority="8" operator="equal" aboveAverage="0" equalAverage="0" bottom="0" percent="0" rank="0" text="" dxfId="35">
      <formula>"not evaluated"</formula>
    </cfRule>
    <cfRule type="cellIs" priority="9" operator="equal" aboveAverage="0" equalAverage="0" bottom="0" percent="0" rank="0" text="" dxfId="36">
      <formula>""</formula>
    </cfRule>
    <cfRule type="cellIs" priority="10" operator="notEqual" aboveAverage="0" equalAverage="0" bottom="0" percent="0" rank="0" text="" dxfId="37">
      <formula>"n.a."</formula>
    </cfRule>
  </conditionalFormatting>
  <conditionalFormatting sqref="I1:K1048576">
    <cfRule type="cellIs" priority="11" operator="equal" aboveAverage="0" equalAverage="0" bottom="0" percent="0" rank="0" text="" dxfId="38">
      <formula>"x"</formula>
    </cfRule>
  </conditionalFormatting>
  <conditionalFormatting sqref="R2:R751 W2:W751">
    <cfRule type="cellIs" priority="12" operator="equal" aboveAverage="0" equalAverage="0" bottom="0" percent="0" rank="0" text="" dxfId="39">
      <formula>"not evaluated"</formula>
    </cfRule>
    <cfRule type="cellIs" priority="13" operator="equal" aboveAverage="0" equalAverage="0" bottom="0" percent="0" rank="0" text="" dxfId="40">
      <formula>""</formula>
    </cfRule>
    <cfRule type="cellIs" priority="14" operator="notEqual" aboveAverage="0" equalAverage="0" bottom="0" percent="0" rank="0" text="" dxfId="41">
      <formula>"n.a."</formula>
    </cfRule>
    <cfRule type="cellIs" priority="15" operator="equal" aboveAverage="0" equalAverage="0" bottom="0" percent="0" rank="0" text="" dxfId="42">
      <formula>"nicht bewertet"</formula>
    </cfRule>
    <cfRule type="cellIs" priority="16" operator="equal" aboveAverage="0" equalAverage="0" bottom="0" percent="0" rank="0" text="" dxfId="43">
      <formula>""</formula>
    </cfRule>
    <cfRule type="cellIs" priority="17" operator="notEqual" aboveAverage="0" equalAverage="0" bottom="0" percent="0" rank="0" text="" dxfId="44">
      <formula>"n.a."</formula>
    </cfRule>
  </conditionalFormatting>
  <conditionalFormatting sqref="L2:X751">
    <cfRule type="colorScale" priority="18">
      <colorScale>
        <cfvo type="num" val="1"/>
        <cfvo type="num" val="6"/>
        <color rgb="FFBDD7EE"/>
        <color rgb="FFFF0000"/>
      </colorScale>
    </cfRule>
  </conditionalFormatting>
  <dataValidations count="3">
    <dataValidation allowBlank="true" errorStyle="stop" operator="equal" showDropDown="false" showErrorMessage="true" showInputMessage="true" sqref="F2:H1751" type="list">
      <formula1>"1,2,3,n.a."</formula1>
      <formula2>0</formula2>
    </dataValidation>
    <dataValidation allowBlank="true" errorStyle="stop" operator="equal" showDropDown="false" showErrorMessage="true" showInputMessage="true" sqref="I2:K1751" type="list">
      <formula1>"x"</formula1>
      <formula2>0</formula2>
    </dataValidation>
    <dataValidation allowBlank="false" errorStyle="stop" operator="equal" showDropDown="false" showErrorMessage="true" showInputMessage="true" sqref="M2:M1751 R2:R1751 W2:W1751" type="list">
      <formula1>"completed,partial,incomplete,not evaluated,n.a."</formula1>
      <formula2>0</formula2>
    </dataValidation>
  </dataValidations>
  <hyperlinks>
    <hyperlink ref="B368" r:id="rId2" display="https://attack.mitre.org/techniques/T1609/"/>
    <hyperlink ref="B472" r:id="rId3" display="https://attack.mitre.org/techniques/T1098/006"/>
    <hyperlink ref="B474" r:id="rId4" display="https://attack.mitre.org/techniques/T1098/006"/>
    <hyperlink ref="B556" r:id="rId5" display="https://attack.mitre.org/techniques/T1098/006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6" activeCellId="0" sqref="C86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5.29"/>
    <col collapsed="false" customWidth="true" hidden="false" outlineLevel="0" max="3" min="3" style="1" width="38"/>
    <col collapsed="false" customWidth="false" hidden="false" outlineLevel="0" max="9" min="4" style="1" width="9.14"/>
    <col collapsed="false" customWidth="true" hidden="false" outlineLevel="0" max="10" min="10" style="1" width="14.57"/>
    <col collapsed="false" customWidth="false" hidden="false" outlineLevel="0" max="16384" min="11" style="1" width="9.14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84" t="s">
        <v>717</v>
      </c>
      <c r="C2" s="84"/>
      <c r="D2" s="84"/>
      <c r="E2" s="84"/>
      <c r="F2" s="84"/>
      <c r="G2" s="84"/>
      <c r="H2" s="84"/>
      <c r="I2" s="84"/>
      <c r="J2" s="84"/>
    </row>
    <row r="3" customFormat="false" ht="13.8" hidden="false" customHeight="false" outlineLevel="0" collapsed="false">
      <c r="B3" s="85" t="s">
        <v>718</v>
      </c>
      <c r="C3" s="85"/>
      <c r="D3" s="85"/>
      <c r="E3" s="85"/>
      <c r="F3" s="85"/>
      <c r="G3" s="85"/>
      <c r="H3" s="85"/>
      <c r="I3" s="85"/>
      <c r="J3" s="85"/>
    </row>
    <row r="4" customFormat="false" ht="13.8" hidden="false" customHeight="false" outlineLevel="0" collapsed="false">
      <c r="B4" s="85"/>
      <c r="C4" s="85"/>
      <c r="D4" s="85"/>
      <c r="E4" s="85"/>
      <c r="F4" s="85"/>
      <c r="G4" s="85"/>
      <c r="H4" s="85"/>
      <c r="I4" s="85"/>
      <c r="J4" s="85"/>
    </row>
    <row r="5" customFormat="false" ht="19.7" hidden="false" customHeight="false" outlineLevel="0" collapsed="false">
      <c r="B5" s="5"/>
      <c r="C5" s="86" t="str">
        <f aca="false">IF(AND(Status!I16=Status!I7,Status!H16=Status!H7,Status!G16&gt;=Status!G7,Status!F16&gt;=Status!F7,Status!E16&gt;=Status!E7,Status!D16&gt;=Status!D7,SUM(Status!D20:I20)&gt;Status!J6),Status!C6,IF(AND(Status!I16=Status!I7,Status!H16=Status!H7,Status!G16&gt;=Status!G7,Status!F16&gt;=Status!F7,Status!E16&gt;=Status!E7,Status!D16&gt;=Status!D7),Status!C7,IF(AND(Status!I16=Status!I8,Status!H16=Status!H8,Status!G16&gt;=Status!G8,Status!F16&gt;=Status!F8,Status!E16&gt;=Status!E8,Status!D16&gt;=Status!D8),Status!C8,IF(AND(Status!I16&gt;=Status!I9,Status!H16&gt;=Status!H9,Status!G16&gt;=Status!G9,Status!F16&gt;=Status!F9,Status!E16&gt;=Status!E9,Status!D16&gt;=Status!D9),Status!C9,IF(AND(Status!I16&gt;=Status!I10,Status!H16&gt;=Status!H10,Status!G16&gt;=Status!G10,Status!F16&gt;=Status!F10,Status!E16&gt;=Status!E10,Status!D16&gt;=Status!D10),Status!C10,IF(AND(Status!I16&gt;=Status!I11,Status!H16&gt;=Status!H11,Status!G16&gt;=Status!G11,Status!F16&gt;=Status!F11,Status!E16&gt;=Status!E11,Status!D16&gt;=Status!D11),Status!C11,IF(AND(Status!I16&gt;=Status!I12,Status!H16&gt;=Status!H12,Status!G16&gt;=Status!G12,Status!F16&gt;=Status!F12,Status!E16&gt;=Status!E12,Status!D16&gt;=Status!D12),Status!C12,Status!C13)))))))</f>
        <v>UNPROTECTED</v>
      </c>
      <c r="D5" s="87" t="s">
        <v>6</v>
      </c>
      <c r="E5" s="87" t="s">
        <v>7</v>
      </c>
      <c r="F5" s="87" t="s">
        <v>8</v>
      </c>
      <c r="G5" s="87" t="s">
        <v>9</v>
      </c>
      <c r="H5" s="87" t="s">
        <v>10</v>
      </c>
      <c r="I5" s="87" t="s">
        <v>11</v>
      </c>
      <c r="J5" s="88" t="s">
        <v>719</v>
      </c>
    </row>
    <row r="6" customFormat="false" ht="16.4" hidden="false" customHeight="false" outlineLevel="0" collapsed="false">
      <c r="B6" s="89" t="s">
        <v>720</v>
      </c>
      <c r="C6" s="90" t="s">
        <v>721</v>
      </c>
      <c r="E6" s="91" t="s">
        <v>722</v>
      </c>
      <c r="F6" s="91"/>
      <c r="G6" s="91"/>
      <c r="H6" s="91"/>
      <c r="I6" s="91"/>
      <c r="J6" s="92" t="n">
        <f aca="false">J7</f>
        <v>4.5</v>
      </c>
    </row>
    <row r="7" customFormat="false" ht="16.4" hidden="false" customHeight="false" outlineLevel="0" collapsed="false">
      <c r="B7" s="89" t="s">
        <v>723</v>
      </c>
      <c r="C7" s="90" t="s">
        <v>724</v>
      </c>
      <c r="D7" s="93" t="n">
        <v>0.5</v>
      </c>
      <c r="E7" s="93" t="n">
        <v>0.6</v>
      </c>
      <c r="F7" s="93" t="n">
        <v>0.6</v>
      </c>
      <c r="G7" s="93" t="n">
        <v>0.8</v>
      </c>
      <c r="H7" s="93" t="n">
        <v>1</v>
      </c>
      <c r="I7" s="93" t="n">
        <v>1</v>
      </c>
      <c r="J7" s="92" t="n">
        <f aca="false">SUM(D7:I7)</f>
        <v>4.5</v>
      </c>
    </row>
    <row r="8" customFormat="false" ht="16.4" hidden="false" customHeight="false" outlineLevel="0" collapsed="false">
      <c r="B8" s="89" t="s">
        <v>725</v>
      </c>
      <c r="C8" s="90" t="s">
        <v>726</v>
      </c>
      <c r="D8" s="93" t="n">
        <v>0.3</v>
      </c>
      <c r="E8" s="93" t="n">
        <v>0.4</v>
      </c>
      <c r="F8" s="93" t="n">
        <v>0.5</v>
      </c>
      <c r="G8" s="93" t="n">
        <v>0.6</v>
      </c>
      <c r="H8" s="93" t="n">
        <v>1</v>
      </c>
      <c r="I8" s="93" t="n">
        <v>1</v>
      </c>
      <c r="J8" s="92" t="n">
        <f aca="false">SUM(D8:I8)</f>
        <v>3.8</v>
      </c>
    </row>
    <row r="9" customFormat="false" ht="16.4" hidden="false" customHeight="false" outlineLevel="0" collapsed="false">
      <c r="B9" s="89" t="s">
        <v>727</v>
      </c>
      <c r="C9" s="90" t="s">
        <v>728</v>
      </c>
      <c r="D9" s="93" t="n">
        <v>0.3</v>
      </c>
      <c r="E9" s="93" t="n">
        <v>0.3</v>
      </c>
      <c r="F9" s="93" t="n">
        <v>0.4</v>
      </c>
      <c r="G9" s="93" t="n">
        <v>0.5</v>
      </c>
      <c r="H9" s="93" t="n">
        <v>0.8</v>
      </c>
      <c r="I9" s="93" t="n">
        <v>0.8</v>
      </c>
      <c r="J9" s="92" t="n">
        <f aca="false">SUM(D9:I9)</f>
        <v>3.1</v>
      </c>
    </row>
    <row r="10" customFormat="false" ht="16.4" hidden="false" customHeight="false" outlineLevel="0" collapsed="false">
      <c r="B10" s="89" t="s">
        <v>729</v>
      </c>
      <c r="C10" s="90" t="s">
        <v>730</v>
      </c>
      <c r="D10" s="93" t="n">
        <v>0.1</v>
      </c>
      <c r="E10" s="93" t="n">
        <v>0.2</v>
      </c>
      <c r="F10" s="93" t="n">
        <v>0.3</v>
      </c>
      <c r="G10" s="93" t="n">
        <v>0.4</v>
      </c>
      <c r="H10" s="93" t="n">
        <v>0.6</v>
      </c>
      <c r="I10" s="93" t="n">
        <v>0.8</v>
      </c>
      <c r="J10" s="92" t="n">
        <f aca="false">SUM(D10:I10)</f>
        <v>2.4</v>
      </c>
    </row>
    <row r="11" customFormat="false" ht="16.4" hidden="false" customHeight="false" outlineLevel="0" collapsed="false">
      <c r="B11" s="89" t="s">
        <v>731</v>
      </c>
      <c r="C11" s="90" t="s">
        <v>732</v>
      </c>
      <c r="D11" s="93" t="n">
        <v>0.1</v>
      </c>
      <c r="E11" s="93" t="n">
        <v>0.1</v>
      </c>
      <c r="F11" s="93" t="n">
        <v>0.2</v>
      </c>
      <c r="G11" s="93" t="n">
        <v>0.3</v>
      </c>
      <c r="H11" s="93" t="n">
        <v>0.5</v>
      </c>
      <c r="I11" s="93" t="n">
        <v>0.5</v>
      </c>
      <c r="J11" s="92" t="n">
        <f aca="false">SUM(D11:I11)</f>
        <v>1.7</v>
      </c>
    </row>
    <row r="12" customFormat="false" ht="16.4" hidden="false" customHeight="false" outlineLevel="0" collapsed="false">
      <c r="B12" s="89" t="s">
        <v>733</v>
      </c>
      <c r="C12" s="90" t="s">
        <v>734</v>
      </c>
      <c r="D12" s="93" t="n">
        <v>0</v>
      </c>
      <c r="E12" s="93" t="n">
        <v>0.1</v>
      </c>
      <c r="F12" s="93" t="n">
        <v>0.2</v>
      </c>
      <c r="G12" s="93" t="n">
        <v>0.2</v>
      </c>
      <c r="H12" s="93" t="n">
        <v>0.25</v>
      </c>
      <c r="I12" s="93" t="n">
        <v>0.25</v>
      </c>
      <c r="J12" s="92" t="n">
        <f aca="false">SUM(D12:I12)</f>
        <v>1</v>
      </c>
    </row>
    <row r="13" customFormat="false" ht="16.4" hidden="false" customHeight="false" outlineLevel="0" collapsed="false">
      <c r="B13" s="94" t="s">
        <v>735</v>
      </c>
      <c r="C13" s="30" t="s">
        <v>736</v>
      </c>
      <c r="D13" s="95" t="n">
        <v>0</v>
      </c>
      <c r="E13" s="95" t="n">
        <v>0</v>
      </c>
      <c r="F13" s="95" t="n">
        <v>0</v>
      </c>
      <c r="G13" s="95" t="n">
        <v>0</v>
      </c>
      <c r="H13" s="95" t="n">
        <v>0</v>
      </c>
      <c r="I13" s="95" t="n">
        <v>0</v>
      </c>
      <c r="J13" s="96" t="n">
        <f aca="false">SUM(D13:I13)</f>
        <v>0</v>
      </c>
    </row>
    <row r="14" customFormat="false" ht="13.8" hidden="false" customHeight="false" outlineLevel="0" collapsed="false"/>
    <row r="15" customFormat="false" ht="13.8" hidden="false" customHeight="false" outlineLevel="0" collapsed="false">
      <c r="C15" s="2"/>
      <c r="D15" s="97" t="n">
        <v>1</v>
      </c>
      <c r="E15" s="97" t="n">
        <v>2</v>
      </c>
      <c r="F15" s="97" t="n">
        <v>3</v>
      </c>
      <c r="G15" s="97" t="n">
        <v>4</v>
      </c>
      <c r="H15" s="97" t="n">
        <v>5</v>
      </c>
      <c r="I15" s="97" t="n">
        <v>6</v>
      </c>
      <c r="J15" s="98" t="s">
        <v>719</v>
      </c>
    </row>
    <row r="16" customFormat="false" ht="13.8" hidden="false" customHeight="false" outlineLevel="0" collapsed="false">
      <c r="C16" s="99" t="s">
        <v>737</v>
      </c>
      <c r="D16" s="100" t="n">
        <f aca="false">IFERROR(SUMIF('MITRE ATT&amp;CK'!L:L, D15,'MITRE ATT&amp;CK'!N:N)/(D15*D20),"-")</f>
        <v>0</v>
      </c>
      <c r="E16" s="100" t="n">
        <f aca="false">IFERROR(SUMIF('MITRE ATT&amp;CK'!L:L, E15,'MITRE ATT&amp;CK'!N:N)/(E15*E20),"-")</f>
        <v>0</v>
      </c>
      <c r="F16" s="100" t="n">
        <f aca="false">IFERROR(SUMIF('MITRE ATT&amp;CK'!L:L, F15,'MITRE ATT&amp;CK'!N:N)/(F15*F20),"-")</f>
        <v>0</v>
      </c>
      <c r="G16" s="100" t="n">
        <f aca="false">IFERROR(SUMIF('MITRE ATT&amp;CK'!L:L, G15,'MITRE ATT&amp;CK'!N:N)/(G15*G20),"-")</f>
        <v>0</v>
      </c>
      <c r="H16" s="100" t="n">
        <f aca="false">IFERROR(SUMIF('MITRE ATT&amp;CK'!L:L, H15,'MITRE ATT&amp;CK'!N:N)/(H15*H20),"-")</f>
        <v>0</v>
      </c>
      <c r="I16" s="100" t="n">
        <f aca="false">IFERROR(SUMIF('MITRE ATT&amp;CK'!L:L, I15,'MITRE ATT&amp;CK'!N:N)/(I15*I20),"-")</f>
        <v>0</v>
      </c>
      <c r="J16" s="101" t="n">
        <f aca="false">F26</f>
        <v>0</v>
      </c>
    </row>
    <row r="17" customFormat="false" ht="13.8" hidden="false" customHeight="false" outlineLevel="0" collapsed="false">
      <c r="C17" s="99" t="s">
        <v>738</v>
      </c>
      <c r="D17" s="102" t="n">
        <f aca="false">SUMIF('MITRE ATT&amp;CK'!$L:$L,Status!D15,'MITRE ATT&amp;CK'!$N:$N)</f>
        <v>0</v>
      </c>
      <c r="E17" s="102" t="n">
        <f aca="false">SUMIF('MITRE ATT&amp;CK'!$L:$L,Status!E15,'MITRE ATT&amp;CK'!$N:$N)</f>
        <v>0</v>
      </c>
      <c r="F17" s="102" t="n">
        <f aca="false">SUMIF('MITRE ATT&amp;CK'!$L:$L,Status!F15,'MITRE ATT&amp;CK'!$N:$N)</f>
        <v>0</v>
      </c>
      <c r="G17" s="102" t="n">
        <f aca="false">SUMIF('MITRE ATT&amp;CK'!$L:$L,Status!G15,'MITRE ATT&amp;CK'!$N:$N)</f>
        <v>0</v>
      </c>
      <c r="H17" s="102" t="n">
        <f aca="false">SUMIF('MITRE ATT&amp;CK'!$L:$L,Status!H15,'MITRE ATT&amp;CK'!$N:$N)</f>
        <v>0</v>
      </c>
      <c r="I17" s="102" t="n">
        <f aca="false">SUMIF('MITRE ATT&amp;CK'!$L:$L,Status!I15,'MITRE ATT&amp;CK'!$N:$N)</f>
        <v>0</v>
      </c>
      <c r="J17" s="103"/>
    </row>
    <row r="18" customFormat="false" ht="13.8" hidden="false" customHeight="false" outlineLevel="0" collapsed="false">
      <c r="C18" s="99" t="s">
        <v>739</v>
      </c>
      <c r="D18" s="104" t="n">
        <f aca="false">SUMIFS('MITRE ATT&amp;CK'!$L:$L,'MITRE ATT&amp;CK'!$L:$L,Status!D15)</f>
        <v>19</v>
      </c>
      <c r="E18" s="104" t="n">
        <f aca="false">SUMIFS('MITRE ATT&amp;CK'!$L:$L,'MITRE ATT&amp;CK'!$L:$L,Status!E15)</f>
        <v>138</v>
      </c>
      <c r="F18" s="104" t="n">
        <f aca="false">SUMIFS('MITRE ATT&amp;CK'!$L:$L,'MITRE ATT&amp;CK'!$L:$L,Status!F15)</f>
        <v>414</v>
      </c>
      <c r="G18" s="104" t="n">
        <f aca="false">SUMIFS('MITRE ATT&amp;CK'!$L:$L,'MITRE ATT&amp;CK'!$L:$L,Status!G15)</f>
        <v>640</v>
      </c>
      <c r="H18" s="104" t="n">
        <f aca="false">SUMIFS('MITRE ATT&amp;CK'!$L:$L,'MITRE ATT&amp;CK'!$L:$L,Status!H15)</f>
        <v>930</v>
      </c>
      <c r="I18" s="104" t="n">
        <f aca="false">SUMIFS('MITRE ATT&amp;CK'!$L:$L,'MITRE ATT&amp;CK'!$L:$L,Status!I15)</f>
        <v>582</v>
      </c>
      <c r="J18" s="105"/>
    </row>
    <row r="19" customFormat="false" ht="16.4" hidden="false" customHeight="false" outlineLevel="0" collapsed="false">
      <c r="C19" s="99" t="s">
        <v>740</v>
      </c>
      <c r="D19" s="106" t="n">
        <f aca="false">(D20*D15)/$D$23</f>
        <v>0.00697759823723834</v>
      </c>
      <c r="E19" s="106" t="n">
        <f aca="false">(E20*E15)/$D$23</f>
        <v>0.0506793977230995</v>
      </c>
      <c r="F19" s="106" t="n">
        <f aca="false">(F20*F15)/$D$23</f>
        <v>0.152038193169299</v>
      </c>
      <c r="G19" s="106" t="n">
        <f aca="false">(G20*G15)/$D$23</f>
        <v>0.235034887991186</v>
      </c>
      <c r="H19" s="106" t="n">
        <f aca="false">(H20*H15)/$D$23</f>
        <v>0.341535071612192</v>
      </c>
      <c r="I19" s="106" t="n">
        <f aca="false">(I20*I15)/$D$23</f>
        <v>0.213734851266985</v>
      </c>
      <c r="J19" s="107"/>
    </row>
    <row r="20" customFormat="false" ht="16.4" hidden="false" customHeight="false" outlineLevel="0" collapsed="false">
      <c r="C20" s="99" t="s">
        <v>741</v>
      </c>
      <c r="D20" s="1" t="n">
        <f aca="false">COUNTIFS('MITRE ATT&amp;CK'!$L:$L,D$15,'MITRE ATT&amp;CK'!$F:$F,"&gt;=0")</f>
        <v>19</v>
      </c>
      <c r="E20" s="1" t="n">
        <f aca="false">COUNTIFS('MITRE ATT&amp;CK'!$L:$L,E$15,'MITRE ATT&amp;CK'!$F:$F,"&gt;=0")</f>
        <v>69</v>
      </c>
      <c r="F20" s="1" t="n">
        <f aca="false">COUNTIFS('MITRE ATT&amp;CK'!$L:$L,F$15,'MITRE ATT&amp;CK'!$F:$F,"&gt;=0")</f>
        <v>138</v>
      </c>
      <c r="G20" s="1" t="n">
        <f aca="false">COUNTIFS('MITRE ATT&amp;CK'!$L:$L,G$15,'MITRE ATT&amp;CK'!$F:$F,"&gt;=0")</f>
        <v>160</v>
      </c>
      <c r="H20" s="1" t="n">
        <f aca="false">COUNTIFS('MITRE ATT&amp;CK'!$L:$L,H$15,'MITRE ATT&amp;CK'!$F:$F,"&gt;=0")</f>
        <v>186</v>
      </c>
      <c r="I20" s="1" t="n">
        <f aca="false">COUNTIFS('MITRE ATT&amp;CK'!$L:$L,I$15,'MITRE ATT&amp;CK'!$F:$F,"&gt;=0")</f>
        <v>97</v>
      </c>
      <c r="J20" s="6"/>
    </row>
    <row r="21" customFormat="false" ht="16.4" hidden="false" customHeight="false" outlineLevel="0" collapsed="false">
      <c r="C21" s="99" t="s">
        <v>742</v>
      </c>
      <c r="D21" s="1" t="n">
        <f aca="false">COUNTIFS('MITRE ATT&amp;CK'!$M:$M,"not evaluated",'MITRE ATT&amp;CK'!$F:$F,"&gt;=0")</f>
        <v>669</v>
      </c>
      <c r="E21" s="108" t="n">
        <f aca="false">$D$21/SUM(D20:I20)</f>
        <v>1</v>
      </c>
      <c r="J21" s="6"/>
    </row>
    <row r="22" customFormat="false" ht="13.8" hidden="false" customHeight="false" outlineLevel="0" collapsed="false">
      <c r="C22" s="99"/>
      <c r="E22" s="109"/>
      <c r="J22" s="6"/>
    </row>
    <row r="23" customFormat="false" ht="13.8" hidden="false" customHeight="false" outlineLevel="0" collapsed="false">
      <c r="C23" s="99" t="s">
        <v>743</v>
      </c>
      <c r="D23" s="1" t="n">
        <f aca="false">SUMIFS('MITRE ATT&amp;CK'!$L:$L,'MITRE ATT&amp;CK'!$L:$L,"&gt;=0")</f>
        <v>2723</v>
      </c>
      <c r="F23" s="90"/>
      <c r="G23" s="90"/>
      <c r="H23" s="90"/>
      <c r="I23" s="90"/>
      <c r="J23" s="6"/>
    </row>
    <row r="24" customFormat="false" ht="13.8" hidden="false" customHeight="false" outlineLevel="0" collapsed="false">
      <c r="C24" s="99"/>
      <c r="F24" s="90"/>
      <c r="G24" s="90"/>
      <c r="H24" s="90"/>
      <c r="I24" s="90"/>
      <c r="J24" s="6"/>
    </row>
    <row r="25" customFormat="false" ht="13.8" hidden="false" customHeight="false" outlineLevel="0" collapsed="false">
      <c r="C25" s="5"/>
      <c r="D25" s="110" t="s">
        <v>744</v>
      </c>
      <c r="E25" s="110" t="s">
        <v>745</v>
      </c>
      <c r="F25" s="111" t="s">
        <v>746</v>
      </c>
      <c r="J25" s="6"/>
    </row>
    <row r="26" customFormat="false" ht="15.75" hidden="false" customHeight="false" outlineLevel="0" collapsed="false">
      <c r="C26" s="112" t="s">
        <v>747</v>
      </c>
      <c r="D26" s="113" t="n">
        <f aca="false">($I$20*6)+($H$20*5)+($G$20*4)+($F$20*3)+($E$20*2)+($D$20*1)</f>
        <v>2723</v>
      </c>
      <c r="E26" s="114" t="n">
        <f aca="false">SUM($D$19:$I$19)</f>
        <v>1</v>
      </c>
      <c r="F26" s="115" t="n">
        <f aca="false">SUM(D16:I16)</f>
        <v>0</v>
      </c>
      <c r="G26" s="116" t="s">
        <v>748</v>
      </c>
      <c r="H26" s="34"/>
      <c r="I26" s="34"/>
      <c r="J26" s="35"/>
    </row>
    <row r="27" customFormat="false" ht="13.8" hidden="false" customHeight="false" outlineLevel="0" collapsed="false">
      <c r="C27" s="90"/>
      <c r="D27" s="117"/>
      <c r="E27" s="118"/>
      <c r="F27" s="119"/>
      <c r="G27" s="120"/>
    </row>
    <row r="28" customFormat="false" ht="13.8" hidden="false" customHeight="false" outlineLevel="0" collapsed="false">
      <c r="C28" s="90"/>
      <c r="D28" s="117"/>
      <c r="E28" s="118"/>
      <c r="F28" s="119"/>
      <c r="G28" s="120"/>
    </row>
    <row r="29" customFormat="false" ht="13.8" hidden="false" customHeight="false" outlineLevel="0" collapsed="false"/>
    <row r="30" customFormat="false" ht="13.8" hidden="false" customHeight="false" outlineLevel="0" collapsed="false">
      <c r="B30" s="84" t="s">
        <v>717</v>
      </c>
      <c r="C30" s="84"/>
      <c r="D30" s="84"/>
      <c r="E30" s="84"/>
      <c r="F30" s="84"/>
      <c r="G30" s="84"/>
      <c r="H30" s="84"/>
      <c r="I30" s="84"/>
      <c r="J30" s="84"/>
    </row>
    <row r="31" customFormat="false" ht="13.8" hidden="false" customHeight="false" outlineLevel="0" collapsed="false">
      <c r="B31" s="121" t="s">
        <v>749</v>
      </c>
      <c r="C31" s="121"/>
      <c r="D31" s="121"/>
      <c r="E31" s="121"/>
      <c r="F31" s="121"/>
      <c r="G31" s="121"/>
      <c r="H31" s="121"/>
      <c r="I31" s="121"/>
      <c r="J31" s="121"/>
    </row>
    <row r="32" customFormat="false" ht="13.8" hidden="false" customHeight="false" outlineLevel="0" collapsed="false">
      <c r="B32" s="121"/>
      <c r="C32" s="121"/>
      <c r="D32" s="121"/>
      <c r="E32" s="121"/>
      <c r="F32" s="121"/>
      <c r="G32" s="121"/>
      <c r="H32" s="121"/>
      <c r="I32" s="121"/>
      <c r="J32" s="121"/>
    </row>
    <row r="33" customFormat="false" ht="19.7" hidden="false" customHeight="false" outlineLevel="0" collapsed="false">
      <c r="B33" s="5"/>
      <c r="C33" s="86" t="str">
        <f aca="false">IF(AND(Status!I44=Status!I35,Status!H44=Status!H35,Status!G44&gt;=Status!G35,Status!F44&gt;=Status!F35,Status!E44&gt;=Status!E35,Status!D44&gt;=Status!D35,SUM(Status!D48:I48)&gt;Status!J34),Status!C34,IF(AND(Status!I44=Status!I35,Status!H44=Status!H35,Status!G44&gt;=Status!G35,Status!F44&gt;=Status!F35,Status!E44&gt;=Status!E35,Status!D44&gt;=Status!D35),Status!C35,IF(AND(Status!I44=Status!I36,Status!H44=Status!H36,Status!G44&gt;=Status!G36,Status!F44&gt;=Status!F36,Status!E44&gt;=Status!E36,Status!D44&gt;=Status!D36),Status!C36,IF(AND(Status!I44&gt;=Status!I37,Status!H44&gt;=Status!H37,Status!G44&gt;=Status!G37,Status!F44&gt;=Status!F37,Status!E44&gt;=Status!E37,Status!D44&gt;=Status!D37),Status!C37,IF(AND(Status!I44&gt;=Status!I38,Status!H44&gt;=Status!H38,Status!G44&gt;=Status!G38,Status!F44&gt;=Status!F38,Status!E44&gt;=Status!E38,Status!D44&gt;=Status!D38),Status!C38,IF(AND(Status!I44&gt;=Status!I39,Status!H44&gt;=Status!H39,Status!G44&gt;=Status!G39,Status!F44&gt;=Status!F39,Status!E44&gt;=Status!E39,Status!D44&gt;=Status!D39),Status!C39,IF(AND(Status!I44&gt;=Status!I40,Status!H44&gt;=Status!H40,Status!G44&gt;=Status!G40,Status!F44&gt;=Status!F40,Status!E44&gt;=Status!E40,Status!D44&gt;=Status!D40),Status!C40,Status!C41)))))))</f>
        <v>UNPROTECTED</v>
      </c>
      <c r="D33" s="87" t="s">
        <v>6</v>
      </c>
      <c r="E33" s="87" t="s">
        <v>7</v>
      </c>
      <c r="F33" s="87" t="s">
        <v>8</v>
      </c>
      <c r="G33" s="87" t="s">
        <v>9</v>
      </c>
      <c r="H33" s="87" t="s">
        <v>10</v>
      </c>
      <c r="I33" s="87" t="s">
        <v>11</v>
      </c>
      <c r="J33" s="88" t="s">
        <v>719</v>
      </c>
    </row>
    <row r="34" customFormat="false" ht="16.4" hidden="false" customHeight="false" outlineLevel="0" collapsed="false">
      <c r="B34" s="89" t="s">
        <v>720</v>
      </c>
      <c r="C34" s="90" t="s">
        <v>721</v>
      </c>
      <c r="E34" s="91" t="s">
        <v>722</v>
      </c>
      <c r="F34" s="91"/>
      <c r="G34" s="91"/>
      <c r="H34" s="91"/>
      <c r="I34" s="91"/>
      <c r="J34" s="92" t="n">
        <f aca="false">J35</f>
        <v>4.5</v>
      </c>
    </row>
    <row r="35" customFormat="false" ht="16.4" hidden="false" customHeight="false" outlineLevel="0" collapsed="false">
      <c r="B35" s="89" t="s">
        <v>723</v>
      </c>
      <c r="C35" s="90" t="s">
        <v>724</v>
      </c>
      <c r="D35" s="93" t="n">
        <v>0.5</v>
      </c>
      <c r="E35" s="93" t="n">
        <v>0.6</v>
      </c>
      <c r="F35" s="93" t="n">
        <v>0.6</v>
      </c>
      <c r="G35" s="93" t="n">
        <v>0.8</v>
      </c>
      <c r="H35" s="93" t="n">
        <v>1</v>
      </c>
      <c r="I35" s="93" t="n">
        <v>1</v>
      </c>
      <c r="J35" s="92" t="n">
        <f aca="false">SUM(D35:I35)</f>
        <v>4.5</v>
      </c>
    </row>
    <row r="36" customFormat="false" ht="16.4" hidden="false" customHeight="false" outlineLevel="0" collapsed="false">
      <c r="B36" s="89" t="s">
        <v>725</v>
      </c>
      <c r="C36" s="90" t="s">
        <v>726</v>
      </c>
      <c r="D36" s="93" t="n">
        <v>0.3</v>
      </c>
      <c r="E36" s="93" t="n">
        <v>0.4</v>
      </c>
      <c r="F36" s="93" t="n">
        <v>0.5</v>
      </c>
      <c r="G36" s="93" t="n">
        <v>0.6</v>
      </c>
      <c r="H36" s="93" t="n">
        <v>1</v>
      </c>
      <c r="I36" s="93" t="n">
        <v>1</v>
      </c>
      <c r="J36" s="92" t="n">
        <f aca="false">SUM(D36:I36)</f>
        <v>3.8</v>
      </c>
    </row>
    <row r="37" customFormat="false" ht="16.4" hidden="false" customHeight="false" outlineLevel="0" collapsed="false">
      <c r="B37" s="89" t="s">
        <v>727</v>
      </c>
      <c r="C37" s="90" t="s">
        <v>728</v>
      </c>
      <c r="D37" s="93" t="n">
        <v>0.3</v>
      </c>
      <c r="E37" s="93" t="n">
        <v>0.3</v>
      </c>
      <c r="F37" s="93" t="n">
        <v>0.4</v>
      </c>
      <c r="G37" s="93" t="n">
        <v>0.5</v>
      </c>
      <c r="H37" s="93" t="n">
        <v>0.8</v>
      </c>
      <c r="I37" s="93" t="n">
        <v>0.8</v>
      </c>
      <c r="J37" s="92" t="n">
        <f aca="false">SUM(D37:I37)</f>
        <v>3.1</v>
      </c>
    </row>
    <row r="38" customFormat="false" ht="16.4" hidden="false" customHeight="false" outlineLevel="0" collapsed="false">
      <c r="B38" s="89" t="s">
        <v>729</v>
      </c>
      <c r="C38" s="90" t="s">
        <v>730</v>
      </c>
      <c r="D38" s="93" t="n">
        <v>0.1</v>
      </c>
      <c r="E38" s="93" t="n">
        <v>0.2</v>
      </c>
      <c r="F38" s="93" t="n">
        <v>0.3</v>
      </c>
      <c r="G38" s="93" t="n">
        <v>0.4</v>
      </c>
      <c r="H38" s="93" t="n">
        <v>0.6</v>
      </c>
      <c r="I38" s="93" t="n">
        <v>0.8</v>
      </c>
      <c r="J38" s="92" t="n">
        <f aca="false">SUM(D38:I38)</f>
        <v>2.4</v>
      </c>
    </row>
    <row r="39" customFormat="false" ht="16.4" hidden="false" customHeight="false" outlineLevel="0" collapsed="false">
      <c r="B39" s="89" t="s">
        <v>731</v>
      </c>
      <c r="C39" s="90" t="s">
        <v>732</v>
      </c>
      <c r="D39" s="93" t="n">
        <v>0.1</v>
      </c>
      <c r="E39" s="93" t="n">
        <v>0.1</v>
      </c>
      <c r="F39" s="93" t="n">
        <v>0.2</v>
      </c>
      <c r="G39" s="93" t="n">
        <v>0.3</v>
      </c>
      <c r="H39" s="93" t="n">
        <v>0.5</v>
      </c>
      <c r="I39" s="93" t="n">
        <v>0.5</v>
      </c>
      <c r="J39" s="92" t="n">
        <f aca="false">SUM(D39:I39)</f>
        <v>1.7</v>
      </c>
    </row>
    <row r="40" customFormat="false" ht="16.4" hidden="false" customHeight="false" outlineLevel="0" collapsed="false">
      <c r="B40" s="89" t="s">
        <v>733</v>
      </c>
      <c r="C40" s="90" t="s">
        <v>734</v>
      </c>
      <c r="D40" s="93" t="n">
        <v>0</v>
      </c>
      <c r="E40" s="93" t="n">
        <v>0.1</v>
      </c>
      <c r="F40" s="93" t="n">
        <v>0.2</v>
      </c>
      <c r="G40" s="93" t="n">
        <v>0.2</v>
      </c>
      <c r="H40" s="93" t="n">
        <v>0.25</v>
      </c>
      <c r="I40" s="93" t="n">
        <v>0.25</v>
      </c>
      <c r="J40" s="92" t="n">
        <f aca="false">SUM(D40:I40)</f>
        <v>1</v>
      </c>
    </row>
    <row r="41" customFormat="false" ht="16.4" hidden="false" customHeight="false" outlineLevel="0" collapsed="false">
      <c r="B41" s="94" t="s">
        <v>735</v>
      </c>
      <c r="C41" s="30" t="s">
        <v>736</v>
      </c>
      <c r="D41" s="95" t="n">
        <v>0</v>
      </c>
      <c r="E41" s="95" t="n">
        <v>0</v>
      </c>
      <c r="F41" s="95" t="n">
        <v>0</v>
      </c>
      <c r="G41" s="95" t="n">
        <v>0</v>
      </c>
      <c r="H41" s="95" t="n">
        <v>0</v>
      </c>
      <c r="I41" s="95" t="n">
        <v>0</v>
      </c>
      <c r="J41" s="96" t="n">
        <f aca="false">SUM(D41:I41)</f>
        <v>0</v>
      </c>
    </row>
    <row r="42" customFormat="false" ht="13.8" hidden="false" customHeight="false" outlineLevel="0" collapsed="false"/>
    <row r="43" customFormat="false" ht="13.8" hidden="false" customHeight="false" outlineLevel="0" collapsed="false">
      <c r="C43" s="2"/>
      <c r="D43" s="97" t="n">
        <v>1</v>
      </c>
      <c r="E43" s="97" t="n">
        <v>2</v>
      </c>
      <c r="F43" s="97" t="n">
        <v>3</v>
      </c>
      <c r="G43" s="97" t="n">
        <v>4</v>
      </c>
      <c r="H43" s="97" t="n">
        <v>5</v>
      </c>
      <c r="I43" s="97" t="n">
        <v>6</v>
      </c>
      <c r="J43" s="98" t="s">
        <v>719</v>
      </c>
    </row>
    <row r="44" customFormat="false" ht="13.8" hidden="false" customHeight="false" outlineLevel="0" collapsed="false">
      <c r="C44" s="99" t="s">
        <v>737</v>
      </c>
      <c r="D44" s="100" t="n">
        <f aca="false">IFERROR(SUMIF('MITRE ATT&amp;CK'!$Q:$Q, D43,'MITRE ATT&amp;CK'!$S:$S)/(D43*D48),"-")</f>
        <v>0</v>
      </c>
      <c r="E44" s="100" t="n">
        <f aca="false">IFERROR(SUMIF('MITRE ATT&amp;CK'!$Q:$Q, E43,'MITRE ATT&amp;CK'!$S:$S)/(E43*E48),"-")</f>
        <v>0</v>
      </c>
      <c r="F44" s="100" t="n">
        <f aca="false">IFERROR(SUMIF('MITRE ATT&amp;CK'!$Q:$Q, F43,'MITRE ATT&amp;CK'!$S:$S)/(F43*F48),"-")</f>
        <v>0</v>
      </c>
      <c r="G44" s="100" t="n">
        <f aca="false">IFERROR(SUMIF('MITRE ATT&amp;CK'!$Q:$Q, G43,'MITRE ATT&amp;CK'!$S:$S)/(G43*G48),"-")</f>
        <v>0</v>
      </c>
      <c r="H44" s="100" t="n">
        <f aca="false">IFERROR(SUMIF('MITRE ATT&amp;CK'!$Q:$Q, H43,'MITRE ATT&amp;CK'!$S:$S)/(H43*H48),"-")</f>
        <v>0</v>
      </c>
      <c r="I44" s="100" t="n">
        <f aca="false">IFERROR(SUMIF('MITRE ATT&amp;CK'!$Q:$Q, I43,'MITRE ATT&amp;CK'!$S:$S)/(I43*I48),"-")</f>
        <v>0</v>
      </c>
      <c r="J44" s="101" t="n">
        <f aca="false">F54</f>
        <v>0</v>
      </c>
    </row>
    <row r="45" customFormat="false" ht="13.8" hidden="false" customHeight="false" outlineLevel="0" collapsed="false">
      <c r="C45" s="99" t="s">
        <v>738</v>
      </c>
      <c r="D45" s="102" t="n">
        <f aca="false">SUMIF('MITRE ATT&amp;CK'!$Q:$Q,Status!D43,'MITRE ATT&amp;CK'!$S:$S)</f>
        <v>0</v>
      </c>
      <c r="E45" s="102" t="n">
        <f aca="false">SUMIF('MITRE ATT&amp;CK'!$Q:$Q,Status!E43,'MITRE ATT&amp;CK'!$S:$S)</f>
        <v>0</v>
      </c>
      <c r="F45" s="102" t="n">
        <f aca="false">SUMIF('MITRE ATT&amp;CK'!$Q:$Q,Status!F43,'MITRE ATT&amp;CK'!$S:$S)</f>
        <v>0</v>
      </c>
      <c r="G45" s="102" t="n">
        <f aca="false">SUMIF('MITRE ATT&amp;CK'!$Q:$Q,Status!G43,'MITRE ATT&amp;CK'!$S:$S)</f>
        <v>0</v>
      </c>
      <c r="H45" s="102" t="n">
        <f aca="false">SUMIF('MITRE ATT&amp;CK'!$Q:$Q,Status!H43,'MITRE ATT&amp;CK'!$S:$S)</f>
        <v>0</v>
      </c>
      <c r="I45" s="102" t="n">
        <f aca="false">SUMIF('MITRE ATT&amp;CK'!$Q:$Q,Status!I43,'MITRE ATT&amp;CK'!$S:$S)</f>
        <v>0</v>
      </c>
      <c r="J45" s="103"/>
    </row>
    <row r="46" customFormat="false" ht="13.8" hidden="false" customHeight="false" outlineLevel="0" collapsed="false">
      <c r="C46" s="99" t="s">
        <v>739</v>
      </c>
      <c r="D46" s="104" t="n">
        <f aca="false">SUMIFS('MITRE ATT&amp;CK'!$Q:$Q,'MITRE ATT&amp;CK'!$Q:$Q,Status!D43)</f>
        <v>16</v>
      </c>
      <c r="E46" s="104" t="n">
        <f aca="false">SUMIFS('MITRE ATT&amp;CK'!$Q:$Q,'MITRE ATT&amp;CK'!$Q:$Q,Status!E43)</f>
        <v>98</v>
      </c>
      <c r="F46" s="104" t="n">
        <f aca="false">SUMIFS('MITRE ATT&amp;CK'!$Q:$Q,'MITRE ATT&amp;CK'!$Q:$Q,Status!F43)</f>
        <v>354</v>
      </c>
      <c r="G46" s="104" t="n">
        <f aca="false">SUMIFS('MITRE ATT&amp;CK'!$Q:$Q,'MITRE ATT&amp;CK'!$Q:$Q,Status!G43)</f>
        <v>468</v>
      </c>
      <c r="H46" s="104" t="n">
        <f aca="false">SUMIFS('MITRE ATT&amp;CK'!$Q:$Q,'MITRE ATT&amp;CK'!$Q:$Q,Status!H43)</f>
        <v>1000</v>
      </c>
      <c r="I46" s="104" t="n">
        <f aca="false">SUMIFS('MITRE ATT&amp;CK'!$Q:$Q,'MITRE ATT&amp;CK'!$Q:$Q,Status!I43)</f>
        <v>852</v>
      </c>
      <c r="J46" s="105"/>
    </row>
    <row r="47" customFormat="false" ht="16.4" hidden="false" customHeight="false" outlineLevel="0" collapsed="false">
      <c r="C47" s="99" t="s">
        <v>740</v>
      </c>
      <c r="D47" s="106" t="n">
        <f aca="false">(D48*D43)/$D$51</f>
        <v>0.00573888091822095</v>
      </c>
      <c r="E47" s="106" t="n">
        <f aca="false">(E48*E43)/$D$51</f>
        <v>0.0351506456241033</v>
      </c>
      <c r="F47" s="106" t="n">
        <f aca="false">(F48*F43)/$D$51</f>
        <v>0.126972740315638</v>
      </c>
      <c r="G47" s="106" t="n">
        <f aca="false">(G48*G43)/$D$51</f>
        <v>0.167862266857963</v>
      </c>
      <c r="H47" s="106" t="n">
        <f aca="false">(H48*H43)/$D$51</f>
        <v>0.358680057388809</v>
      </c>
      <c r="I47" s="106" t="n">
        <f aca="false">(I48*I43)/$D$51</f>
        <v>0.305595408895265</v>
      </c>
      <c r="J47" s="107"/>
    </row>
    <row r="48" customFormat="false" ht="16.4" hidden="false" customHeight="false" outlineLevel="0" collapsed="false">
      <c r="C48" s="99" t="s">
        <v>741</v>
      </c>
      <c r="D48" s="1" t="n">
        <f aca="false">COUNTIFS('MITRE ATT&amp;CK'!$Q:$Q,D$43,'MITRE ATT&amp;CK'!$G:$G,"&gt;=0")</f>
        <v>16</v>
      </c>
      <c r="E48" s="1" t="n">
        <f aca="false">COUNTIFS('MITRE ATT&amp;CK'!$Q:$Q,E$43,'MITRE ATT&amp;CK'!$G:$G,"&gt;=0")</f>
        <v>49</v>
      </c>
      <c r="F48" s="1" t="n">
        <f aca="false">COUNTIFS('MITRE ATT&amp;CK'!$Q:$Q,F$43,'MITRE ATT&amp;CK'!$G:$G,"&gt;=0")</f>
        <v>118</v>
      </c>
      <c r="G48" s="1" t="n">
        <f aca="false">COUNTIFS('MITRE ATT&amp;CK'!$Q:$Q,G$43,'MITRE ATT&amp;CK'!$G:$G,"&gt;=0")</f>
        <v>117</v>
      </c>
      <c r="H48" s="1" t="n">
        <f aca="false">COUNTIFS('MITRE ATT&amp;CK'!$Q:$Q,H$43,'MITRE ATT&amp;CK'!$G:$G,"&gt;=0")</f>
        <v>200</v>
      </c>
      <c r="I48" s="1" t="n">
        <f aca="false">COUNTIFS('MITRE ATT&amp;CK'!$Q:$Q,I$43,'MITRE ATT&amp;CK'!$G:$G,"&gt;=0")</f>
        <v>142</v>
      </c>
      <c r="J48" s="6"/>
    </row>
    <row r="49" customFormat="false" ht="16.4" hidden="false" customHeight="false" outlineLevel="0" collapsed="false">
      <c r="C49" s="99" t="s">
        <v>742</v>
      </c>
      <c r="D49" s="1" t="n">
        <f aca="false">COUNTIFS('MITRE ATT&amp;CK'!$R:$R,"not evaluated",'MITRE ATT&amp;CK'!$G:$G,"&gt;=0")</f>
        <v>642</v>
      </c>
      <c r="E49" s="108" t="n">
        <f aca="false">$D$49/SUM(D48:I48)</f>
        <v>1</v>
      </c>
      <c r="J49" s="6"/>
    </row>
    <row r="50" customFormat="false" ht="13.8" hidden="false" customHeight="false" outlineLevel="0" collapsed="false">
      <c r="C50" s="99"/>
      <c r="E50" s="109"/>
      <c r="J50" s="6"/>
    </row>
    <row r="51" customFormat="false" ht="13.8" hidden="false" customHeight="false" outlineLevel="0" collapsed="false">
      <c r="C51" s="99" t="s">
        <v>750</v>
      </c>
      <c r="D51" s="1" t="n">
        <f aca="false">SUMIFS('MITRE ATT&amp;CK'!$Q:$Q,'MITRE ATT&amp;CK'!$Q:$Q,"&gt;=0")</f>
        <v>2788</v>
      </c>
      <c r="F51" s="90"/>
      <c r="G51" s="90"/>
      <c r="H51" s="90"/>
      <c r="I51" s="90"/>
      <c r="J51" s="6"/>
    </row>
    <row r="52" customFormat="false" ht="13.8" hidden="false" customHeight="false" outlineLevel="0" collapsed="false">
      <c r="C52" s="99"/>
      <c r="F52" s="90"/>
      <c r="G52" s="90"/>
      <c r="H52" s="90"/>
      <c r="I52" s="90"/>
      <c r="J52" s="6"/>
    </row>
    <row r="53" customFormat="false" ht="13.8" hidden="false" customHeight="false" outlineLevel="0" collapsed="false">
      <c r="C53" s="5"/>
      <c r="D53" s="110" t="s">
        <v>744</v>
      </c>
      <c r="E53" s="110" t="s">
        <v>745</v>
      </c>
      <c r="F53" s="111" t="s">
        <v>746</v>
      </c>
      <c r="J53" s="6"/>
    </row>
    <row r="54" customFormat="false" ht="15.75" hidden="false" customHeight="false" outlineLevel="0" collapsed="false">
      <c r="C54" s="112" t="s">
        <v>747</v>
      </c>
      <c r="D54" s="113" t="n">
        <f aca="false">($I$48*6)+($H$48*5)+($G$48*4)+($F$48*3)+($E$48*2)+($D$48*1)</f>
        <v>2788</v>
      </c>
      <c r="E54" s="114" t="n">
        <f aca="false">SUM($D$47:$I$47)</f>
        <v>1</v>
      </c>
      <c r="F54" s="115" t="n">
        <f aca="false">SUM(D44:I44)</f>
        <v>0</v>
      </c>
      <c r="G54" s="116" t="s">
        <v>748</v>
      </c>
      <c r="H54" s="34"/>
      <c r="I54" s="34"/>
      <c r="J54" s="35"/>
    </row>
    <row r="55" customFormat="false" ht="13.8" hidden="false" customHeight="false" outlineLevel="0" collapsed="false">
      <c r="C55" s="90"/>
      <c r="D55" s="117"/>
      <c r="E55" s="118"/>
      <c r="F55" s="119"/>
      <c r="G55" s="120"/>
    </row>
    <row r="56" customFormat="false" ht="13.8" hidden="false" customHeight="false" outlineLevel="0" collapsed="false">
      <c r="C56" s="90"/>
      <c r="D56" s="117"/>
      <c r="E56" s="118"/>
      <c r="F56" s="119"/>
      <c r="G56" s="120"/>
    </row>
    <row r="57" customFormat="false" ht="13.8" hidden="false" customHeight="false" outlineLevel="0" collapsed="false"/>
    <row r="58" customFormat="false" ht="13.8" hidden="false" customHeight="false" outlineLevel="0" collapsed="false">
      <c r="B58" s="84" t="s">
        <v>717</v>
      </c>
      <c r="C58" s="84"/>
      <c r="D58" s="84"/>
      <c r="E58" s="84"/>
      <c r="F58" s="84"/>
      <c r="G58" s="84"/>
      <c r="H58" s="84"/>
      <c r="I58" s="84"/>
      <c r="J58" s="84"/>
    </row>
    <row r="59" customFormat="false" ht="15" hidden="false" customHeight="true" outlineLevel="0" collapsed="false">
      <c r="B59" s="122" t="s">
        <v>751</v>
      </c>
      <c r="C59" s="122"/>
      <c r="D59" s="122"/>
      <c r="E59" s="122"/>
      <c r="F59" s="122"/>
      <c r="G59" s="122"/>
      <c r="H59" s="122"/>
      <c r="I59" s="122"/>
      <c r="J59" s="122"/>
    </row>
    <row r="60" customFormat="false" ht="15" hidden="false" customHeight="true" outlineLevel="0" collapsed="false">
      <c r="B60" s="122"/>
      <c r="C60" s="122"/>
      <c r="D60" s="122"/>
      <c r="E60" s="122"/>
      <c r="F60" s="122"/>
      <c r="G60" s="122"/>
      <c r="H60" s="122"/>
      <c r="I60" s="122"/>
      <c r="J60" s="122"/>
    </row>
    <row r="61" customFormat="false" ht="19.7" hidden="false" customHeight="false" outlineLevel="0" collapsed="false">
      <c r="B61" s="5"/>
      <c r="C61" s="86" t="str">
        <f aca="false">IF(AND(Status!I72=Status!I63,Status!H72=Status!H63,Status!G72&gt;=Status!G63,Status!F72&gt;=Status!F63,Status!E72&gt;=Status!E63,Status!D72&gt;=Status!D63,SUM(Status!D76:I76)&gt;Status!J62),Status!C62,IF(AND(Status!I72=Status!I63,Status!H72=Status!H63,Status!G72&gt;=Status!G63,Status!F72&gt;=Status!F63,Status!E72&gt;=Status!E63,Status!D72&gt;=Status!D63),Status!C63,IF(AND(Status!I72=Status!I64,Status!H72=Status!H64,Status!G72&gt;=Status!G64,Status!F72&gt;=Status!F64,Status!E72&gt;=Status!E64,Status!D72&gt;=Status!D64),Status!C64,IF(AND(Status!I72&gt;=Status!I65,Status!H72&gt;=Status!H65,Status!G72&gt;=Status!G65,Status!F72&gt;=Status!F65,Status!E72&gt;=Status!E65,Status!D72&gt;=Status!D65),Status!C65,IF(AND(Status!I72&gt;=Status!I66,Status!H72&gt;=Status!H66,Status!G72&gt;=Status!G66,Status!F72&gt;=Status!F66,Status!E72&gt;=Status!E66,Status!D72&gt;=Status!D66),Status!C66,IF(AND(Status!I72&gt;=Status!I67,Status!H72&gt;=Status!H67,Status!G72&gt;=Status!G67,Status!F72&gt;=Status!F67,Status!E72&gt;=Status!E67,Status!D72&gt;=Status!D67),Status!C67,IF(AND(Status!I72&gt;=Status!I68,Status!H72&gt;=Status!H68,Status!G72&gt;=Status!G68,Status!F72&gt;=Status!F68,Status!E72&gt;=Status!E68,Status!D72&gt;=Status!D68),Status!C68,Status!C69)))))))</f>
        <v>UNPROTECTED</v>
      </c>
      <c r="D61" s="87" t="s">
        <v>6</v>
      </c>
      <c r="E61" s="87" t="s">
        <v>7</v>
      </c>
      <c r="F61" s="87" t="s">
        <v>8</v>
      </c>
      <c r="G61" s="87" t="s">
        <v>9</v>
      </c>
      <c r="H61" s="87" t="s">
        <v>10</v>
      </c>
      <c r="I61" s="87" t="s">
        <v>11</v>
      </c>
      <c r="J61" s="88" t="s">
        <v>719</v>
      </c>
    </row>
    <row r="62" customFormat="false" ht="16.4" hidden="false" customHeight="false" outlineLevel="0" collapsed="false">
      <c r="B62" s="89" t="s">
        <v>720</v>
      </c>
      <c r="C62" s="90" t="s">
        <v>721</v>
      </c>
      <c r="E62" s="91" t="s">
        <v>722</v>
      </c>
      <c r="F62" s="91"/>
      <c r="G62" s="91"/>
      <c r="H62" s="91"/>
      <c r="I62" s="91"/>
      <c r="J62" s="92" t="n">
        <f aca="false">J63</f>
        <v>4.5</v>
      </c>
    </row>
    <row r="63" customFormat="false" ht="16.4" hidden="false" customHeight="false" outlineLevel="0" collapsed="false">
      <c r="B63" s="89" t="s">
        <v>723</v>
      </c>
      <c r="C63" s="90" t="s">
        <v>724</v>
      </c>
      <c r="D63" s="93" t="n">
        <v>0.5</v>
      </c>
      <c r="E63" s="93" t="n">
        <v>0.6</v>
      </c>
      <c r="F63" s="93" t="n">
        <v>0.6</v>
      </c>
      <c r="G63" s="93" t="n">
        <v>0.8</v>
      </c>
      <c r="H63" s="93" t="n">
        <v>1</v>
      </c>
      <c r="I63" s="93" t="n">
        <v>1</v>
      </c>
      <c r="J63" s="92" t="n">
        <f aca="false">SUM(D63:I63)</f>
        <v>4.5</v>
      </c>
    </row>
    <row r="64" customFormat="false" ht="16.4" hidden="false" customHeight="false" outlineLevel="0" collapsed="false">
      <c r="B64" s="89" t="s">
        <v>725</v>
      </c>
      <c r="C64" s="90" t="s">
        <v>726</v>
      </c>
      <c r="D64" s="93" t="n">
        <v>0.3</v>
      </c>
      <c r="E64" s="93" t="n">
        <v>0.4</v>
      </c>
      <c r="F64" s="93" t="n">
        <v>0.5</v>
      </c>
      <c r="G64" s="93" t="n">
        <v>0.6</v>
      </c>
      <c r="H64" s="93" t="n">
        <v>1</v>
      </c>
      <c r="I64" s="93" t="n">
        <v>1</v>
      </c>
      <c r="J64" s="92" t="n">
        <f aca="false">SUM(D64:I64)</f>
        <v>3.8</v>
      </c>
    </row>
    <row r="65" customFormat="false" ht="16.4" hidden="false" customHeight="false" outlineLevel="0" collapsed="false">
      <c r="B65" s="89" t="s">
        <v>727</v>
      </c>
      <c r="C65" s="90" t="s">
        <v>728</v>
      </c>
      <c r="D65" s="93" t="n">
        <v>0.3</v>
      </c>
      <c r="E65" s="93" t="n">
        <v>0.3</v>
      </c>
      <c r="F65" s="93" t="n">
        <v>0.4</v>
      </c>
      <c r="G65" s="93" t="n">
        <v>0.5</v>
      </c>
      <c r="H65" s="93" t="n">
        <v>0.8</v>
      </c>
      <c r="I65" s="93" t="n">
        <v>0.8</v>
      </c>
      <c r="J65" s="92" t="n">
        <f aca="false">SUM(D65:I65)</f>
        <v>3.1</v>
      </c>
    </row>
    <row r="66" customFormat="false" ht="16.4" hidden="false" customHeight="false" outlineLevel="0" collapsed="false">
      <c r="B66" s="89" t="s">
        <v>729</v>
      </c>
      <c r="C66" s="90" t="s">
        <v>730</v>
      </c>
      <c r="D66" s="93" t="n">
        <v>0.1</v>
      </c>
      <c r="E66" s="93" t="n">
        <v>0.2</v>
      </c>
      <c r="F66" s="93" t="n">
        <v>0.3</v>
      </c>
      <c r="G66" s="93" t="n">
        <v>0.4</v>
      </c>
      <c r="H66" s="93" t="n">
        <v>0.6</v>
      </c>
      <c r="I66" s="93" t="n">
        <v>0.8</v>
      </c>
      <c r="J66" s="92" t="n">
        <f aca="false">SUM(D66:I66)</f>
        <v>2.4</v>
      </c>
    </row>
    <row r="67" customFormat="false" ht="16.4" hidden="false" customHeight="false" outlineLevel="0" collapsed="false">
      <c r="B67" s="89" t="s">
        <v>731</v>
      </c>
      <c r="C67" s="90" t="s">
        <v>732</v>
      </c>
      <c r="D67" s="93" t="n">
        <v>0.1</v>
      </c>
      <c r="E67" s="93" t="n">
        <v>0.1</v>
      </c>
      <c r="F67" s="93" t="n">
        <v>0.2</v>
      </c>
      <c r="G67" s="93" t="n">
        <v>0.3</v>
      </c>
      <c r="H67" s="93" t="n">
        <v>0.5</v>
      </c>
      <c r="I67" s="93" t="n">
        <v>0.5</v>
      </c>
      <c r="J67" s="92" t="n">
        <f aca="false">SUM(D67:I67)</f>
        <v>1.7</v>
      </c>
    </row>
    <row r="68" customFormat="false" ht="16.4" hidden="false" customHeight="false" outlineLevel="0" collapsed="false">
      <c r="B68" s="89" t="s">
        <v>733</v>
      </c>
      <c r="C68" s="90" t="s">
        <v>734</v>
      </c>
      <c r="D68" s="93" t="n">
        <v>0</v>
      </c>
      <c r="E68" s="93" t="n">
        <v>0.1</v>
      </c>
      <c r="F68" s="93" t="n">
        <v>0.2</v>
      </c>
      <c r="G68" s="93" t="n">
        <v>0.2</v>
      </c>
      <c r="H68" s="93" t="n">
        <v>0.25</v>
      </c>
      <c r="I68" s="93" t="n">
        <v>0.25</v>
      </c>
      <c r="J68" s="92" t="n">
        <f aca="false">SUM(D68:I68)</f>
        <v>1</v>
      </c>
    </row>
    <row r="69" customFormat="false" ht="16.4" hidden="false" customHeight="false" outlineLevel="0" collapsed="false">
      <c r="B69" s="94" t="s">
        <v>735</v>
      </c>
      <c r="C69" s="30" t="s">
        <v>736</v>
      </c>
      <c r="D69" s="95" t="n">
        <v>0</v>
      </c>
      <c r="E69" s="95" t="n">
        <v>0</v>
      </c>
      <c r="F69" s="95" t="n">
        <v>0</v>
      </c>
      <c r="G69" s="95" t="n">
        <v>0</v>
      </c>
      <c r="H69" s="95" t="n">
        <v>0</v>
      </c>
      <c r="I69" s="95" t="n">
        <v>0</v>
      </c>
      <c r="J69" s="96" t="n">
        <f aca="false">SUM(D69:I69)</f>
        <v>0</v>
      </c>
    </row>
    <row r="70" customFormat="false" ht="13.8" hidden="false" customHeight="false" outlineLevel="0" collapsed="false"/>
    <row r="71" customFormat="false" ht="13.8" hidden="false" customHeight="false" outlineLevel="0" collapsed="false">
      <c r="C71" s="2"/>
      <c r="D71" s="97" t="n">
        <v>1</v>
      </c>
      <c r="E71" s="97" t="n">
        <v>2</v>
      </c>
      <c r="F71" s="97" t="n">
        <v>3</v>
      </c>
      <c r="G71" s="97" t="n">
        <v>4</v>
      </c>
      <c r="H71" s="97" t="n">
        <v>5</v>
      </c>
      <c r="I71" s="97" t="n">
        <v>6</v>
      </c>
      <c r="J71" s="98" t="s">
        <v>719</v>
      </c>
    </row>
    <row r="72" customFormat="false" ht="13.8" hidden="false" customHeight="false" outlineLevel="0" collapsed="false">
      <c r="C72" s="99" t="s">
        <v>737</v>
      </c>
      <c r="D72" s="100" t="n">
        <f aca="false">IFERROR(SUMIF('MITRE ATT&amp;CK'!$V:$V, D71,'MITRE ATT&amp;CK'!$X:$X)/(D71*D76),"-")</f>
        <v>0</v>
      </c>
      <c r="E72" s="100" t="n">
        <f aca="false">IFERROR(SUMIF('MITRE ATT&amp;CK'!$V:$V, E71,'MITRE ATT&amp;CK'!$X:$X)/(E71*E76),"-")</f>
        <v>0</v>
      </c>
      <c r="F72" s="100" t="n">
        <f aca="false">IFERROR(SUMIF('MITRE ATT&amp;CK'!$V:$V, F71,'MITRE ATT&amp;CK'!$X:$X)/(F71*F76),"-")</f>
        <v>0</v>
      </c>
      <c r="G72" s="100" t="n">
        <f aca="false">IFERROR(SUMIF('MITRE ATT&amp;CK'!$V:$V, G71,'MITRE ATT&amp;CK'!$X:$X)/(G71*G76),"-")</f>
        <v>0</v>
      </c>
      <c r="H72" s="100" t="n">
        <f aca="false">IFERROR(SUMIF('MITRE ATT&amp;CK'!$V:$V, H71,'MITRE ATT&amp;CK'!$X:$X)/(H71*H76),"-")</f>
        <v>0</v>
      </c>
      <c r="I72" s="100" t="n">
        <f aca="false">IFERROR(SUMIF('MITRE ATT&amp;CK'!$V:$V, I71,'MITRE ATT&amp;CK'!$X:$X)/(I71*I76),"-")</f>
        <v>0</v>
      </c>
      <c r="J72" s="101" t="n">
        <f aca="false">F82</f>
        <v>0</v>
      </c>
    </row>
    <row r="73" customFormat="false" ht="13.8" hidden="false" customHeight="false" outlineLevel="0" collapsed="false">
      <c r="C73" s="99" t="s">
        <v>738</v>
      </c>
      <c r="D73" s="102" t="n">
        <f aca="false">SUMIF('MITRE ATT&amp;CK'!$V:$V,Status!D71,'MITRE ATT&amp;CK'!$X:$X)</f>
        <v>0</v>
      </c>
      <c r="E73" s="102" t="n">
        <f aca="false">SUMIF('MITRE ATT&amp;CK'!$V:$V,Status!E71,'MITRE ATT&amp;CK'!$X:$X)</f>
        <v>0</v>
      </c>
      <c r="F73" s="102" t="n">
        <f aca="false">SUMIF('MITRE ATT&amp;CK'!$V:$V,Status!F71,'MITRE ATT&amp;CK'!$X:$X)</f>
        <v>0</v>
      </c>
      <c r="G73" s="102" t="n">
        <f aca="false">SUMIF('MITRE ATT&amp;CK'!$V:$V,Status!G71,'MITRE ATT&amp;CK'!$X:$X)</f>
        <v>0</v>
      </c>
      <c r="H73" s="102" t="n">
        <f aca="false">SUMIF('MITRE ATT&amp;CK'!$V:$V,Status!H71,'MITRE ATT&amp;CK'!$X:$X)</f>
        <v>0</v>
      </c>
      <c r="I73" s="102" t="n">
        <f aca="false">SUMIF('MITRE ATT&amp;CK'!$V:$V,Status!I71,'MITRE ATT&amp;CK'!$X:$X)</f>
        <v>0</v>
      </c>
      <c r="J73" s="103"/>
    </row>
    <row r="74" customFormat="false" ht="13.8" hidden="false" customHeight="false" outlineLevel="0" collapsed="false">
      <c r="C74" s="99" t="s">
        <v>739</v>
      </c>
      <c r="D74" s="104" t="n">
        <f aca="false">SUMIFS('MITRE ATT&amp;CK'!$V:$V,'MITRE ATT&amp;CK'!$V:$V,Status!D71)</f>
        <v>6</v>
      </c>
      <c r="E74" s="104" t="n">
        <f aca="false">SUMIFS('MITRE ATT&amp;CK'!$V:$V,'MITRE ATT&amp;CK'!$V:$V,Status!E71)</f>
        <v>38</v>
      </c>
      <c r="F74" s="104" t="n">
        <f aca="false">SUMIFS('MITRE ATT&amp;CK'!$V:$V,'MITRE ATT&amp;CK'!$V:$V,Status!F71)</f>
        <v>87</v>
      </c>
      <c r="G74" s="104" t="n">
        <f aca="false">SUMIFS('MITRE ATT&amp;CK'!$V:$V,'MITRE ATT&amp;CK'!$V:$V,Status!G71)</f>
        <v>152</v>
      </c>
      <c r="H74" s="104" t="n">
        <f aca="false">SUMIFS('MITRE ATT&amp;CK'!$V:$V,'MITRE ATT&amp;CK'!$V:$V,Status!H71)</f>
        <v>190</v>
      </c>
      <c r="I74" s="104" t="n">
        <f aca="false">SUMIFS('MITRE ATT&amp;CK'!$V:$V,'MITRE ATT&amp;CK'!$V:$V,Status!I71)</f>
        <v>372</v>
      </c>
      <c r="J74" s="105"/>
    </row>
    <row r="75" customFormat="false" ht="16.4" hidden="false" customHeight="false" outlineLevel="0" collapsed="false">
      <c r="C75" s="99" t="s">
        <v>740</v>
      </c>
      <c r="D75" s="106" t="n">
        <f aca="false">(D76*D71)/$D$79</f>
        <v>0.00710059171597633</v>
      </c>
      <c r="E75" s="106" t="n">
        <f aca="false">(E76*E71)/$D$79</f>
        <v>0.0449704142011834</v>
      </c>
      <c r="F75" s="106" t="n">
        <f aca="false">(F76*F71)/$D$79</f>
        <v>0.102958579881657</v>
      </c>
      <c r="G75" s="106" t="n">
        <f aca="false">(G76*G71)/$D$79</f>
        <v>0.179881656804734</v>
      </c>
      <c r="H75" s="106" t="n">
        <f aca="false">(H76*H71)/$D$79</f>
        <v>0.224852071005917</v>
      </c>
      <c r="I75" s="106" t="n">
        <f aca="false">(I76*I71)/$D$79</f>
        <v>0.440236686390533</v>
      </c>
      <c r="J75" s="107"/>
    </row>
    <row r="76" customFormat="false" ht="16.4" hidden="false" customHeight="false" outlineLevel="0" collapsed="false">
      <c r="C76" s="99" t="s">
        <v>741</v>
      </c>
      <c r="D76" s="1" t="n">
        <f aca="false">COUNTIFS('MITRE ATT&amp;CK'!$V:$V,D$71,'MITRE ATT&amp;CK'!$H:$H,"&gt;=0")</f>
        <v>6</v>
      </c>
      <c r="E76" s="1" t="n">
        <f aca="false">COUNTIFS('MITRE ATT&amp;CK'!$V:$V,E$71,'MITRE ATT&amp;CK'!$H:$H,"&gt;=0")</f>
        <v>19</v>
      </c>
      <c r="F76" s="1" t="n">
        <f aca="false">COUNTIFS('MITRE ATT&amp;CK'!$V:$V,F$71,'MITRE ATT&amp;CK'!$H:$H,"&gt;=0")</f>
        <v>29</v>
      </c>
      <c r="G76" s="1" t="n">
        <f aca="false">COUNTIFS('MITRE ATT&amp;CK'!$V:$V,G$71,'MITRE ATT&amp;CK'!$H:$H,"&gt;=0")</f>
        <v>38</v>
      </c>
      <c r="H76" s="1" t="n">
        <f aca="false">COUNTIFS('MITRE ATT&amp;CK'!$V:$V,H$71,'MITRE ATT&amp;CK'!$H:$H,"&gt;=0")</f>
        <v>38</v>
      </c>
      <c r="I76" s="1" t="n">
        <f aca="false">COUNTIFS('MITRE ATT&amp;CK'!$V:$V,I$71,'MITRE ATT&amp;CK'!$H:$H,"&gt;=0")</f>
        <v>62</v>
      </c>
      <c r="J76" s="6"/>
    </row>
    <row r="77" customFormat="false" ht="16.4" hidden="false" customHeight="false" outlineLevel="0" collapsed="false">
      <c r="C77" s="99" t="s">
        <v>742</v>
      </c>
      <c r="D77" s="1" t="n">
        <f aca="false">COUNTIFS('MITRE ATT&amp;CK'!$W:$W,"not evaluated",'MITRE ATT&amp;CK'!$H:$H,"&gt;=0")</f>
        <v>192</v>
      </c>
      <c r="E77" s="108" t="n">
        <f aca="false">$D$77/SUM(D76:I76)</f>
        <v>1</v>
      </c>
      <c r="J77" s="6"/>
    </row>
    <row r="78" customFormat="false" ht="13.8" hidden="false" customHeight="false" outlineLevel="0" collapsed="false">
      <c r="C78" s="99"/>
      <c r="E78" s="109"/>
      <c r="J78" s="6"/>
    </row>
    <row r="79" customFormat="false" ht="13.8" hidden="false" customHeight="false" outlineLevel="0" collapsed="false">
      <c r="C79" s="99" t="s">
        <v>752</v>
      </c>
      <c r="D79" s="1" t="n">
        <f aca="false">SUMIFS('MITRE ATT&amp;CK'!$V:$V,'MITRE ATT&amp;CK'!$V:$V,"&gt;=0")</f>
        <v>845</v>
      </c>
      <c r="F79" s="90"/>
      <c r="G79" s="90"/>
      <c r="H79" s="90"/>
      <c r="I79" s="90"/>
      <c r="J79" s="6"/>
    </row>
    <row r="80" customFormat="false" ht="13.8" hidden="false" customHeight="false" outlineLevel="0" collapsed="false">
      <c r="C80" s="99"/>
      <c r="F80" s="90"/>
      <c r="G80" s="90"/>
      <c r="H80" s="90"/>
      <c r="I80" s="90"/>
      <c r="J80" s="6"/>
    </row>
    <row r="81" customFormat="false" ht="13.8" hidden="false" customHeight="false" outlineLevel="0" collapsed="false">
      <c r="C81" s="5"/>
      <c r="D81" s="110" t="s">
        <v>744</v>
      </c>
      <c r="E81" s="110" t="s">
        <v>745</v>
      </c>
      <c r="F81" s="111" t="s">
        <v>746</v>
      </c>
      <c r="J81" s="6"/>
    </row>
    <row r="82" customFormat="false" ht="15.75" hidden="false" customHeight="false" outlineLevel="0" collapsed="false">
      <c r="C82" s="112" t="s">
        <v>747</v>
      </c>
      <c r="D82" s="113" t="n">
        <f aca="false">($I$76*6)+($H$76*5)+($G$76*4)+($F$76*3)+($E$76*2)+($D$76*1)</f>
        <v>845</v>
      </c>
      <c r="E82" s="114" t="n">
        <f aca="false">SUM($D$75:$I$75)</f>
        <v>1</v>
      </c>
      <c r="F82" s="115" t="n">
        <f aca="false">SUM(D72:I72)</f>
        <v>0</v>
      </c>
      <c r="G82" s="116" t="s">
        <v>748</v>
      </c>
      <c r="H82" s="34"/>
      <c r="I82" s="34"/>
      <c r="J82" s="35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5.75" hidden="false" customHeight="false" outlineLevel="0" collapsed="false">
      <c r="B85" s="123"/>
      <c r="C85" s="124" t="s">
        <v>753</v>
      </c>
      <c r="D85" s="124" t="s">
        <v>754</v>
      </c>
      <c r="E85" s="124"/>
      <c r="F85" s="124"/>
      <c r="G85" s="125" t="str">
        <f aca="false">HYPERLINK("https://github.com/adakac/endpoint-security-evaluation-xlsx","github-repository")</f>
        <v>github-repository</v>
      </c>
      <c r="H85" s="124"/>
      <c r="I85" s="126" t="s">
        <v>755</v>
      </c>
      <c r="J85" s="127" t="s">
        <v>756</v>
      </c>
    </row>
  </sheetData>
  <mergeCells count="6">
    <mergeCell ref="B2:J2"/>
    <mergeCell ref="B3:J4"/>
    <mergeCell ref="B30:J30"/>
    <mergeCell ref="B31:J32"/>
    <mergeCell ref="B58:J58"/>
    <mergeCell ref="B59:J60"/>
  </mergeCells>
  <conditionalFormatting sqref="D62:J62">
    <cfRule type="expression" priority="2" aboveAverage="0" equalAverage="0" bottom="0" percent="0" rank="0" text="" dxfId="45">
      <formula>IF($C$61="EXCELLENT",1,0)</formula>
    </cfRule>
  </conditionalFormatting>
  <conditionalFormatting sqref="D34:J34">
    <cfRule type="expression" priority="3" aboveAverage="0" equalAverage="0" bottom="0" percent="0" rank="0" text="" dxfId="46">
      <formula>IF($C$33="EXCELLENT",1,0)</formula>
    </cfRule>
  </conditionalFormatting>
  <conditionalFormatting sqref="J63:J69">
    <cfRule type="cellIs" priority="4" operator="lessThanOrEqual" aboveAverage="0" equalAverage="0" bottom="0" percent="0" rank="0" text="" dxfId="47">
      <formula>$J$72</formula>
    </cfRule>
  </conditionalFormatting>
  <conditionalFormatting sqref="I63:I69">
    <cfRule type="cellIs" priority="5" operator="lessThanOrEqual" aboveAverage="0" equalAverage="0" bottom="0" percent="0" rank="0" text="" dxfId="48">
      <formula>$I$72</formula>
    </cfRule>
  </conditionalFormatting>
  <conditionalFormatting sqref="H63:H69">
    <cfRule type="cellIs" priority="6" operator="lessThanOrEqual" aboveAverage="0" equalAverage="0" bottom="0" percent="0" rank="0" text="" dxfId="49">
      <formula>$H$72</formula>
    </cfRule>
  </conditionalFormatting>
  <conditionalFormatting sqref="G63:G69">
    <cfRule type="cellIs" priority="7" operator="lessThanOrEqual" aboveAverage="0" equalAverage="0" bottom="0" percent="0" rank="0" text="" dxfId="50">
      <formula>$G$72</formula>
    </cfRule>
  </conditionalFormatting>
  <conditionalFormatting sqref="F63:F69">
    <cfRule type="cellIs" priority="8" operator="lessThanOrEqual" aboveAverage="0" equalAverage="0" bottom="0" percent="0" rank="0" text="" dxfId="51">
      <formula>$F$72</formula>
    </cfRule>
  </conditionalFormatting>
  <conditionalFormatting sqref="E63:E69">
    <cfRule type="cellIs" priority="9" operator="lessThanOrEqual" aboveAverage="0" equalAverage="0" bottom="0" percent="0" rank="0" text="" dxfId="52">
      <formula>$E$72</formula>
    </cfRule>
  </conditionalFormatting>
  <conditionalFormatting sqref="D63:D69">
    <cfRule type="cellIs" priority="10" operator="lessThanOrEqual" aboveAverage="0" equalAverage="0" bottom="0" percent="0" rank="0" text="" dxfId="53">
      <formula>$D$72</formula>
    </cfRule>
  </conditionalFormatting>
  <conditionalFormatting sqref="D82">
    <cfRule type="cellIs" priority="11" operator="notEqual" aboveAverage="0" equalAverage="0" bottom="0" percent="0" rank="0" text="" dxfId="54">
      <formula>$D$79</formula>
    </cfRule>
  </conditionalFormatting>
  <conditionalFormatting sqref="J35:J41">
    <cfRule type="cellIs" priority="12" operator="lessThanOrEqual" aboveAverage="0" equalAverage="0" bottom="0" percent="0" rank="0" text="" dxfId="55">
      <formula>$F$54</formula>
    </cfRule>
  </conditionalFormatting>
  <conditionalFormatting sqref="I35:I41">
    <cfRule type="cellIs" priority="13" operator="lessThanOrEqual" aboveAverage="0" equalAverage="0" bottom="0" percent="0" rank="0" text="" dxfId="56">
      <formula>$I$44</formula>
    </cfRule>
  </conditionalFormatting>
  <conditionalFormatting sqref="H35:H41">
    <cfRule type="cellIs" priority="14" operator="lessThanOrEqual" aboveAverage="0" equalAverage="0" bottom="0" percent="0" rank="0" text="" dxfId="57">
      <formula>$H$44</formula>
    </cfRule>
  </conditionalFormatting>
  <conditionalFormatting sqref="G35:G41">
    <cfRule type="cellIs" priority="15" operator="lessThanOrEqual" aboveAverage="0" equalAverage="0" bottom="0" percent="0" rank="0" text="" dxfId="58">
      <formula>$G$44</formula>
    </cfRule>
  </conditionalFormatting>
  <conditionalFormatting sqref="F35:F41">
    <cfRule type="cellIs" priority="16" operator="lessThanOrEqual" aboveAverage="0" equalAverage="0" bottom="0" percent="0" rank="0" text="" dxfId="59">
      <formula>$F$44</formula>
    </cfRule>
  </conditionalFormatting>
  <conditionalFormatting sqref="E35:E41">
    <cfRule type="cellIs" priority="17" operator="lessThanOrEqual" aboveAverage="0" equalAverage="0" bottom="0" percent="0" rank="0" text="" dxfId="60">
      <formula>$E$44</formula>
    </cfRule>
  </conditionalFormatting>
  <conditionalFormatting sqref="D35:D41">
    <cfRule type="cellIs" priority="18" operator="lessThanOrEqual" aboveAverage="0" equalAverage="0" bottom="0" percent="0" rank="0" text="" dxfId="61">
      <formula>$D$44</formula>
    </cfRule>
  </conditionalFormatting>
  <conditionalFormatting sqref="D54:D56">
    <cfRule type="cellIs" priority="19" operator="notEqual" aboveAverage="0" equalAverage="0" bottom="0" percent="0" rank="0" text="" dxfId="62">
      <formula>$D$51</formula>
    </cfRule>
  </conditionalFormatting>
  <conditionalFormatting sqref="D6:J6">
    <cfRule type="expression" priority="20" aboveAverage="0" equalAverage="0" bottom="0" percent="0" rank="0" text="" dxfId="63">
      <formula>IF($C$5="EXCELLENT",1,0)</formula>
    </cfRule>
  </conditionalFormatting>
  <conditionalFormatting sqref="J7:J13">
    <cfRule type="cellIs" priority="21" operator="lessThanOrEqual" aboveAverage="0" equalAverage="0" bottom="0" percent="0" rank="0" text="" dxfId="64">
      <formula>$F$26</formula>
    </cfRule>
  </conditionalFormatting>
  <conditionalFormatting sqref="I7:I13">
    <cfRule type="cellIs" priority="22" operator="lessThanOrEqual" aboveAverage="0" equalAverage="0" bottom="0" percent="0" rank="0" text="" dxfId="65">
      <formula>$I$16</formula>
    </cfRule>
  </conditionalFormatting>
  <conditionalFormatting sqref="H7:H13">
    <cfRule type="cellIs" priority="23" operator="lessThanOrEqual" aboveAverage="0" equalAverage="0" bottom="0" percent="0" rank="0" text="" dxfId="66">
      <formula>$H$16</formula>
    </cfRule>
  </conditionalFormatting>
  <conditionalFormatting sqref="G7:G13">
    <cfRule type="cellIs" priority="24" operator="lessThanOrEqual" aboveAverage="0" equalAverage="0" bottom="0" percent="0" rank="0" text="" dxfId="67">
      <formula>$G$16</formula>
    </cfRule>
  </conditionalFormatting>
  <conditionalFormatting sqref="F7:F13">
    <cfRule type="cellIs" priority="25" operator="lessThanOrEqual" aboveAverage="0" equalAverage="0" bottom="0" percent="0" rank="0" text="" dxfId="68">
      <formula>$F$16</formula>
    </cfRule>
  </conditionalFormatting>
  <conditionalFormatting sqref="E7:E13">
    <cfRule type="cellIs" priority="26" operator="lessThanOrEqual" aboveAverage="0" equalAverage="0" bottom="0" percent="0" rank="0" text="" dxfId="69">
      <formula>$E$16</formula>
    </cfRule>
  </conditionalFormatting>
  <conditionalFormatting sqref="D7:D13">
    <cfRule type="cellIs" priority="27" operator="lessThanOrEqual" aboveAverage="0" equalAverage="0" bottom="0" percent="0" rank="0" text="" dxfId="70">
      <formula>$D$16</formula>
    </cfRule>
  </conditionalFormatting>
  <conditionalFormatting sqref="E26:E28 E54:E56 E82">
    <cfRule type="cellIs" priority="28" operator="notEqual" aboveAverage="0" equalAverage="0" bottom="0" percent="0" rank="0" text="" dxfId="71">
      <formula>1</formula>
    </cfRule>
  </conditionalFormatting>
  <conditionalFormatting sqref="D26:D28">
    <cfRule type="cellIs" priority="29" operator="notEqual" aboveAverage="0" equalAverage="0" bottom="0" percent="0" rank="0" text="" dxfId="72">
      <formula>$D$23</formula>
    </cfRule>
  </conditionalFormatting>
  <conditionalFormatting sqref="C5 C33 C61">
    <cfRule type="cellIs" priority="30" operator="equal" aboveAverage="0" equalAverage="0" bottom="0" percent="0" rank="0" text="" dxfId="73">
      <formula>$C$6</formula>
    </cfRule>
    <cfRule type="cellIs" priority="31" operator="equal" aboveAverage="0" equalAverage="0" bottom="0" percent="0" rank="0" text="" dxfId="74">
      <formula>$C$7</formula>
    </cfRule>
    <cfRule type="cellIs" priority="32" operator="equal" aboveAverage="0" equalAverage="0" bottom="0" percent="0" rank="0" text="" dxfId="75">
      <formula>$C$8</formula>
    </cfRule>
    <cfRule type="cellIs" priority="33" operator="equal" aboveAverage="0" equalAverage="0" bottom="0" percent="0" rank="0" text="" dxfId="76">
      <formula>$C$9</formula>
    </cfRule>
    <cfRule type="cellIs" priority="34" operator="equal" aboveAverage="0" equalAverage="0" bottom="0" percent="0" rank="0" text="" dxfId="77">
      <formula>$C$10</formula>
    </cfRule>
    <cfRule type="cellIs" priority="35" operator="equal" aboveAverage="0" equalAverage="0" bottom="0" percent="0" rank="0" text="" dxfId="78">
      <formula>$C$11</formula>
    </cfRule>
    <cfRule type="cellIs" priority="36" operator="equal" aboveAverage="0" equalAverage="0" bottom="0" percent="0" rank="0" text="" dxfId="79">
      <formula>$C$12</formula>
    </cfRule>
    <cfRule type="cellIs" priority="37" operator="equal" aboveAverage="0" equalAverage="0" bottom="0" percent="0" rank="0" text="" dxfId="80">
      <formula>$C$13</formula>
    </cfRule>
  </conditionalFormatting>
  <hyperlinks>
    <hyperlink ref="I85" r:id="rId2" location="CC-BY-4.0-1-ov-file" display="CC-BY-4.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Y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9.14453125" defaultRowHeight="1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3.8" hidden="false" customHeight="false" outlineLevel="0" collapsed="false">
      <c r="C1" s="128"/>
      <c r="R1" s="20"/>
      <c r="S1" s="20"/>
      <c r="T1" s="129" t="s">
        <v>757</v>
      </c>
      <c r="V1" s="130"/>
      <c r="W1" s="130"/>
      <c r="X1" s="131" t="s">
        <v>757</v>
      </c>
    </row>
    <row r="2" customFormat="false" ht="13.8" hidden="false" customHeight="false" outlineLevel="0" collapsed="false">
      <c r="C2" s="132" t="s">
        <v>758</v>
      </c>
      <c r="D2" s="132"/>
      <c r="F2" s="133" t="s">
        <v>759</v>
      </c>
      <c r="G2" s="133"/>
      <c r="H2" s="133"/>
      <c r="J2" s="134" t="s">
        <v>760</v>
      </c>
      <c r="L2" s="135" t="s">
        <v>761</v>
      </c>
      <c r="N2" s="136" t="s">
        <v>762</v>
      </c>
      <c r="P2" s="137" t="s">
        <v>763</v>
      </c>
      <c r="R2" s="138" t="s">
        <v>764</v>
      </c>
      <c r="S2" s="138"/>
      <c r="T2" s="138"/>
      <c r="V2" s="139" t="s">
        <v>765</v>
      </c>
      <c r="W2" s="139"/>
      <c r="X2" s="139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4"/>
    </row>
    <row r="7" customFormat="false" ht="13.8" hidden="false" customHeight="false" outlineLevel="0" collapsed="false">
      <c r="B7" s="5"/>
      <c r="Y7" s="6"/>
    </row>
    <row r="8" customFormat="false" ht="13.8" hidden="false" customHeight="false" outlineLevel="0" collapsed="false">
      <c r="B8" s="5"/>
      <c r="N8" s="141" t="s">
        <v>766</v>
      </c>
      <c r="O8" s="141"/>
      <c r="Y8" s="6"/>
    </row>
    <row r="9" customFormat="false" ht="13.8" hidden="false" customHeight="false" outlineLevel="0" collapsed="false">
      <c r="B9" s="5"/>
      <c r="O9" s="142"/>
      <c r="Y9" s="6"/>
    </row>
    <row r="10" customFormat="false" ht="13.8" hidden="false" customHeight="false" outlineLevel="0" collapsed="false">
      <c r="B10" s="5"/>
      <c r="C10" s="143" t="s">
        <v>767</v>
      </c>
      <c r="D10" s="143"/>
      <c r="E10" s="143"/>
      <c r="F10" s="144"/>
      <c r="O10" s="145"/>
      <c r="Y10" s="6"/>
    </row>
    <row r="11" customFormat="false" ht="15" hidden="false" customHeight="true" outlineLevel="0" collapsed="false">
      <c r="B11" s="5"/>
      <c r="C11" s="143"/>
      <c r="D11" s="143"/>
      <c r="E11" s="143"/>
      <c r="F11" s="146"/>
      <c r="N11" s="147" t="str">
        <f aca="false">HYPERLINK("https://attack.mitre.org/resources/versions/","Check MITRE ATT&amp;CK Update Log")</f>
        <v>Check MITRE ATT&amp;CK Update Log</v>
      </c>
      <c r="O11" s="147"/>
      <c r="Y11" s="6"/>
    </row>
    <row r="12" customFormat="false" ht="13.8" hidden="false" customHeight="false" outlineLevel="0" collapsed="false">
      <c r="B12" s="5"/>
      <c r="F12" s="148"/>
      <c r="N12" s="147"/>
      <c r="O12" s="147"/>
      <c r="P12" s="145" t="s">
        <v>768</v>
      </c>
      <c r="Q12" s="20"/>
      <c r="R12" s="20"/>
      <c r="S12" s="20"/>
      <c r="T12" s="20"/>
      <c r="Y12" s="6"/>
    </row>
    <row r="13" customFormat="false" ht="13.8" hidden="false" customHeight="false" outlineLevel="0" collapsed="false">
      <c r="B13" s="5"/>
      <c r="F13" s="148"/>
      <c r="N13" s="147"/>
      <c r="O13" s="147"/>
      <c r="T13" s="149"/>
      <c r="Y13" s="6"/>
    </row>
    <row r="14" customFormat="false" ht="15" hidden="false" customHeight="true" outlineLevel="0" collapsed="false">
      <c r="B14" s="5"/>
      <c r="C14" s="150" t="s">
        <v>769</v>
      </c>
      <c r="D14" s="150"/>
      <c r="E14" s="150"/>
      <c r="F14" s="151"/>
      <c r="G14" s="152" t="s">
        <v>757</v>
      </c>
      <c r="H14" s="153" t="s">
        <v>770</v>
      </c>
      <c r="I14" s="153"/>
      <c r="J14" s="153"/>
      <c r="K14" s="145" t="s">
        <v>768</v>
      </c>
      <c r="L14" s="154" t="s">
        <v>771</v>
      </c>
      <c r="M14" s="155"/>
      <c r="N14" s="156" t="s">
        <v>772</v>
      </c>
      <c r="O14" s="156"/>
      <c r="T14" s="157"/>
      <c r="Y14" s="6"/>
    </row>
    <row r="15" customFormat="false" ht="13.8" hidden="false" customHeight="false" outlineLevel="0" collapsed="false">
      <c r="B15" s="5"/>
      <c r="C15" s="150"/>
      <c r="D15" s="150"/>
      <c r="E15" s="150"/>
      <c r="G15" s="158"/>
      <c r="H15" s="153"/>
      <c r="I15" s="153"/>
      <c r="J15" s="153"/>
      <c r="N15" s="156"/>
      <c r="O15" s="156"/>
      <c r="T15" s="157"/>
      <c r="Y15" s="6"/>
    </row>
    <row r="16" customFormat="false" ht="13.8" hidden="false" customHeight="true" outlineLevel="0" collapsed="false">
      <c r="B16" s="5"/>
      <c r="G16" s="159"/>
      <c r="N16" s="160" t="s">
        <v>773</v>
      </c>
      <c r="O16" s="160"/>
      <c r="T16" s="161"/>
      <c r="Y16" s="6"/>
    </row>
    <row r="17" customFormat="false" ht="13.8" hidden="false" customHeight="true" outlineLevel="0" collapsed="false">
      <c r="B17" s="5"/>
      <c r="G17" s="159"/>
      <c r="N17" s="160"/>
      <c r="O17" s="160"/>
      <c r="P17" s="162"/>
      <c r="Q17" s="145"/>
      <c r="R17" s="154" t="s">
        <v>771</v>
      </c>
      <c r="S17" s="129" t="s">
        <v>757</v>
      </c>
      <c r="T17" s="147" t="s">
        <v>774</v>
      </c>
      <c r="U17" s="147"/>
      <c r="Y17" s="6"/>
    </row>
    <row r="18" customFormat="false" ht="13.8" hidden="false" customHeight="true" outlineLevel="0" collapsed="false">
      <c r="B18" s="5"/>
      <c r="G18" s="159"/>
      <c r="N18" s="160" t="s">
        <v>775</v>
      </c>
      <c r="O18" s="160"/>
      <c r="P18" s="163"/>
      <c r="T18" s="147"/>
      <c r="U18" s="147"/>
      <c r="Y18" s="6"/>
    </row>
    <row r="19" customFormat="false" ht="13.8" hidden="false" customHeight="false" outlineLevel="0" collapsed="false">
      <c r="B19" s="5"/>
      <c r="G19" s="159"/>
      <c r="N19" s="160"/>
      <c r="O19" s="160"/>
      <c r="Y19" s="6"/>
    </row>
    <row r="20" customFormat="false" ht="13.8" hidden="false" customHeight="true" outlineLevel="0" collapsed="false">
      <c r="B20" s="5"/>
      <c r="G20" s="164" t="s">
        <v>757</v>
      </c>
      <c r="H20" s="153" t="s">
        <v>776</v>
      </c>
      <c r="I20" s="153"/>
      <c r="J20" s="153"/>
      <c r="K20" s="145" t="s">
        <v>768</v>
      </c>
      <c r="L20" s="165" t="s">
        <v>777</v>
      </c>
      <c r="M20" s="155"/>
      <c r="N20" s="160" t="s">
        <v>778</v>
      </c>
      <c r="O20" s="160"/>
      <c r="Y20" s="6"/>
    </row>
    <row r="21" customFormat="false" ht="13.8" hidden="false" customHeight="false" outlineLevel="0" collapsed="false">
      <c r="B21" s="5"/>
      <c r="H21" s="153"/>
      <c r="I21" s="153"/>
      <c r="J21" s="153"/>
      <c r="L21" s="1" t="s">
        <v>779</v>
      </c>
      <c r="N21" s="160"/>
      <c r="O21" s="160"/>
      <c r="Y21" s="6"/>
    </row>
    <row r="22" customFormat="false" ht="13.8" hidden="false" customHeight="false" outlineLevel="0" collapsed="false">
      <c r="B22" s="5"/>
      <c r="N22" s="166"/>
      <c r="O22" s="167"/>
      <c r="Y22" s="6"/>
    </row>
    <row r="23" customFormat="false" ht="13.8" hidden="false" customHeight="false" outlineLevel="0" collapsed="false">
      <c r="B23" s="5"/>
      <c r="N23" s="157"/>
      <c r="Y23" s="6"/>
    </row>
    <row r="24" customFormat="false" ht="13.8" hidden="false" customHeight="false" outlineLevel="0" collapsed="false">
      <c r="B24" s="5"/>
      <c r="N24" s="168" t="s">
        <v>780</v>
      </c>
      <c r="O24" s="168"/>
      <c r="Y24" s="6"/>
    </row>
    <row r="25" customFormat="false" ht="13.8" hidden="false" customHeight="false" outlineLevel="0" collapsed="false">
      <c r="B25" s="5"/>
      <c r="Y25" s="6"/>
    </row>
    <row r="26" customFormat="false" ht="13.8" hidden="false" customHeight="false" outlineLevel="0" collapsed="false">
      <c r="B26" s="5"/>
      <c r="C26" s="90" t="s">
        <v>781</v>
      </c>
      <c r="D26" s="1" t="s">
        <v>782</v>
      </c>
      <c r="Y26" s="6"/>
    </row>
    <row r="27" customFormat="false" ht="13.8" hidden="false" customHeight="false" outlineLevel="0" collapsed="false">
      <c r="B27" s="5"/>
      <c r="C27" s="90" t="s">
        <v>783</v>
      </c>
      <c r="D27" s="1" t="s">
        <v>784</v>
      </c>
      <c r="Y27" s="6"/>
    </row>
    <row r="28" customFormat="false" ht="13.8" hidden="false" customHeight="false" outlineLevel="0" collapsed="false">
      <c r="B28" s="2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</sheetData>
  <mergeCells count="16">
    <mergeCell ref="C2:D2"/>
    <mergeCell ref="F2:H2"/>
    <mergeCell ref="R2:T2"/>
    <mergeCell ref="V2:X2"/>
    <mergeCell ref="N8:O8"/>
    <mergeCell ref="C10:E11"/>
    <mergeCell ref="N11:O13"/>
    <mergeCell ref="C14:E15"/>
    <mergeCell ref="H14:J15"/>
    <mergeCell ref="N14:O15"/>
    <mergeCell ref="N16:O17"/>
    <mergeCell ref="T17:U18"/>
    <mergeCell ref="N18:O19"/>
    <mergeCell ref="H20:J21"/>
    <mergeCell ref="N20:O21"/>
    <mergeCell ref="N24:O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2025-10-16T19:54:18Z</dcterms:created>
  <dc:creator/>
  <dc:description/>
  <dc:language>en-US</dc:language>
  <cp:lastModifiedBy/>
  <dcterms:modified xsi:type="dcterms:W3CDTF">2025-10-30T21:49:39Z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