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 and Loss" r:id="rId3" sheetId="1"/>
  </sheets>
</workbook>
</file>

<file path=xl/sharedStrings.xml><?xml version="1.0" encoding="utf-8"?>
<sst xmlns="http://schemas.openxmlformats.org/spreadsheetml/2006/main" count="117" uniqueCount="117">
  <si>
    <t>Total</t>
  </si>
  <si>
    <t>Apr 2021</t>
  </si>
  <si>
    <t>Mar 2021 (PP)</t>
  </si>
  <si>
    <t>Income</t>
  </si>
  <si>
    <t xml:space="preserve">   0801 Catering &amp; Décor (Menu Sale)</t>
  </si>
  <si>
    <t xml:space="preserve">   0803 Food Sale</t>
  </si>
  <si>
    <t xml:space="preserve">      080301 Food/Kg/Box</t>
  </si>
  <si>
    <t xml:space="preserve">   Total 0803 Food Sale</t>
  </si>
  <si>
    <t xml:space="preserve">   0804 Beverages</t>
  </si>
  <si>
    <t xml:space="preserve">   0805 Additional Item &amp; Setups</t>
  </si>
  <si>
    <t xml:space="preserve">   0806 Setup &amp; Services</t>
  </si>
  <si>
    <t>Total Income</t>
  </si>
  <si>
    <t>Cost of Sales</t>
  </si>
  <si>
    <t xml:space="preserve">   0901 Supplies and materials - COS</t>
  </si>
  <si>
    <t xml:space="preserve">      090101 Meat</t>
  </si>
  <si>
    <t xml:space="preserve">         09010101 Mutton</t>
  </si>
  <si>
    <t xml:space="preserve">         09010102 Chicken</t>
  </si>
  <si>
    <t xml:space="preserve">         09010103 Beef</t>
  </si>
  <si>
    <t xml:space="preserve">         09010104 Fish &amp; Prawns</t>
  </si>
  <si>
    <t xml:space="preserve">      Total 090101 Meat</t>
  </si>
  <si>
    <t xml:space="preserve">      090102 Dry Stock</t>
  </si>
  <si>
    <t xml:space="preserve">         09010201 Oil</t>
  </si>
  <si>
    <t xml:space="preserve">         09010202 Flour</t>
  </si>
  <si>
    <t xml:space="preserve">         09010203 Rice</t>
  </si>
  <si>
    <t xml:space="preserve">         09010204 Sugar</t>
  </si>
  <si>
    <t xml:space="preserve">         09010205 Other Dry Stock</t>
  </si>
  <si>
    <t xml:space="preserve">      Total 090102 Dry Stock</t>
  </si>
  <si>
    <t xml:space="preserve">      090103 Outsourced Food</t>
  </si>
  <si>
    <t xml:space="preserve">      090104 Dairy &amp; Bakery Items</t>
  </si>
  <si>
    <t xml:space="preserve">      090105 Vegetables &amp; Fruits</t>
  </si>
  <si>
    <t xml:space="preserve">      090106 Beverages &amp; Soft drinks</t>
  </si>
  <si>
    <t xml:space="preserve">      090107 Other Consumables</t>
  </si>
  <si>
    <t xml:space="preserve">      090108 Disposible Material</t>
  </si>
  <si>
    <t xml:space="preserve">   Total 0901 Supplies and materials - COS</t>
  </si>
  <si>
    <t xml:space="preserve">   0902 Cost of labour-COS</t>
  </si>
  <si>
    <t xml:space="preserve">      090201 Salaries- Operation Staff</t>
  </si>
  <si>
    <t xml:space="preserve">      090202 Labour Out Sourced</t>
  </si>
  <si>
    <t xml:space="preserve">      090203 Wages &amp; Allowance</t>
  </si>
  <si>
    <t xml:space="preserve">   Total 0902 Cost of labour-COS</t>
  </si>
  <si>
    <t xml:space="preserve">   0903 Other costs of sales - COS</t>
  </si>
  <si>
    <t xml:space="preserve">      090301 Rents, rates &amp; taxes</t>
  </si>
  <si>
    <t xml:space="preserve">      090302 Utilitites</t>
  </si>
  <si>
    <t xml:space="preserve">      090303 Fuel &amp; Transporation</t>
  </si>
  <si>
    <t xml:space="preserve">      090304 Repair &amp; maintinance</t>
  </si>
  <si>
    <t xml:space="preserve">      090306 Boarding &amp; Lodging - COS</t>
  </si>
  <si>
    <t xml:space="preserve">      090307 Printing &amp; Stationary</t>
  </si>
  <si>
    <t xml:space="preserve">      090308 Laundry</t>
  </si>
  <si>
    <t xml:space="preserve">   Total 0903 Other costs of sales - COS</t>
  </si>
  <si>
    <t>Total Cost of Sales</t>
  </si>
  <si>
    <t>Gross Profit</t>
  </si>
  <si>
    <t>Other Income(Loss)</t>
  </si>
  <si>
    <t xml:space="preserve">   15 Other Income</t>
  </si>
  <si>
    <t xml:space="preserve">      1501 Outsourced Items</t>
  </si>
  <si>
    <t xml:space="preserve">      1503 Other</t>
  </si>
  <si>
    <t xml:space="preserve">   Total 15 Other Income</t>
  </si>
  <si>
    <t>Total Other Income(Loss)</t>
  </si>
  <si>
    <t>Expenses</t>
  </si>
  <si>
    <t xml:space="preserve">   1001 Salaries &amp; Benefits</t>
  </si>
  <si>
    <t xml:space="preserve">      100101 Salaries &amp; Wages</t>
  </si>
  <si>
    <t xml:space="preserve">      100102 Other benefits (Direct &amp; indrect)</t>
  </si>
  <si>
    <t xml:space="preserve">      100103 Sales Commission</t>
  </si>
  <si>
    <t xml:space="preserve">         10010301 Sales Rep Commission</t>
  </si>
  <si>
    <t xml:space="preserve">         10010302 Food Panda Commission</t>
  </si>
  <si>
    <t xml:space="preserve">      Total 100103 Sales Commission</t>
  </si>
  <si>
    <t xml:space="preserve">   Total 1001 Salaries &amp; Benefits</t>
  </si>
  <si>
    <t xml:space="preserve">   1002 Rent, Rate &amp; Taxes</t>
  </si>
  <si>
    <t xml:space="preserve">      100201 Office Rent</t>
  </si>
  <si>
    <t xml:space="preserve">   Total 1002 Rent, Rate &amp; Taxes</t>
  </si>
  <si>
    <t xml:space="preserve">   1003 Utilities</t>
  </si>
  <si>
    <t xml:space="preserve">      100301 Elecricity Charges</t>
  </si>
  <si>
    <t xml:space="preserve">      100302 Gas Charges</t>
  </si>
  <si>
    <t xml:space="preserve">      100305 Water Charges</t>
  </si>
  <si>
    <t xml:space="preserve">   Total 1003 Utilities</t>
  </si>
  <si>
    <t xml:space="preserve">   1004 Legal &amp; Professional Charges</t>
  </si>
  <si>
    <t xml:space="preserve">      100404 Professional Services</t>
  </si>
  <si>
    <t xml:space="preserve">      100406 Fee &amp; Subcription</t>
  </si>
  <si>
    <t xml:space="preserve">   Total 1004 Legal &amp; Professional Charges</t>
  </si>
  <si>
    <t xml:space="preserve">   1005 Communication Charges</t>
  </si>
  <si>
    <t xml:space="preserve">      100501 Internet Charges</t>
  </si>
  <si>
    <t xml:space="preserve">      100502 Mobile Charges</t>
  </si>
  <si>
    <t xml:space="preserve">      100503 Postage &amp; Courier</t>
  </si>
  <si>
    <t xml:space="preserve">      100504 Telephone Bill</t>
  </si>
  <si>
    <t xml:space="preserve">   Total 1005 Communication Charges</t>
  </si>
  <si>
    <t xml:space="preserve">   1006 Repair &amp; Maintenance</t>
  </si>
  <si>
    <t xml:space="preserve">      100602 Equipment Repair</t>
  </si>
  <si>
    <t xml:space="preserve">      100605 Vehicles Repair</t>
  </si>
  <si>
    <t xml:space="preserve">   Total 1006 Repair &amp; Maintenance</t>
  </si>
  <si>
    <t xml:space="preserve">   1007 Travelling &amp; Conveyance</t>
  </si>
  <si>
    <t xml:space="preserve">      100701 Air Travelling</t>
  </si>
  <si>
    <t xml:space="preserve">      100702 Bike Travelling</t>
  </si>
  <si>
    <t xml:space="preserve">      100703 Fuel Charges</t>
  </si>
  <si>
    <t xml:space="preserve">   Total 1007 Travelling &amp; Conveyance</t>
  </si>
  <si>
    <t xml:space="preserve">   1008 Office Supplies &amp; Stationary</t>
  </si>
  <si>
    <t xml:space="preserve">      100801 Office Supplies</t>
  </si>
  <si>
    <t xml:space="preserve">      100802 Other Printing</t>
  </si>
  <si>
    <t xml:space="preserve">   Total 1008 Office Supplies &amp; Stationary</t>
  </si>
  <si>
    <t xml:space="preserve">   1009 Advertisement &amp; Publicity</t>
  </si>
  <si>
    <t xml:space="preserve">      100901 Advertisement</t>
  </si>
  <si>
    <t xml:space="preserve">      100902 Promotional Material</t>
  </si>
  <si>
    <t xml:space="preserve">   Total 1009 Advertisement &amp; Publicity</t>
  </si>
  <si>
    <t xml:space="preserve">   1010 Food &amp; Entertainment</t>
  </si>
  <si>
    <t xml:space="preserve">      101001 Office Entertainment</t>
  </si>
  <si>
    <t xml:space="preserve">      101002 Staff Food</t>
  </si>
  <si>
    <t xml:space="preserve">   Total 1010 Food &amp; Entertainment</t>
  </si>
  <si>
    <t>Total Expenses</t>
  </si>
  <si>
    <t>Other Expenses</t>
  </si>
  <si>
    <t xml:space="preserve">   16 Other Expenses</t>
  </si>
  <si>
    <t xml:space="preserve">      1601 Outsourced Items Rental</t>
  </si>
  <si>
    <t xml:space="preserve">      1602 Bank Service Charges</t>
  </si>
  <si>
    <t xml:space="preserve">      1603 Other expenses-Other</t>
  </si>
  <si>
    <t xml:space="preserve">   Total 16 Other Expenses</t>
  </si>
  <si>
    <t>Total Other Expenses</t>
  </si>
  <si>
    <t>Net Earnings</t>
  </si>
  <si>
    <t>Saturday, Sep 30, 2023 12:15:07 PM GMT+5 - Accrual Basis</t>
  </si>
  <si>
    <t>Hanif Rajput Catering Services</t>
  </si>
  <si>
    <t>Profit and Loss</t>
  </si>
  <si>
    <t>April 2021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</si>
</sst>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PRs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/>
    </xf>
    <xf numFmtId="164" fontId="3" fillId="0" borderId="0" xfId="0" applyNumberFormat="true" applyFont="true">
      <alignment wrapText="true" horizontal="right"/>
    </xf>
    <xf numFmtId="165" fontId="2" fillId="0" borderId="2" xfId="0" applyBorder="true" applyNumberFormat="true" applyFont="true">
      <alignment wrapText="true" horizontal="right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20"/>
  <sheetViews>
    <sheetView workbookViewId="0" tabSelected="true"/>
  </sheetViews>
  <sheetFormatPr defaultRowHeight="15.0"/>
  <cols>
    <col min="1" max="1" width="40.390625" customWidth="true"/>
    <col min="2" max="2" width="18.046875" customWidth="true"/>
    <col min="3" max="3" width="18.046875" customWidth="true"/>
  </cols>
  <sheetData>
    <row r="1">
      <c r="A1" s="9" t="s">
        <v>114</v>
      </c>
      <c r="B1"/>
      <c r="C1"/>
    </row>
    <row r="2">
      <c r="A2" s="9" t="s">
        <v>115</v>
      </c>
      <c r="B2"/>
      <c r="C2"/>
    </row>
    <row r="3">
      <c r="A3" s="10" t="s">
        <v>116</v>
      </c>
      <c r="B3"/>
      <c r="C3"/>
    </row>
    <row r="5">
      <c r="A5" s="1"/>
      <c r="B5" t="s" s="2">
        <v>0</v>
      </c>
      <c r="C5" s="1"/>
    </row>
    <row r="6">
      <c r="A6" s="1"/>
      <c r="B6" t="s" s="2">
        <v>1</v>
      </c>
      <c r="C6" t="s" s="2">
        <v>2</v>
      </c>
    </row>
    <row r="7">
      <c r="A7" t="s" s="3">
        <v>3</v>
      </c>
      <c r="B7" s="4"/>
      <c r="C7" s="4"/>
    </row>
    <row r="8">
      <c r="A8" t="s" s="3">
        <v>4</v>
      </c>
      <c r="B8" t="n" s="5">
        <f>6065728.57</f>
        <v>0.0</v>
      </c>
      <c r="C8" t="n" s="5">
        <f>35512353.05</f>
        <v>0.0</v>
      </c>
    </row>
    <row r="9">
      <c r="A9" t="s" s="3">
        <v>5</v>
      </c>
      <c r="B9" s="4"/>
      <c r="C9" s="4"/>
    </row>
    <row r="10">
      <c r="A10" t="s" s="3">
        <v>6</v>
      </c>
      <c r="B10" t="n" s="5">
        <f>2173343.54</f>
        <v>0.0</v>
      </c>
      <c r="C10" t="n" s="5">
        <f>-76820.00</f>
        <v>0.0</v>
      </c>
    </row>
    <row r="11">
      <c r="A11" t="s" s="3">
        <v>7</v>
      </c>
      <c r="B11" t="n" s="6">
        <f>(B9)+(B10)</f>
        <v>0.0</v>
      </c>
      <c r="C11" t="n" s="6">
        <f>(C9)+(C10)</f>
        <v>0.0</v>
      </c>
    </row>
    <row r="12">
      <c r="A12" t="s" s="3">
        <v>8</v>
      </c>
      <c r="B12" t="n" s="5">
        <f>1.05</f>
        <v>0.0</v>
      </c>
      <c r="C12" s="4"/>
    </row>
    <row r="13">
      <c r="A13" t="s" s="3">
        <v>9</v>
      </c>
      <c r="B13" t="n" s="5">
        <f>500.00</f>
        <v>0.0</v>
      </c>
      <c r="C13" s="4"/>
    </row>
    <row r="14">
      <c r="A14" t="s" s="3">
        <v>10</v>
      </c>
      <c r="B14" t="n" s="5">
        <f>1042375.00</f>
        <v>0.0</v>
      </c>
      <c r="C14" t="n" s="5">
        <f>80000.00</f>
        <v>0.0</v>
      </c>
    </row>
    <row r="15">
      <c r="A15" t="s" s="3">
        <v>11</v>
      </c>
      <c r="B15" t="n" s="6">
        <f>((((B8)+(B11))+(B12))+(B13))+(B14)</f>
        <v>0.0</v>
      </c>
      <c r="C15" t="n" s="6">
        <f>((((C8)+(C11))+(C12))+(C13))+(C14)</f>
        <v>0.0</v>
      </c>
    </row>
    <row r="16">
      <c r="A16" t="s" s="3">
        <v>12</v>
      </c>
      <c r="B16" s="4"/>
      <c r="C16" s="4"/>
    </row>
    <row r="17">
      <c r="A17" t="s" s="3">
        <v>13</v>
      </c>
      <c r="B17" s="4"/>
      <c r="C17" s="4"/>
    </row>
    <row r="18">
      <c r="A18" t="s" s="3">
        <v>14</v>
      </c>
      <c r="B18" s="4"/>
      <c r="C18" s="4"/>
    </row>
    <row r="19">
      <c r="A19" t="s" s="3">
        <v>15</v>
      </c>
      <c r="B19" t="n" s="5">
        <f>863955.00</f>
        <v>0.0</v>
      </c>
      <c r="C19" t="n" s="5">
        <f>7046765.00</f>
        <v>0.0</v>
      </c>
    </row>
    <row r="20">
      <c r="A20" t="s" s="3">
        <v>16</v>
      </c>
      <c r="B20" t="n" s="5">
        <f>1075325.00</f>
        <v>0.0</v>
      </c>
      <c r="C20" t="n" s="5">
        <f>2231051.00</f>
        <v>0.0</v>
      </c>
    </row>
    <row r="21">
      <c r="A21" t="s" s="3">
        <v>17</v>
      </c>
      <c r="B21" t="n" s="5">
        <f>25897.00</f>
        <v>0.0</v>
      </c>
      <c r="C21" s="4"/>
    </row>
    <row r="22">
      <c r="A22" t="s" s="3">
        <v>18</v>
      </c>
      <c r="B22" t="n" s="5">
        <f>87305.00</f>
        <v>0.0</v>
      </c>
      <c r="C22" t="n" s="5">
        <f>5257850.00</f>
        <v>0.0</v>
      </c>
    </row>
    <row r="23">
      <c r="A23" t="s" s="3">
        <v>19</v>
      </c>
      <c r="B23" t="n" s="6">
        <f>((((B18)+(B19))+(B20))+(B21))+(B22)</f>
        <v>0.0</v>
      </c>
      <c r="C23" t="n" s="6">
        <f>((((C18)+(C19))+(C20))+(C21))+(C22)</f>
        <v>0.0</v>
      </c>
    </row>
    <row r="24">
      <c r="A24" t="s" s="3">
        <v>20</v>
      </c>
      <c r="B24" s="4"/>
      <c r="C24" s="4"/>
    </row>
    <row r="25">
      <c r="A25" t="s" s="3">
        <v>21</v>
      </c>
      <c r="B25" t="n" s="5">
        <f>207945.00</f>
        <v>0.0</v>
      </c>
      <c r="C25" t="n" s="5">
        <f>572043.00</f>
        <v>0.0</v>
      </c>
    </row>
    <row r="26">
      <c r="A26" t="s" s="3">
        <v>22</v>
      </c>
      <c r="B26" t="n" s="5">
        <f>31277.00</f>
        <v>0.0</v>
      </c>
      <c r="C26" t="n" s="5">
        <f>502055.00</f>
        <v>0.0</v>
      </c>
    </row>
    <row r="27">
      <c r="A27" t="s" s="3">
        <v>23</v>
      </c>
      <c r="B27" t="n" s="5">
        <f>180192.00</f>
        <v>0.0</v>
      </c>
      <c r="C27" t="n" s="5">
        <f>280650.00</f>
        <v>0.0</v>
      </c>
    </row>
    <row r="28">
      <c r="A28" t="s" s="3">
        <v>24</v>
      </c>
      <c r="B28" t="n" s="5">
        <f>76680.00</f>
        <v>0.0</v>
      </c>
      <c r="C28" s="4"/>
    </row>
    <row r="29">
      <c r="A29" t="s" s="3">
        <v>25</v>
      </c>
      <c r="B29" t="n" s="5">
        <f>545921.00</f>
        <v>0.0</v>
      </c>
      <c r="C29" t="n" s="5">
        <f>770233.00</f>
        <v>0.0</v>
      </c>
    </row>
    <row r="30">
      <c r="A30" t="s" s="3">
        <v>26</v>
      </c>
      <c r="B30" t="n" s="6">
        <f>(((((B24)+(B25))+(B26))+(B27))+(B28))+(B29)</f>
        <v>0.0</v>
      </c>
      <c r="C30" t="n" s="6">
        <f>(((((C24)+(C25))+(C26))+(C27))+(C28))+(C29)</f>
        <v>0.0</v>
      </c>
    </row>
    <row r="31">
      <c r="A31" t="s" s="3">
        <v>27</v>
      </c>
      <c r="B31" t="n" s="5">
        <f>196647.00</f>
        <v>0.0</v>
      </c>
      <c r="C31" t="n" s="5">
        <f>943475.00</f>
        <v>0.0</v>
      </c>
    </row>
    <row r="32">
      <c r="A32" t="s" s="3">
        <v>28</v>
      </c>
      <c r="B32" t="n" s="5">
        <f>404376.00</f>
        <v>0.0</v>
      </c>
      <c r="C32" t="n" s="5">
        <f>2606997.00</f>
        <v>0.0</v>
      </c>
    </row>
    <row r="33">
      <c r="A33" t="s" s="3">
        <v>29</v>
      </c>
      <c r="B33" t="n" s="5">
        <f>299089.00</f>
        <v>0.0</v>
      </c>
      <c r="C33" t="n" s="5">
        <f>249660.00</f>
        <v>0.0</v>
      </c>
    </row>
    <row r="34">
      <c r="A34" t="s" s="3">
        <v>30</v>
      </c>
      <c r="B34" t="n" s="5">
        <f>125644.00</f>
        <v>0.0</v>
      </c>
      <c r="C34" t="n" s="5">
        <f>6300.00</f>
        <v>0.0</v>
      </c>
    </row>
    <row r="35">
      <c r="A35" t="s" s="3">
        <v>31</v>
      </c>
      <c r="B35" t="n" s="5">
        <f>535289.00</f>
        <v>0.0</v>
      </c>
      <c r="C35" t="n" s="5">
        <f>570470.00</f>
        <v>0.0</v>
      </c>
    </row>
    <row r="36">
      <c r="A36" t="s" s="3">
        <v>32</v>
      </c>
      <c r="B36" t="n" s="5">
        <f>-11241.00</f>
        <v>0.0</v>
      </c>
      <c r="C36" s="4"/>
    </row>
    <row r="37">
      <c r="A37" t="s" s="3">
        <v>33</v>
      </c>
      <c r="B37" t="n" s="6">
        <f>((((((((B17)+(B23))+(B30))+(B31))+(B32))+(B33))+(B34))+(B35))+(B36)</f>
        <v>0.0</v>
      </c>
      <c r="C37" t="n" s="6">
        <f>((((((((C17)+(C23))+(C30))+(C31))+(C32))+(C33))+(C34))+(C35))+(C36)</f>
        <v>0.0</v>
      </c>
    </row>
    <row r="38">
      <c r="A38" t="s" s="3">
        <v>34</v>
      </c>
      <c r="B38" s="4"/>
      <c r="C38" s="4"/>
    </row>
    <row r="39">
      <c r="A39" t="s" s="3">
        <v>35</v>
      </c>
      <c r="B39" t="n" s="5">
        <f>2266042.00</f>
        <v>0.0</v>
      </c>
      <c r="C39" t="n" s="5">
        <f>38850.00</f>
        <v>0.0</v>
      </c>
    </row>
    <row r="40">
      <c r="A40" t="s" s="3">
        <v>36</v>
      </c>
      <c r="B40" t="n" s="5">
        <f>406510.00</f>
        <v>0.0</v>
      </c>
      <c r="C40" s="4"/>
    </row>
    <row r="41">
      <c r="A41" t="s" s="3">
        <v>37</v>
      </c>
      <c r="B41" t="n" s="5">
        <f>536409.00</f>
        <v>0.0</v>
      </c>
      <c r="C41" t="n" s="5">
        <f>722632.00</f>
        <v>0.0</v>
      </c>
    </row>
    <row r="42">
      <c r="A42" t="s" s="3">
        <v>38</v>
      </c>
      <c r="B42" t="n" s="6">
        <f>(((B38)+(B39))+(B40))+(B41)</f>
        <v>0.0</v>
      </c>
      <c r="C42" t="n" s="6">
        <f>(((C38)+(C39))+(C40))+(C41)</f>
        <v>0.0</v>
      </c>
    </row>
    <row r="43">
      <c r="A43" t="s" s="3">
        <v>39</v>
      </c>
      <c r="B43" s="4"/>
      <c r="C43" s="4"/>
    </row>
    <row r="44">
      <c r="A44" t="s" s="3">
        <v>40</v>
      </c>
      <c r="B44" t="n" s="5">
        <f>905117.00</f>
        <v>0.0</v>
      </c>
      <c r="C44" t="n" s="5">
        <f>145816.00</f>
        <v>0.0</v>
      </c>
    </row>
    <row r="45">
      <c r="A45" t="s" s="3">
        <v>41</v>
      </c>
      <c r="B45" t="n" s="5">
        <f>278062.00</f>
        <v>0.0</v>
      </c>
      <c r="C45" t="n" s="5">
        <f>1680408.00</f>
        <v>0.0</v>
      </c>
    </row>
    <row r="46">
      <c r="A46" t="s" s="3">
        <v>42</v>
      </c>
      <c r="B46" t="n" s="5">
        <f>1784042.00</f>
        <v>0.0</v>
      </c>
      <c r="C46" t="n" s="5">
        <f>55070.00</f>
        <v>0.0</v>
      </c>
    </row>
    <row r="47">
      <c r="A47" t="s" s="3">
        <v>43</v>
      </c>
      <c r="B47" t="n" s="5">
        <f>155055.00</f>
        <v>0.0</v>
      </c>
      <c r="C47" t="n" s="5">
        <f>89315.00</f>
        <v>0.0</v>
      </c>
    </row>
    <row r="48">
      <c r="A48" t="s" s="3">
        <v>44</v>
      </c>
      <c r="B48" t="n" s="5">
        <f>143863.00</f>
        <v>0.0</v>
      </c>
      <c r="C48" s="4"/>
    </row>
    <row r="49">
      <c r="A49" t="s" s="3">
        <v>45</v>
      </c>
      <c r="B49" t="n" s="5">
        <f>315590.00</f>
        <v>0.0</v>
      </c>
      <c r="C49" s="4"/>
    </row>
    <row r="50">
      <c r="A50" t="s" s="3">
        <v>46</v>
      </c>
      <c r="B50" t="n" s="5">
        <f>82188.00</f>
        <v>0.0</v>
      </c>
      <c r="C50" t="n" s="5">
        <f>37759.00</f>
        <v>0.0</v>
      </c>
    </row>
    <row r="51">
      <c r="A51" t="s" s="3">
        <v>47</v>
      </c>
      <c r="B51" t="n" s="6">
        <f>(((((((B43)+(B44))+(B45))+(B46))+(B47))+(B48))+(B49))+(B50)</f>
        <v>0.0</v>
      </c>
      <c r="C51" t="n" s="6">
        <f>(((((((C43)+(C44))+(C45))+(C46))+(C47))+(C48))+(C49))+(C50)</f>
        <v>0.0</v>
      </c>
    </row>
    <row r="52">
      <c r="A52" t="s" s="3">
        <v>48</v>
      </c>
      <c r="B52" t="n" s="6">
        <f>((B37)+(B42))+(B51)</f>
        <v>0.0</v>
      </c>
      <c r="C52" t="n" s="6">
        <f>((C37)+(C42))+(C51)</f>
        <v>0.0</v>
      </c>
    </row>
    <row r="53">
      <c r="A53" t="s" s="3">
        <v>49</v>
      </c>
      <c r="B53" t="n" s="6">
        <f>(B15)-(B52)</f>
        <v>0.0</v>
      </c>
      <c r="C53" t="n" s="6">
        <f>(C15)-(C52)</f>
        <v>0.0</v>
      </c>
    </row>
    <row r="54">
      <c r="A54" t="s" s="3">
        <v>50</v>
      </c>
      <c r="B54" s="4"/>
      <c r="C54" s="4"/>
    </row>
    <row r="55">
      <c r="A55" t="s" s="3">
        <v>51</v>
      </c>
      <c r="B55" s="4"/>
      <c r="C55" s="4"/>
    </row>
    <row r="56">
      <c r="A56" t="s" s="3">
        <v>52</v>
      </c>
      <c r="B56" t="n" s="5">
        <f>9570931.38</f>
        <v>0.0</v>
      </c>
      <c r="C56" s="4"/>
    </row>
    <row r="57">
      <c r="A57" t="s" s="3">
        <v>53</v>
      </c>
      <c r="B57" t="n" s="5">
        <f>13414.92</f>
        <v>0.0</v>
      </c>
      <c r="C57" s="4"/>
    </row>
    <row r="58">
      <c r="A58" t="s" s="3">
        <v>54</v>
      </c>
      <c r="B58" t="n" s="6">
        <f>((B55)+(B56))+(B57)</f>
        <v>0.0</v>
      </c>
      <c r="C58" t="n" s="6">
        <f>((C55)+(C56))+(C57)</f>
        <v>0.0</v>
      </c>
    </row>
    <row r="59">
      <c r="A59" t="s" s="3">
        <v>55</v>
      </c>
      <c r="B59" t="n" s="6">
        <f>B58</f>
        <v>0.0</v>
      </c>
      <c r="C59" t="n" s="6">
        <f>C58</f>
        <v>0.0</v>
      </c>
    </row>
    <row r="60">
      <c r="A60" t="s" s="3">
        <v>56</v>
      </c>
      <c r="B60" s="4"/>
      <c r="C60" s="4"/>
    </row>
    <row r="61">
      <c r="A61" t="s" s="3">
        <v>57</v>
      </c>
      <c r="B61" s="4"/>
      <c r="C61" s="4"/>
    </row>
    <row r="62">
      <c r="A62" t="s" s="3">
        <v>58</v>
      </c>
      <c r="B62" t="n" s="5">
        <f>1486233.00</f>
        <v>0.0</v>
      </c>
      <c r="C62" t="n" s="5">
        <f>186825.00</f>
        <v>0.0</v>
      </c>
    </row>
    <row r="63">
      <c r="A63" t="s" s="3">
        <v>59</v>
      </c>
      <c r="B63" t="n" s="5">
        <f>73336.00</f>
        <v>0.0</v>
      </c>
      <c r="C63" t="n" s="5">
        <f>39126.00</f>
        <v>0.0</v>
      </c>
    </row>
    <row r="64">
      <c r="A64" t="s" s="3">
        <v>60</v>
      </c>
      <c r="B64" s="4"/>
      <c r="C64" s="4"/>
    </row>
    <row r="65">
      <c r="A65" t="s" s="3">
        <v>61</v>
      </c>
      <c r="B65" t="n" s="5">
        <f>92860.00</f>
        <v>0.0</v>
      </c>
      <c r="C65" t="n" s="5">
        <f>187586.00</f>
        <v>0.0</v>
      </c>
    </row>
    <row r="66">
      <c r="A66" t="s" s="3">
        <v>62</v>
      </c>
      <c r="B66" t="n" s="5">
        <f>42985.17</f>
        <v>0.0</v>
      </c>
      <c r="C66" s="4"/>
    </row>
    <row r="67">
      <c r="A67" t="s" s="3">
        <v>63</v>
      </c>
      <c r="B67" t="n" s="6">
        <f>((B64)+(B65))+(B66)</f>
        <v>0.0</v>
      </c>
      <c r="C67" t="n" s="6">
        <f>((C64)+(C65))+(C66)</f>
        <v>0.0</v>
      </c>
    </row>
    <row r="68">
      <c r="A68" t="s" s="3">
        <v>64</v>
      </c>
      <c r="B68" t="n" s="6">
        <f>(((B61)+(B62))+(B63))+(B67)</f>
        <v>0.0</v>
      </c>
      <c r="C68" t="n" s="6">
        <f>(((C61)+(C62))+(C63))+(C67)</f>
        <v>0.0</v>
      </c>
    </row>
    <row r="69">
      <c r="A69" t="s" s="3">
        <v>65</v>
      </c>
      <c r="B69" s="4"/>
      <c r="C69" s="4"/>
    </row>
    <row r="70">
      <c r="A70" t="s" s="3">
        <v>66</v>
      </c>
      <c r="B70" t="n" s="5">
        <f>222735.00</f>
        <v>0.0</v>
      </c>
      <c r="C70" t="n" s="5">
        <f>683718.00</f>
        <v>0.0</v>
      </c>
    </row>
    <row r="71">
      <c r="A71" t="s" s="3">
        <v>67</v>
      </c>
      <c r="B71" t="n" s="6">
        <f>(B69)+(B70)</f>
        <v>0.0</v>
      </c>
      <c r="C71" t="n" s="6">
        <f>(C69)+(C70)</f>
        <v>0.0</v>
      </c>
    </row>
    <row r="72">
      <c r="A72" t="s" s="3">
        <v>68</v>
      </c>
      <c r="B72" s="4"/>
      <c r="C72" s="4"/>
    </row>
    <row r="73">
      <c r="A73" t="s" s="3">
        <v>69</v>
      </c>
      <c r="B73" t="n" s="5">
        <f>19997.00</f>
        <v>0.0</v>
      </c>
      <c r="C73" s="4"/>
    </row>
    <row r="74">
      <c r="A74" t="s" s="3">
        <v>70</v>
      </c>
      <c r="B74" t="n" s="5">
        <f>1505.00</f>
        <v>0.0</v>
      </c>
      <c r="C74" s="4"/>
    </row>
    <row r="75">
      <c r="A75" t="s" s="3">
        <v>71</v>
      </c>
      <c r="B75" t="n" s="5">
        <f>3824.00</f>
        <v>0.0</v>
      </c>
      <c r="C75" t="n" s="5">
        <f>2100.00</f>
        <v>0.0</v>
      </c>
    </row>
    <row r="76">
      <c r="A76" t="s" s="3">
        <v>72</v>
      </c>
      <c r="B76" t="n" s="6">
        <f>(((B72)+(B73))+(B74))+(B75)</f>
        <v>0.0</v>
      </c>
      <c r="C76" t="n" s="6">
        <f>(((C72)+(C73))+(C74))+(C75)</f>
        <v>0.0</v>
      </c>
    </row>
    <row r="77">
      <c r="A77" t="s" s="3">
        <v>73</v>
      </c>
      <c r="B77" s="4"/>
      <c r="C77" s="4"/>
    </row>
    <row r="78">
      <c r="A78" t="s" s="3">
        <v>74</v>
      </c>
      <c r="B78" t="n" s="5">
        <f>213371.00</f>
        <v>0.0</v>
      </c>
      <c r="C78" t="n" s="5">
        <f>1485558.00</f>
        <v>0.0</v>
      </c>
    </row>
    <row r="79">
      <c r="A79" t="s" s="3">
        <v>75</v>
      </c>
      <c r="B79" t="n" s="5">
        <f>580.00</f>
        <v>0.0</v>
      </c>
      <c r="C79" s="4"/>
    </row>
    <row r="80">
      <c r="A80" t="s" s="3">
        <v>76</v>
      </c>
      <c r="B80" t="n" s="6">
        <f>((B77)+(B78))+(B79)</f>
        <v>0.0</v>
      </c>
      <c r="C80" t="n" s="6">
        <f>((C77)+(C78))+(C79)</f>
        <v>0.0</v>
      </c>
    </row>
    <row r="81">
      <c r="A81" t="s" s="3">
        <v>77</v>
      </c>
      <c r="B81" s="4"/>
      <c r="C81" s="4"/>
    </row>
    <row r="82">
      <c r="A82" t="s" s="3">
        <v>78</v>
      </c>
      <c r="B82" t="n" s="5">
        <f>10589.00</f>
        <v>0.0</v>
      </c>
      <c r="C82" s="4"/>
    </row>
    <row r="83">
      <c r="A83" t="s" s="3">
        <v>79</v>
      </c>
      <c r="B83" t="n" s="5">
        <f>28127.00</f>
        <v>0.0</v>
      </c>
      <c r="C83" s="4"/>
    </row>
    <row r="84">
      <c r="A84" t="s" s="3">
        <v>80</v>
      </c>
      <c r="B84" t="n" s="5">
        <f>7775.00</f>
        <v>0.0</v>
      </c>
      <c r="C84" s="4"/>
    </row>
    <row r="85">
      <c r="A85" t="s" s="3">
        <v>81</v>
      </c>
      <c r="B85" t="n" s="5">
        <f>4560.00</f>
        <v>0.0</v>
      </c>
      <c r="C85" s="4"/>
    </row>
    <row r="86">
      <c r="A86" t="s" s="3">
        <v>82</v>
      </c>
      <c r="B86" t="n" s="6">
        <f>((((B81)+(B82))+(B83))+(B84))+(B85)</f>
        <v>0.0</v>
      </c>
      <c r="C86" t="n" s="6">
        <f>((((C81)+(C82))+(C83))+(C84))+(C85)</f>
        <v>0.0</v>
      </c>
    </row>
    <row r="87">
      <c r="A87" t="s" s="3">
        <v>83</v>
      </c>
      <c r="B87" s="4"/>
      <c r="C87" s="4"/>
    </row>
    <row r="88">
      <c r="A88" t="s" s="3">
        <v>84</v>
      </c>
      <c r="B88" t="n" s="5">
        <f>15833.00</f>
        <v>0.0</v>
      </c>
      <c r="C88" s="4"/>
    </row>
    <row r="89">
      <c r="A89" t="s" s="3">
        <v>85</v>
      </c>
      <c r="B89" t="n" s="5">
        <f>11960.00</f>
        <v>0.0</v>
      </c>
      <c r="C89" s="4"/>
    </row>
    <row r="90">
      <c r="A90" t="s" s="3">
        <v>86</v>
      </c>
      <c r="B90" t="n" s="6">
        <f>((B87)+(B88))+(B89)</f>
        <v>0.0</v>
      </c>
      <c r="C90" t="n" s="6">
        <f>((C87)+(C88))+(C89)</f>
        <v>0.0</v>
      </c>
    </row>
    <row r="91">
      <c r="A91" t="s" s="3">
        <v>87</v>
      </c>
      <c r="B91" s="4"/>
      <c r="C91" s="4"/>
    </row>
    <row r="92">
      <c r="A92" t="s" s="3">
        <v>88</v>
      </c>
      <c r="B92" t="n" s="5">
        <f>34846.00</f>
        <v>0.0</v>
      </c>
      <c r="C92" s="4"/>
    </row>
    <row r="93">
      <c r="A93" t="s" s="3">
        <v>89</v>
      </c>
      <c r="B93" t="n" s="5">
        <f>11394.00</f>
        <v>0.0</v>
      </c>
      <c r="C93" s="4"/>
    </row>
    <row r="94">
      <c r="A94" t="s" s="3">
        <v>90</v>
      </c>
      <c r="B94" t="n" s="5">
        <f>48237.00</f>
        <v>0.0</v>
      </c>
      <c r="C94" t="n" s="5">
        <f>115919.00</f>
        <v>0.0</v>
      </c>
    </row>
    <row r="95">
      <c r="A95" t="s" s="3">
        <v>91</v>
      </c>
      <c r="B95" t="n" s="6">
        <f>(((B91)+(B92))+(B93))+(B94)</f>
        <v>0.0</v>
      </c>
      <c r="C95" t="n" s="6">
        <f>(((C91)+(C92))+(C93))+(C94)</f>
        <v>0.0</v>
      </c>
    </row>
    <row r="96">
      <c r="A96" t="s" s="3">
        <v>92</v>
      </c>
      <c r="B96" s="4"/>
      <c r="C96" s="4"/>
    </row>
    <row r="97">
      <c r="A97" t="s" s="3">
        <v>93</v>
      </c>
      <c r="B97" t="n" s="5">
        <f>33518.00</f>
        <v>0.0</v>
      </c>
      <c r="C97" s="4"/>
    </row>
    <row r="98">
      <c r="A98" t="s" s="3">
        <v>94</v>
      </c>
      <c r="B98" t="n" s="5">
        <f>26730.00</f>
        <v>0.0</v>
      </c>
      <c r="C98" t="n" s="5">
        <f>18930.00</f>
        <v>0.0</v>
      </c>
    </row>
    <row r="99">
      <c r="A99" t="s" s="3">
        <v>95</v>
      </c>
      <c r="B99" t="n" s="6">
        <f>((B96)+(B97))+(B98)</f>
        <v>0.0</v>
      </c>
      <c r="C99" t="n" s="6">
        <f>((C96)+(C97))+(C98)</f>
        <v>0.0</v>
      </c>
    </row>
    <row r="100">
      <c r="A100" t="s" s="3">
        <v>96</v>
      </c>
      <c r="B100" s="4"/>
      <c r="C100" s="4"/>
    </row>
    <row r="101">
      <c r="A101" t="s" s="3">
        <v>97</v>
      </c>
      <c r="B101" t="n" s="5">
        <f>90101.00</f>
        <v>0.0</v>
      </c>
      <c r="C101" t="n" s="5">
        <f>125009.17</f>
        <v>0.0</v>
      </c>
    </row>
    <row r="102">
      <c r="A102" t="s" s="3">
        <v>98</v>
      </c>
      <c r="B102" t="n" s="5">
        <f>45000.00</f>
        <v>0.0</v>
      </c>
      <c r="C102" s="4"/>
    </row>
    <row r="103">
      <c r="A103" t="s" s="3">
        <v>99</v>
      </c>
      <c r="B103" t="n" s="6">
        <f>((B100)+(B101))+(B102)</f>
        <v>0.0</v>
      </c>
      <c r="C103" t="n" s="6">
        <f>((C100)+(C101))+(C102)</f>
        <v>0.0</v>
      </c>
    </row>
    <row r="104">
      <c r="A104" t="s" s="3">
        <v>100</v>
      </c>
      <c r="B104" s="4"/>
      <c r="C104" s="4"/>
    </row>
    <row r="105">
      <c r="A105" t="s" s="3">
        <v>101</v>
      </c>
      <c r="B105" t="n" s="5">
        <f>6349.00</f>
        <v>0.0</v>
      </c>
      <c r="C105" s="4"/>
    </row>
    <row r="106">
      <c r="A106" t="s" s="3">
        <v>102</v>
      </c>
      <c r="B106" t="n" s="5">
        <f>28393.00</f>
        <v>0.0</v>
      </c>
      <c r="C106" s="4"/>
    </row>
    <row r="107">
      <c r="A107" t="s" s="3">
        <v>103</v>
      </c>
      <c r="B107" t="n" s="6">
        <f>((B104)+(B105))+(B106)</f>
        <v>0.0</v>
      </c>
      <c r="C107" t="n" s="6">
        <f>((C104)+(C105))+(C106)</f>
        <v>0.0</v>
      </c>
    </row>
    <row r="108">
      <c r="A108" t="s" s="3">
        <v>104</v>
      </c>
      <c r="B108" t="n" s="6">
        <f>(((((((((B68)+(B71))+(B76))+(B80))+(B86))+(B90))+(B95))+(B99))+(B103))+(B107)</f>
        <v>0.0</v>
      </c>
      <c r="C108" t="n" s="6">
        <f>(((((((((C68)+(C71))+(C76))+(C80))+(C86))+(C90))+(C95))+(C99))+(C103))+(C107)</f>
        <v>0.0</v>
      </c>
    </row>
    <row r="109">
      <c r="A109" t="s" s="3">
        <v>105</v>
      </c>
      <c r="B109" s="4"/>
      <c r="C109" s="4"/>
    </row>
    <row r="110">
      <c r="A110" t="s" s="3">
        <v>106</v>
      </c>
      <c r="B110" s="4"/>
      <c r="C110" t="n" s="5">
        <f>1130324.00</f>
        <v>0.0</v>
      </c>
    </row>
    <row r="111">
      <c r="A111" t="s" s="3">
        <v>107</v>
      </c>
      <c r="B111" t="n" s="5">
        <f>3999550.00</f>
        <v>0.0</v>
      </c>
      <c r="C111" t="n" s="5">
        <f>4271611.33</f>
        <v>0.0</v>
      </c>
    </row>
    <row r="112">
      <c r="A112" t="s" s="3">
        <v>108</v>
      </c>
      <c r="B112" t="n" s="5">
        <f>1164.00</f>
        <v>0.0</v>
      </c>
      <c r="C112" s="4"/>
    </row>
    <row r="113">
      <c r="A113" t="s" s="3">
        <v>109</v>
      </c>
      <c r="B113" t="n" s="5">
        <f>45968.13</f>
        <v>0.0</v>
      </c>
      <c r="C113" t="n" s="5">
        <f>66625.00</f>
        <v>0.0</v>
      </c>
    </row>
    <row r="114">
      <c r="A114" t="s" s="3">
        <v>110</v>
      </c>
      <c r="B114" t="n" s="6">
        <f>(((B110)+(B111))+(B112))+(B113)</f>
        <v>0.0</v>
      </c>
      <c r="C114" t="n" s="6">
        <f>(((C110)+(C111))+(C112))+(C113)</f>
        <v>0.0</v>
      </c>
    </row>
    <row r="115">
      <c r="A115" t="s" s="3">
        <v>111</v>
      </c>
      <c r="B115" t="n" s="6">
        <f>B114</f>
        <v>0.0</v>
      </c>
      <c r="C115" t="n" s="6">
        <f>C114</f>
        <v>0.0</v>
      </c>
    </row>
    <row r="116">
      <c r="A116" t="s" s="3">
        <v>112</v>
      </c>
      <c r="B116" t="n" s="7">
        <f>((((B15)+(B59))-(B52))-(B108))-(B115)</f>
        <v>0.0</v>
      </c>
      <c r="C116" t="n" s="7">
        <f>((((C15)+(C59))-(C52))-(C108))-(C115)</f>
        <v>0.0</v>
      </c>
    </row>
    <row r="117">
      <c r="A117" s="3"/>
      <c r="B117" s="4"/>
      <c r="C117" s="4"/>
    </row>
    <row r="120">
      <c r="A120" s="8" t="s">
        <v>113</v>
      </c>
      <c r="B120"/>
      <c r="C120"/>
    </row>
  </sheetData>
  <mergeCells count="5">
    <mergeCell ref="B5:C5"/>
    <mergeCell ref="A120:C120"/>
    <mergeCell ref="A1:C1"/>
    <mergeCell ref="A2:C2"/>
    <mergeCell ref="A3:C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2023-09-30T07:15:07Z</dcterms:created>
  <dc:creator>Apache POI</dc:creator>
</cp:coreProperties>
</file>