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Comparison" r:id="rId3" sheetId="1"/>
  </sheets>
</workbook>
</file>

<file path=xl/sharedStrings.xml><?xml version="1.0" encoding="utf-8"?>
<sst xmlns="http://schemas.openxmlformats.org/spreadsheetml/2006/main" count="134" uniqueCount="134">
  <si>
    <t>Total</t>
  </si>
  <si>
    <t>1 Jul, 2023 - 28 Feb, 2024</t>
  </si>
  <si>
    <t>Jul 2022 - Feb 2023 (PY)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</si>
  <si>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</si>
  <si>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</si>
  <si>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</si>
  <si>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</si>
  <si>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</si>
  <si>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</si>
  <si>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</si>
  <si>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</si>
  <si>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</si>
  <si>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</si>
  <si>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</si>
  <si>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</si>
  <si>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</si>
  <si>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</si>
  <si>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</si>
  <si>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</si>
  <si>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</si>
  <si>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</si>
  <si>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</si>
  <si>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</si>
  <si>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</si>
  <si>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</si>
  <si>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</si>
  <si>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</si>
  <si>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</si>
  <si>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</si>
  <si>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</si>
  <si>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</si>
  <si>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</si>
  <si>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</si>
  <si>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</si>
  <si>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</si>
  <si>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</si>
  <si>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</si>
  <si>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</si>
  <si>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</si>
  <si>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</si>
  <si>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</si>
  <si>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</si>
  <si>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</si>
  <si>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</si>
  <si>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</si>
  <si>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</si>
  <si>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</si>
  <si>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</si>
  <si>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</si>
  <si>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</si>
  <si>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</si>
  <si>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</si>
  <si>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</si>
  <si>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</si>
  <si>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</si>
  <si>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</si>
  <si>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</si>
  <si>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</si>
  <si>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</si>
  <si>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</si>
  <si>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</si>
  <si>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</si>
  <si>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</si>
  <si>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</si>
  <si>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</si>
  <si>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</si>
  <si>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</si>
  <si>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</si>
  <si>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</si>
  <si>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</si>
  <si>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</si>
  <si>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</si>
  <si>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</si>
  <si>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</si>
  <si>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</si>
  <si>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</si>
  <si>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</si>
  <si>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</si>
  <si>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</si>
  <si>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</si>
  <si>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</si>
  <si>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</si>
  <si>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</si>
  <si>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</si>
  <si>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</si>
  <si>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</si>
  <si>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100401 Audit Fee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</si>
  <si>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</si>
  <si>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</si>
  <si>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</si>
  <si>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</si>
  <si>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</si>
  <si>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</si>
  <si>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</si>
  <si>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</si>
  <si>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</si>
  <si>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</si>
  <si>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</si>
  <si>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</si>
  <si>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</si>
  <si>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</si>
  <si>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</si>
  <si>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</si>
  <si>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</si>
  <si>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</si>
  <si>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</si>
  <si>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</si>
  <si>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</si>
  <si>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</si>
  <si>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</si>
  <si>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</si>
  <si>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</si>
  <si>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</si>
  <si>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</si>
  <si>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</si>
  <si>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</si>
  <si>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</si>
  <si>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</si>
  <si>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</si>
  <si>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</si>
  <si>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</si>
  <si>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</si>
  <si>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</si>
  <si>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</si>
  <si>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</si>
  <si>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</si>
  <si>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</si>
  <si>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</si>
  <si>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</si>
  <si>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</si>
  <si>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Wednesday, Feb 28, 2024 01:56:26 AM GMT+5 - Accrual Basis</t>
  </si>
  <si>
    <t>Hanif Rajput Catering Services</t>
  </si>
  <si>
    <t>Profit and Loss Comparison</t>
  </si>
  <si>
    <t>1 July, 2023 - 28 February, 2024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</si>
</sst>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PRs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37"/>
  <sheetViews>
    <sheetView workbookViewId="0" tabSelected="true"/>
  </sheetViews>
  <sheetFormatPr defaultRowHeight="15.0"/>
  <cols>
    <col min="1" max="1" width="40.390625" customWidth="true"/>
    <col min="2" max="2" width="18.046875" customWidth="true"/>
    <col min="3" max="3" width="18.046875" customWidth="true"/>
  </cols>
  <sheetData>
    <row r="1">
      <c r="A1" s="9" t="s">
        <v>131</v>
      </c>
      <c r="B1"/>
      <c r="C1"/>
    </row>
    <row r="2">
      <c r="A2" s="9" t="s">
        <v>132</v>
      </c>
      <c r="B2"/>
      <c r="C2"/>
    </row>
    <row r="3">
      <c r="A3" s="10" t="s">
        <v>133</v>
      </c>
      <c r="B3"/>
      <c r="C3"/>
    </row>
    <row r="5">
      <c r="A5" s="1"/>
      <c r="B5" t="s" s="2">
        <v>0</v>
      </c>
      <c r="C5" s="1"/>
    </row>
    <row r="6">
      <c r="A6" s="1"/>
      <c r="B6" t="s" s="2">
        <v>1</v>
      </c>
      <c r="C6" t="s" s="2">
        <v>2</v>
      </c>
    </row>
    <row r="7">
      <c r="A7" t="s" s="3">
        <v>3</v>
      </c>
      <c r="B7" s="4"/>
      <c r="C7" s="4"/>
    </row>
    <row r="8">
      <c r="A8" t="s" s="3">
        <v>4</v>
      </c>
      <c r="B8" t="n" s="5">
        <f>167620641.69</f>
        <v>0.0</v>
      </c>
      <c r="C8" t="n" s="5">
        <f>133474364.35</f>
        <v>0.0</v>
      </c>
    </row>
    <row r="9">
      <c r="A9" t="s" s="3">
        <v>5</v>
      </c>
      <c r="B9" s="4"/>
      <c r="C9" s="4"/>
    </row>
    <row r="10">
      <c r="A10" t="s" s="3">
        <v>6</v>
      </c>
      <c r="B10" t="n" s="5">
        <f>12526000.00</f>
        <v>0.0</v>
      </c>
      <c r="C10" t="n" s="5">
        <f>21427739.00</f>
        <v>0.0</v>
      </c>
    </row>
    <row r="11">
      <c r="A11" t="s" s="3">
        <v>7</v>
      </c>
      <c r="B11" t="n" s="6">
        <f>(B9)+(B10)</f>
        <v>0.0</v>
      </c>
      <c r="C11" t="n" s="6">
        <f>(C9)+(C10)</f>
        <v>0.0</v>
      </c>
    </row>
    <row r="12">
      <c r="A12" t="s" s="3">
        <v>8</v>
      </c>
      <c r="B12" s="4"/>
      <c r="C12" s="4"/>
    </row>
    <row r="13">
      <c r="A13" t="s" s="3">
        <v>9</v>
      </c>
      <c r="B13" t="n" s="5">
        <f>73385493.50</f>
        <v>0.0</v>
      </c>
      <c r="C13" t="n" s="5">
        <f>72563791.84</f>
        <v>0.0</v>
      </c>
    </row>
    <row r="14">
      <c r="A14" t="s" s="3">
        <v>10</v>
      </c>
      <c r="B14" t="n" s="5">
        <f>4618881.00</f>
        <v>0.0</v>
      </c>
      <c r="C14" t="n" s="5">
        <f>5278069.00</f>
        <v>0.0</v>
      </c>
    </row>
    <row r="15">
      <c r="A15" t="s" s="3">
        <v>11</v>
      </c>
      <c r="B15" t="n" s="6">
        <f>((B12)+(B13))+(B14)</f>
        <v>0.0</v>
      </c>
      <c r="C15" t="n" s="6">
        <f>((C12)+(C13))+(C14)</f>
        <v>0.0</v>
      </c>
    </row>
    <row r="16">
      <c r="A16" t="s" s="3">
        <v>12</v>
      </c>
      <c r="B16" t="n" s="5">
        <f>7347800.00</f>
        <v>0.0</v>
      </c>
      <c r="C16" t="n" s="5">
        <f>5752905.00</f>
        <v>0.0</v>
      </c>
    </row>
    <row r="17">
      <c r="A17" t="s" s="3">
        <v>13</v>
      </c>
      <c r="B17" t="n" s="5">
        <f>19952392.00</f>
        <v>0.0</v>
      </c>
      <c r="C17" t="n" s="5">
        <f>17107557.10</f>
        <v>0.0</v>
      </c>
    </row>
    <row r="18">
      <c r="A18" t="s" s="3">
        <v>14</v>
      </c>
      <c r="B18" t="n" s="5">
        <f>982750.00</f>
        <v>0.0</v>
      </c>
      <c r="C18" t="n" s="5">
        <f>1530120.00</f>
        <v>0.0</v>
      </c>
    </row>
    <row r="19">
      <c r="A19" t="s" s="3">
        <v>15</v>
      </c>
      <c r="B19" t="n" s="5">
        <f>1313200.00</f>
        <v>0.0</v>
      </c>
      <c r="C19" t="n" s="5">
        <f>1013400.00</f>
        <v>0.0</v>
      </c>
    </row>
    <row r="20">
      <c r="A20" t="s" s="3">
        <v>16</v>
      </c>
      <c r="B20" t="n" s="6">
        <f>((((((B8)+(B11))+(B15))+(B16))+(B17))+(B18))+(B19)</f>
        <v>0.0</v>
      </c>
      <c r="C20" t="n" s="6">
        <f>((((((C8)+(C11))+(C15))+(C16))+(C17))+(C18))+(C19)</f>
        <v>0.0</v>
      </c>
    </row>
    <row r="21">
      <c r="A21" t="s" s="3">
        <v>17</v>
      </c>
      <c r="B21" s="4"/>
      <c r="C21" s="4"/>
    </row>
    <row r="22">
      <c r="A22" t="s" s="3">
        <v>18</v>
      </c>
      <c r="B22" s="4"/>
      <c r="C22" s="4"/>
    </row>
    <row r="23">
      <c r="A23" t="s" s="3">
        <v>19</v>
      </c>
      <c r="B23" s="4"/>
      <c r="C23" s="4"/>
    </row>
    <row r="24">
      <c r="A24" t="s" s="3">
        <v>20</v>
      </c>
      <c r="B24" t="n" s="5">
        <f>22039127.00</f>
        <v>0.0</v>
      </c>
      <c r="C24" t="n" s="5">
        <f>18788529.00</f>
        <v>0.0</v>
      </c>
    </row>
    <row r="25">
      <c r="A25" t="s" s="3">
        <v>21</v>
      </c>
      <c r="B25" t="n" s="5">
        <f>26354187.00</f>
        <v>0.0</v>
      </c>
      <c r="C25" t="n" s="5">
        <f>24827288.28</f>
        <v>0.0</v>
      </c>
    </row>
    <row r="26">
      <c r="A26" t="s" s="3">
        <v>22</v>
      </c>
      <c r="B26" t="n" s="5">
        <f>4313023.00</f>
        <v>0.0</v>
      </c>
      <c r="C26" t="n" s="5">
        <f>3145048.00</f>
        <v>0.0</v>
      </c>
    </row>
    <row r="27">
      <c r="A27" t="s" s="3">
        <v>23</v>
      </c>
      <c r="B27" t="n" s="5">
        <f>3754127.00</f>
        <v>0.0</v>
      </c>
      <c r="C27" t="n" s="5">
        <f>3651926.00</f>
        <v>0.0</v>
      </c>
    </row>
    <row r="28">
      <c r="A28" t="s" s="3">
        <v>24</v>
      </c>
      <c r="B28" t="n" s="6">
        <f>((((B23)+(B24))+(B25))+(B26))+(B27)</f>
        <v>0.0</v>
      </c>
      <c r="C28" t="n" s="6">
        <f>((((C23)+(C24))+(C25))+(C26))+(C27)</f>
        <v>0.0</v>
      </c>
    </row>
    <row r="29">
      <c r="A29" t="s" s="3">
        <v>25</v>
      </c>
      <c r="B29" s="4"/>
      <c r="C29" s="4"/>
    </row>
    <row r="30">
      <c r="A30" t="s" s="3">
        <v>26</v>
      </c>
      <c r="B30" t="n" s="5">
        <f>6783834.00</f>
        <v>0.0</v>
      </c>
      <c r="C30" t="n" s="5">
        <f>7317519.76</f>
        <v>0.0</v>
      </c>
    </row>
    <row r="31">
      <c r="A31" t="s" s="3">
        <v>27</v>
      </c>
      <c r="B31" t="n" s="5">
        <f>3483615.00</f>
        <v>0.0</v>
      </c>
      <c r="C31" t="n" s="5">
        <f>2713484.00</f>
        <v>0.0</v>
      </c>
    </row>
    <row r="32">
      <c r="A32" t="s" s="3">
        <v>28</v>
      </c>
      <c r="B32" t="n" s="5">
        <f>4517321.00</f>
        <v>0.0</v>
      </c>
      <c r="C32" t="n" s="5">
        <f>4139220.00</f>
        <v>0.0</v>
      </c>
    </row>
    <row r="33">
      <c r="A33" t="s" s="3">
        <v>29</v>
      </c>
      <c r="B33" t="n" s="5">
        <f>1191078.00</f>
        <v>0.0</v>
      </c>
      <c r="C33" t="n" s="5">
        <f>659840.00</f>
        <v>0.0</v>
      </c>
    </row>
    <row r="34">
      <c r="A34" t="s" s="3">
        <v>30</v>
      </c>
      <c r="B34" t="n" s="5">
        <f>12915363.00</f>
        <v>0.0</v>
      </c>
      <c r="C34" t="n" s="5">
        <f>8824229.78</f>
        <v>0.0</v>
      </c>
    </row>
    <row r="35">
      <c r="A35" t="s" s="3">
        <v>31</v>
      </c>
      <c r="B35" t="n" s="6">
        <f>(((((B29)+(B30))+(B31))+(B32))+(B33))+(B34)</f>
        <v>0.0</v>
      </c>
      <c r="C35" t="n" s="6">
        <f>(((((C29)+(C30))+(C31))+(C32))+(C33))+(C34)</f>
        <v>0.0</v>
      </c>
    </row>
    <row r="36">
      <c r="A36" t="s" s="3">
        <v>32</v>
      </c>
      <c r="B36" t="n" s="5">
        <f>5955482.00</f>
        <v>0.0</v>
      </c>
      <c r="C36" t="n" s="5">
        <f>6586095.00</f>
        <v>0.0</v>
      </c>
    </row>
    <row r="37">
      <c r="A37" t="s" s="3">
        <v>33</v>
      </c>
      <c r="B37" t="n" s="5">
        <f>13287256.00</f>
        <v>0.0</v>
      </c>
      <c r="C37" t="n" s="5">
        <f>9987568.74</f>
        <v>0.0</v>
      </c>
    </row>
    <row r="38">
      <c r="A38" t="s" s="3">
        <v>34</v>
      </c>
      <c r="B38" t="n" s="5">
        <f>7319568.00</f>
        <v>0.0</v>
      </c>
      <c r="C38" t="n" s="5">
        <f>6688347.00</f>
        <v>0.0</v>
      </c>
    </row>
    <row r="39">
      <c r="A39" t="s" s="3">
        <v>35</v>
      </c>
      <c r="B39" t="n" s="5">
        <f>4386183.00</f>
        <v>0.0</v>
      </c>
      <c r="C39" t="n" s="5">
        <f>3066851.65</f>
        <v>0.0</v>
      </c>
    </row>
    <row r="40">
      <c r="A40" t="s" s="3">
        <v>36</v>
      </c>
      <c r="B40" t="n" s="5">
        <f>5807851.40</f>
        <v>0.0</v>
      </c>
      <c r="C40" t="n" s="5">
        <f>6086338.00</f>
        <v>0.0</v>
      </c>
    </row>
    <row r="41">
      <c r="A41" t="s" s="3">
        <v>37</v>
      </c>
      <c r="B41" t="n" s="5">
        <f>4286254.00</f>
        <v>0.0</v>
      </c>
      <c r="C41" t="n" s="5">
        <f>3798149.00</f>
        <v>0.0</v>
      </c>
    </row>
    <row r="42">
      <c r="A42" t="s" s="3">
        <v>38</v>
      </c>
      <c r="B42" t="n" s="6">
        <f>((((((((B22)+(B28))+(B35))+(B36))+(B37))+(B38))+(B39))+(B40))+(B41)</f>
        <v>0.0</v>
      </c>
      <c r="C42" t="n" s="6">
        <f>((((((((C22)+(C28))+(C35))+(C36))+(C37))+(C38))+(C39))+(C40))+(C41)</f>
        <v>0.0</v>
      </c>
    </row>
    <row r="43">
      <c r="A43" t="s" s="3">
        <v>39</v>
      </c>
      <c r="B43" s="4"/>
      <c r="C43" s="4"/>
    </row>
    <row r="44">
      <c r="A44" t="s" s="3">
        <v>40</v>
      </c>
      <c r="B44" t="n" s="5">
        <f>31807576.00</f>
        <v>0.0</v>
      </c>
      <c r="C44" t="n" s="5">
        <f>35882654.33</f>
        <v>0.0</v>
      </c>
    </row>
    <row r="45">
      <c r="A45" t="s" s="3">
        <v>41</v>
      </c>
      <c r="B45" t="n" s="5">
        <f>5675030.00</f>
        <v>0.0</v>
      </c>
      <c r="C45" t="n" s="5">
        <f>3659270.00</f>
        <v>0.0</v>
      </c>
    </row>
    <row r="46">
      <c r="A46" t="s" s="3">
        <v>42</v>
      </c>
      <c r="B46" t="n" s="5">
        <f>5842614.00</f>
        <v>0.0</v>
      </c>
      <c r="C46" t="n" s="5">
        <f>7332728.00</f>
        <v>0.0</v>
      </c>
    </row>
    <row r="47">
      <c r="A47" t="s" s="3">
        <v>43</v>
      </c>
      <c r="B47" t="n" s="6">
        <f>(((B43)+(B44))+(B45))+(B46)</f>
        <v>0.0</v>
      </c>
      <c r="C47" t="n" s="6">
        <f>(((C43)+(C44))+(C45))+(C46)</f>
        <v>0.0</v>
      </c>
    </row>
    <row r="48">
      <c r="A48" t="s" s="3">
        <v>44</v>
      </c>
      <c r="B48" s="4"/>
      <c r="C48" s="4"/>
    </row>
    <row r="49">
      <c r="A49" t="s" s="3">
        <v>45</v>
      </c>
      <c r="B49" t="n" s="5">
        <f>11686429.00</f>
        <v>0.0</v>
      </c>
      <c r="C49" t="n" s="5">
        <f>9302886.00</f>
        <v>0.0</v>
      </c>
    </row>
    <row r="50">
      <c r="A50" t="s" s="3">
        <v>46</v>
      </c>
      <c r="B50" t="n" s="5">
        <f>13887188.79</f>
        <v>0.0</v>
      </c>
      <c r="C50" t="n" s="5">
        <f>9454890.00</f>
        <v>0.0</v>
      </c>
    </row>
    <row r="51">
      <c r="A51" t="s" s="3">
        <v>47</v>
      </c>
      <c r="B51" t="n" s="5">
        <f>10438634.00</f>
        <v>0.0</v>
      </c>
      <c r="C51" t="n" s="5">
        <f>11334591.30</f>
        <v>0.0</v>
      </c>
    </row>
    <row r="52">
      <c r="A52" t="s" s="3">
        <v>48</v>
      </c>
      <c r="B52" t="n" s="5">
        <f>1634404.00</f>
        <v>0.0</v>
      </c>
      <c r="C52" t="n" s="5">
        <f>2062281.00</f>
        <v>0.0</v>
      </c>
    </row>
    <row r="53">
      <c r="A53" t="s" s="3">
        <v>49</v>
      </c>
      <c r="B53" t="n" s="5">
        <f>725123.00</f>
        <v>0.0</v>
      </c>
      <c r="C53" t="n" s="5">
        <f>1063241.00</f>
        <v>0.0</v>
      </c>
    </row>
    <row r="54">
      <c r="A54" t="s" s="3">
        <v>50</v>
      </c>
      <c r="B54" t="n" s="5">
        <f>1766973.00</f>
        <v>0.0</v>
      </c>
      <c r="C54" t="n" s="5">
        <f>2130871.00</f>
        <v>0.0</v>
      </c>
    </row>
    <row r="55">
      <c r="A55" t="s" s="3">
        <v>51</v>
      </c>
      <c r="B55" t="n" s="5">
        <f>1804206.00</f>
        <v>0.0</v>
      </c>
      <c r="C55" t="n" s="5">
        <f>1491177.00</f>
        <v>0.0</v>
      </c>
    </row>
    <row r="56">
      <c r="A56" t="s" s="3">
        <v>52</v>
      </c>
      <c r="B56" t="n" s="5">
        <f>883200.00</f>
        <v>0.0</v>
      </c>
      <c r="C56" t="n" s="5">
        <f>130000.00</f>
        <v>0.0</v>
      </c>
    </row>
    <row r="57">
      <c r="A57" t="s" s="3">
        <v>53</v>
      </c>
      <c r="B57" t="n" s="6">
        <f>((((((((B48)+(B49))+(B50))+(B51))+(B52))+(B53))+(B54))+(B55))+(B56)</f>
        <v>0.0</v>
      </c>
      <c r="C57" t="n" s="6">
        <f>((((((((C48)+(C49))+(C50))+(C51))+(C52))+(C53))+(C54))+(C55))+(C56)</f>
        <v>0.0</v>
      </c>
    </row>
    <row r="58">
      <c r="A58" t="s" s="3">
        <v>54</v>
      </c>
      <c r="B58" t="n" s="6">
        <f>((B42)+(B47))+(B57)</f>
        <v>0.0</v>
      </c>
      <c r="C58" t="n" s="6">
        <f>((C42)+(C47))+(C57)</f>
        <v>0.0</v>
      </c>
    </row>
    <row r="59">
      <c r="A59" t="s" s="3">
        <v>55</v>
      </c>
      <c r="B59" t="n" s="6">
        <f>(B20)-(B58)</f>
        <v>0.0</v>
      </c>
      <c r="C59" t="n" s="6">
        <f>(C20)-(C58)</f>
        <v>0.0</v>
      </c>
    </row>
    <row r="60">
      <c r="A60" t="s" s="3">
        <v>56</v>
      </c>
      <c r="B60" s="4"/>
      <c r="C60" s="4"/>
    </row>
    <row r="61">
      <c r="A61" t="s" s="3">
        <v>57</v>
      </c>
      <c r="B61" s="4"/>
      <c r="C61" s="4"/>
    </row>
    <row r="62">
      <c r="A62" t="s" s="3">
        <v>58</v>
      </c>
      <c r="B62" t="n" s="5">
        <f>48725750.00</f>
        <v>0.0</v>
      </c>
      <c r="C62" t="n" s="5">
        <f>34338491.00</f>
        <v>0.0</v>
      </c>
    </row>
    <row r="63">
      <c r="A63" t="s" s="3">
        <v>59</v>
      </c>
      <c r="B63" t="n" s="5">
        <f>7198515.50</f>
        <v>0.0</v>
      </c>
      <c r="C63" t="n" s="5">
        <f>5668074.52</f>
        <v>0.0</v>
      </c>
    </row>
    <row r="64">
      <c r="A64" t="s" s="3">
        <v>60</v>
      </c>
      <c r="B64" t="n" s="6">
        <f>((B61)+(B62))+(B63)</f>
        <v>0.0</v>
      </c>
      <c r="C64" t="n" s="6">
        <f>((C61)+(C62))+(C63)</f>
        <v>0.0</v>
      </c>
    </row>
    <row r="65">
      <c r="A65" t="s" s="3">
        <v>61</v>
      </c>
      <c r="B65" t="n" s="6">
        <f>B64</f>
        <v>0.0</v>
      </c>
      <c r="C65" t="n" s="6">
        <f>C64</f>
        <v>0.0</v>
      </c>
    </row>
    <row r="66">
      <c r="A66" t="s" s="3">
        <v>62</v>
      </c>
      <c r="B66" s="4"/>
      <c r="C66" s="4"/>
    </row>
    <row r="67">
      <c r="A67" t="s" s="3">
        <v>63</v>
      </c>
      <c r="B67" s="4"/>
      <c r="C67" s="4"/>
    </row>
    <row r="68">
      <c r="A68" t="s" s="3">
        <v>64</v>
      </c>
      <c r="B68" s="4"/>
      <c r="C68" t="n" s="5">
        <f>8357523.67</f>
        <v>0.0</v>
      </c>
    </row>
    <row r="69">
      <c r="A69" t="s" s="3">
        <v>65</v>
      </c>
      <c r="B69" t="n" s="5">
        <f>4620050.00</f>
        <v>0.0</v>
      </c>
      <c r="C69" t="n" s="5">
        <f>2019583.00</f>
        <v>0.0</v>
      </c>
    </row>
    <row r="70">
      <c r="A70" t="s" s="3">
        <v>66</v>
      </c>
      <c r="B70" t="n" s="5">
        <f>403667.00</f>
        <v>0.0</v>
      </c>
      <c r="C70" t="n" s="5">
        <f>783333.00</f>
        <v>0.0</v>
      </c>
    </row>
    <row r="71">
      <c r="A71" t="s" s="3">
        <v>67</v>
      </c>
      <c r="B71" t="n" s="5">
        <f>7206153.00</f>
        <v>0.0</v>
      </c>
      <c r="C71" t="n" s="5">
        <f>2308648.00</f>
        <v>0.0</v>
      </c>
    </row>
    <row r="72">
      <c r="A72" t="s" s="3">
        <v>68</v>
      </c>
      <c r="B72" t="n" s="5">
        <f>2337771.00</f>
        <v>0.0</v>
      </c>
      <c r="C72" t="n" s="5">
        <f>934851.00</f>
        <v>0.0</v>
      </c>
    </row>
    <row r="73">
      <c r="A73" t="s" s="3">
        <v>69</v>
      </c>
      <c r="B73" t="n" s="6">
        <f>((((B68)+(B69))+(B70))+(B71))+(B72)</f>
        <v>0.0</v>
      </c>
      <c r="C73" t="n" s="6">
        <f>((((C68)+(C69))+(C70))+(C71))+(C72)</f>
        <v>0.0</v>
      </c>
    </row>
    <row r="74">
      <c r="A74" t="s" s="3">
        <v>70</v>
      </c>
      <c r="B74" t="n" s="5">
        <f>2181435.00</f>
        <v>0.0</v>
      </c>
      <c r="C74" t="n" s="5">
        <f>1254745.50</f>
        <v>0.0</v>
      </c>
    </row>
    <row r="75">
      <c r="A75" t="s" s="3">
        <v>71</v>
      </c>
      <c r="B75" s="4"/>
      <c r="C75" s="4"/>
    </row>
    <row r="76">
      <c r="A76" t="s" s="3">
        <v>72</v>
      </c>
      <c r="B76" t="n" s="5">
        <f>2358685.00</f>
        <v>0.0</v>
      </c>
      <c r="C76" t="n" s="5">
        <f>2441158.00</f>
        <v>0.0</v>
      </c>
    </row>
    <row r="77">
      <c r="A77" t="s" s="3">
        <v>73</v>
      </c>
      <c r="B77" s="4"/>
      <c r="C77" t="n" s="5">
        <f>2903584.75</f>
        <v>0.0</v>
      </c>
    </row>
    <row r="78">
      <c r="A78" t="s" s="3">
        <v>74</v>
      </c>
      <c r="B78" t="n" s="6">
        <f>((B75)+(B76))+(B77)</f>
        <v>0.0</v>
      </c>
      <c r="C78" t="n" s="6">
        <f>((C75)+(C76))+(C77)</f>
        <v>0.0</v>
      </c>
    </row>
    <row r="79">
      <c r="A79" t="s" s="3">
        <v>75</v>
      </c>
      <c r="B79" t="n" s="6">
        <f>(((B67)+(B73))+(B74))+(B78)</f>
        <v>0.0</v>
      </c>
      <c r="C79" t="n" s="6">
        <f>(((C67)+(C73))+(C74))+(C78)</f>
        <v>0.0</v>
      </c>
    </row>
    <row r="80">
      <c r="A80" t="s" s="3">
        <v>76</v>
      </c>
      <c r="B80" s="4"/>
      <c r="C80" s="4"/>
    </row>
    <row r="81">
      <c r="A81" t="s" s="3">
        <v>77</v>
      </c>
      <c r="B81" t="n" s="5">
        <f>2476900.00</f>
        <v>0.0</v>
      </c>
      <c r="C81" t="n" s="5">
        <f>1465083.00</f>
        <v>0.0</v>
      </c>
    </row>
    <row r="82">
      <c r="A82" t="s" s="3">
        <v>78</v>
      </c>
      <c r="B82" s="4"/>
      <c r="C82" t="n" s="5">
        <f>27500.00</f>
        <v>0.0</v>
      </c>
    </row>
    <row r="83">
      <c r="A83" t="s" s="3">
        <v>79</v>
      </c>
      <c r="B83" t="n" s="5">
        <f>4660.00</f>
        <v>0.0</v>
      </c>
      <c r="C83" t="n" s="5">
        <f>6830.00</f>
        <v>0.0</v>
      </c>
    </row>
    <row r="84">
      <c r="A84" t="s" s="3">
        <v>80</v>
      </c>
      <c r="B84" t="n" s="6">
        <f>(((B80)+(B81))+(B82))+(B83)</f>
        <v>0.0</v>
      </c>
      <c r="C84" t="n" s="6">
        <f>(((C80)+(C81))+(C82))+(C83)</f>
        <v>0.0</v>
      </c>
    </row>
    <row r="85">
      <c r="A85" t="s" s="3">
        <v>81</v>
      </c>
      <c r="B85" s="4"/>
      <c r="C85" s="4"/>
    </row>
    <row r="86">
      <c r="A86" t="s" s="3">
        <v>82</v>
      </c>
      <c r="B86" t="n" s="5">
        <f>1562022.00</f>
        <v>0.0</v>
      </c>
      <c r="C86" t="n" s="5">
        <f>713932.00</f>
        <v>0.0</v>
      </c>
    </row>
    <row r="87">
      <c r="A87" t="s" s="3">
        <v>83</v>
      </c>
      <c r="B87" t="n" s="5">
        <f>44420.00</f>
        <v>0.0</v>
      </c>
      <c r="C87" t="n" s="5">
        <f>66420.00</f>
        <v>0.0</v>
      </c>
    </row>
    <row r="88">
      <c r="A88" t="s" s="3">
        <v>84</v>
      </c>
      <c r="B88" t="n" s="6">
        <f>((B85)+(B86))+(B87)</f>
        <v>0.0</v>
      </c>
      <c r="C88" t="n" s="6">
        <f>((C85)+(C86))+(C87)</f>
        <v>0.0</v>
      </c>
    </row>
    <row r="89">
      <c r="A89" t="s" s="3">
        <v>85</v>
      </c>
      <c r="B89" s="4"/>
      <c r="C89" s="4"/>
    </row>
    <row r="90">
      <c r="A90" t="s" s="3">
        <v>86</v>
      </c>
      <c r="B90" t="n" s="5">
        <f>32000.00</f>
        <v>0.0</v>
      </c>
      <c r="C90" s="4"/>
    </row>
    <row r="91">
      <c r="A91" t="s" s="3">
        <v>87</v>
      </c>
      <c r="B91" t="n" s="5">
        <f>256000.00</f>
        <v>0.0</v>
      </c>
      <c r="C91" t="n" s="5">
        <f>256000.00</f>
        <v>0.0</v>
      </c>
    </row>
    <row r="92">
      <c r="A92" t="s" s="3">
        <v>88</v>
      </c>
      <c r="B92" t="n" s="5">
        <f>4198050.00</f>
        <v>0.0</v>
      </c>
      <c r="C92" t="n" s="5">
        <f>3812151.50</f>
        <v>0.0</v>
      </c>
    </row>
    <row r="93">
      <c r="A93" t="s" s="3">
        <v>89</v>
      </c>
      <c r="B93" t="n" s="5">
        <f>30770.00</f>
        <v>0.0</v>
      </c>
      <c r="C93" s="4"/>
    </row>
    <row r="94">
      <c r="A94" t="s" s="3">
        <v>90</v>
      </c>
      <c r="B94" t="n" s="5">
        <f>3151035.47</f>
        <v>0.0</v>
      </c>
      <c r="C94" t="n" s="5">
        <f>2619863.78</f>
        <v>0.0</v>
      </c>
    </row>
    <row r="95">
      <c r="A95" t="s" s="3">
        <v>91</v>
      </c>
      <c r="B95" t="n" s="6">
        <f>(((((B89)+(B90))+(B91))+(B92))+(B93))+(B94)</f>
        <v>0.0</v>
      </c>
      <c r="C95" t="n" s="6">
        <f>(((((C89)+(C90))+(C91))+(C92))+(C93))+(C94)</f>
        <v>0.0</v>
      </c>
    </row>
    <row r="96">
      <c r="A96" t="s" s="3">
        <v>92</v>
      </c>
      <c r="B96" s="4"/>
      <c r="C96" s="4"/>
    </row>
    <row r="97">
      <c r="A97" t="s" s="3">
        <v>93</v>
      </c>
      <c r="B97" t="n" s="5">
        <f>195478.00</f>
        <v>0.0</v>
      </c>
      <c r="C97" t="n" s="5">
        <f>193448.00</f>
        <v>0.0</v>
      </c>
    </row>
    <row r="98">
      <c r="A98" t="s" s="3">
        <v>94</v>
      </c>
      <c r="B98" t="n" s="5">
        <f>560107.21</f>
        <v>0.0</v>
      </c>
      <c r="C98" t="n" s="5">
        <f>425466.00</f>
        <v>0.0</v>
      </c>
    </row>
    <row r="99">
      <c r="A99" t="s" s="3">
        <v>95</v>
      </c>
      <c r="B99" t="n" s="5">
        <f>9889.00</f>
        <v>0.0</v>
      </c>
      <c r="C99" t="n" s="5">
        <f>21456.00</f>
        <v>0.0</v>
      </c>
    </row>
    <row r="100">
      <c r="A100" t="s" s="3">
        <v>96</v>
      </c>
      <c r="B100" t="n" s="5">
        <f>42500.00</f>
        <v>0.0</v>
      </c>
      <c r="C100" t="n" s="5">
        <f>36560.00</f>
        <v>0.0</v>
      </c>
    </row>
    <row r="101">
      <c r="A101" t="s" s="3">
        <v>97</v>
      </c>
      <c r="B101" t="n" s="6">
        <f>((((B96)+(B97))+(B98))+(B99))+(B100)</f>
        <v>0.0</v>
      </c>
      <c r="C101" t="n" s="6">
        <f>((((C96)+(C97))+(C98))+(C99))+(C100)</f>
        <v>0.0</v>
      </c>
    </row>
    <row r="102">
      <c r="A102" t="s" s="3">
        <v>98</v>
      </c>
      <c r="B102" s="4"/>
      <c r="C102" s="4"/>
    </row>
    <row r="103">
      <c r="A103" t="s" s="3">
        <v>99</v>
      </c>
      <c r="B103" t="n" s="5">
        <f>245105.00</f>
        <v>0.0</v>
      </c>
      <c r="C103" t="n" s="5">
        <f>41900.00</f>
        <v>0.0</v>
      </c>
    </row>
    <row r="104">
      <c r="A104" t="s" s="3">
        <v>100</v>
      </c>
      <c r="B104" t="n" s="5">
        <f>268754.00</f>
        <v>0.0</v>
      </c>
      <c r="C104" t="n" s="5">
        <f>179125.00</f>
        <v>0.0</v>
      </c>
    </row>
    <row r="105">
      <c r="A105" t="s" s="3">
        <v>101</v>
      </c>
      <c r="B105" t="n" s="5">
        <f>420471.00</f>
        <v>0.0</v>
      </c>
      <c r="C105" t="n" s="5">
        <f>224465.00</f>
        <v>0.0</v>
      </c>
    </row>
    <row r="106">
      <c r="A106" t="s" s="3">
        <v>102</v>
      </c>
      <c r="B106" t="n" s="6">
        <f>(((B102)+(B103))+(B104))+(B105)</f>
        <v>0.0</v>
      </c>
      <c r="C106" t="n" s="6">
        <f>(((C102)+(C103))+(C104))+(C105)</f>
        <v>0.0</v>
      </c>
    </row>
    <row r="107">
      <c r="A107" t="s" s="3">
        <v>103</v>
      </c>
      <c r="B107" s="4"/>
      <c r="C107" s="4"/>
    </row>
    <row r="108">
      <c r="A108" t="s" s="3">
        <v>104</v>
      </c>
      <c r="B108" t="n" s="5">
        <f>3349691.00</f>
        <v>0.0</v>
      </c>
      <c r="C108" t="n" s="5">
        <f>2848503.00</f>
        <v>0.0</v>
      </c>
    </row>
    <row r="109">
      <c r="A109" t="s" s="3">
        <v>105</v>
      </c>
      <c r="B109" t="n" s="5">
        <f>0.00</f>
        <v>0.0</v>
      </c>
      <c r="C109" t="n" s="5">
        <f>32530.00</f>
        <v>0.0</v>
      </c>
    </row>
    <row r="110">
      <c r="A110" t="s" s="3">
        <v>106</v>
      </c>
      <c r="B110" t="n" s="6">
        <f>((B107)+(B108))+(B109)</f>
        <v>0.0</v>
      </c>
      <c r="C110" t="n" s="6">
        <f>((C107)+(C108))+(C109)</f>
        <v>0.0</v>
      </c>
    </row>
    <row r="111">
      <c r="A111" t="s" s="3">
        <v>107</v>
      </c>
      <c r="B111" s="4"/>
      <c r="C111" s="4"/>
    </row>
    <row r="112">
      <c r="A112" t="s" s="3">
        <v>108</v>
      </c>
      <c r="B112" t="n" s="5">
        <f>368406.00</f>
        <v>0.0</v>
      </c>
      <c r="C112" t="n" s="5">
        <f>208100.00</f>
        <v>0.0</v>
      </c>
    </row>
    <row r="113">
      <c r="A113" t="s" s="3">
        <v>109</v>
      </c>
      <c r="B113" t="n" s="5">
        <f>350303.00</f>
        <v>0.0</v>
      </c>
      <c r="C113" t="n" s="5">
        <f>321019.00</f>
        <v>0.0</v>
      </c>
    </row>
    <row r="114">
      <c r="A114" t="s" s="3">
        <v>110</v>
      </c>
      <c r="B114" t="n" s="6">
        <f>((B111)+(B112))+(B113)</f>
        <v>0.0</v>
      </c>
      <c r="C114" t="n" s="6">
        <f>((C111)+(C112))+(C113)</f>
        <v>0.0</v>
      </c>
    </row>
    <row r="115">
      <c r="A115" t="s" s="3">
        <v>111</v>
      </c>
      <c r="B115" s="4"/>
      <c r="C115" s="4"/>
    </row>
    <row r="116">
      <c r="A116" t="s" s="3">
        <v>112</v>
      </c>
      <c r="B116" t="n" s="5">
        <f>1240000.00</f>
        <v>0.0</v>
      </c>
      <c r="C116" t="n" s="5">
        <f>783750.00</f>
        <v>0.0</v>
      </c>
    </row>
    <row r="117">
      <c r="A117" t="s" s="3">
        <v>113</v>
      </c>
      <c r="B117" t="n" s="5">
        <f>2115011.52</f>
        <v>0.0</v>
      </c>
      <c r="C117" t="n" s="5">
        <f>1320150.06</f>
        <v>0.0</v>
      </c>
    </row>
    <row r="118">
      <c r="A118" t="s" s="3">
        <v>114</v>
      </c>
      <c r="B118" t="n" s="5">
        <f>40000.00</f>
        <v>0.0</v>
      </c>
      <c r="C118" t="n" s="5">
        <f>99446.00</f>
        <v>0.0</v>
      </c>
    </row>
    <row r="119">
      <c r="A119" t="s" s="3">
        <v>115</v>
      </c>
      <c r="B119" t="n" s="6">
        <f>(((B115)+(B116))+(B117))+(B118)</f>
        <v>0.0</v>
      </c>
      <c r="C119" t="n" s="6">
        <f>(((C115)+(C116))+(C117))+(C118)</f>
        <v>0.0</v>
      </c>
    </row>
    <row r="120">
      <c r="A120" t="s" s="3">
        <v>116</v>
      </c>
      <c r="B120" s="4"/>
      <c r="C120" s="4"/>
    </row>
    <row r="121">
      <c r="A121" t="s" s="3">
        <v>117</v>
      </c>
      <c r="B121" t="n" s="5">
        <f>96222.39</f>
        <v>0.0</v>
      </c>
      <c r="C121" t="n" s="5">
        <f>145737.00</f>
        <v>0.0</v>
      </c>
    </row>
    <row r="122">
      <c r="A122" t="s" s="3">
        <v>118</v>
      </c>
      <c r="B122" t="n" s="5">
        <f>179341.00</f>
        <v>0.0</v>
      </c>
      <c r="C122" t="n" s="5">
        <f>204957.00</f>
        <v>0.0</v>
      </c>
    </row>
    <row r="123">
      <c r="A123" t="s" s="3">
        <v>119</v>
      </c>
      <c r="B123" t="n" s="6">
        <f>((B120)+(B121))+(B122)</f>
        <v>0.0</v>
      </c>
      <c r="C123" t="n" s="6">
        <f>((C120)+(C121))+(C122)</f>
        <v>0.0</v>
      </c>
    </row>
    <row r="124">
      <c r="A124" t="s" s="3">
        <v>120</v>
      </c>
      <c r="B124" t="n" s="6">
        <f>(((((((((B79)+(B84))+(B88))+(B95))+(B101))+(B106))+(B110))+(B114))+(B119))+(B123)</f>
        <v>0.0</v>
      </c>
      <c r="C124" t="n" s="6">
        <f>(((((((((C79)+(C84))+(C88))+(C95))+(C101))+(C106))+(C110))+(C114))+(C119))+(C123)</f>
        <v>0.0</v>
      </c>
    </row>
    <row r="125">
      <c r="A125" t="s" s="3">
        <v>121</v>
      </c>
      <c r="B125" s="4"/>
      <c r="C125" s="4"/>
    </row>
    <row r="126">
      <c r="A126" t="s" s="3">
        <v>122</v>
      </c>
      <c r="B126" s="4"/>
      <c r="C126" s="4"/>
    </row>
    <row r="127">
      <c r="A127" t="s" s="3">
        <v>123</v>
      </c>
      <c r="B127" t="n" s="5">
        <f>22064646.00</f>
        <v>0.0</v>
      </c>
      <c r="C127" t="n" s="5">
        <f>28533620.00</f>
        <v>0.0</v>
      </c>
    </row>
    <row r="128">
      <c r="A128" t="s" s="3">
        <v>124</v>
      </c>
      <c r="B128" t="n" s="5">
        <f>259099.63</f>
        <v>0.0</v>
      </c>
      <c r="C128" t="n" s="5">
        <f>77046.98</f>
        <v>0.0</v>
      </c>
    </row>
    <row r="129">
      <c r="A129" t="s" s="3">
        <v>125</v>
      </c>
      <c r="B129" t="n" s="5">
        <f>33193.00</f>
        <v>0.0</v>
      </c>
      <c r="C129" t="n" s="5">
        <f>4903260.44</f>
        <v>0.0</v>
      </c>
    </row>
    <row r="130">
      <c r="A130" t="s" s="3">
        <v>126</v>
      </c>
      <c r="B130" t="n" s="5">
        <f>11285796.00</f>
        <v>0.0</v>
      </c>
      <c r="C130" t="n" s="5">
        <f>8084406.00</f>
        <v>0.0</v>
      </c>
    </row>
    <row r="131">
      <c r="A131" t="s" s="3">
        <v>127</v>
      </c>
      <c r="B131" t="n" s="6">
        <f>((((B126)+(B127))+(B128))+(B129))+(B130)</f>
        <v>0.0</v>
      </c>
      <c r="C131" t="n" s="6">
        <f>((((C126)+(C127))+(C128))+(C129))+(C130)</f>
        <v>0.0</v>
      </c>
    </row>
    <row r="132">
      <c r="A132" t="s" s="3">
        <v>128</v>
      </c>
      <c r="B132" t="n" s="6">
        <f>B131</f>
        <v>0.0</v>
      </c>
      <c r="C132" t="n" s="6">
        <f>C131</f>
        <v>0.0</v>
      </c>
    </row>
    <row r="133">
      <c r="A133" t="s" s="3">
        <v>129</v>
      </c>
      <c r="B133" t="n" s="7">
        <f>((((B20)+(B65))-(B58))-(B124))-(B132)</f>
        <v>0.0</v>
      </c>
      <c r="C133" t="n" s="7">
        <f>((((C20)+(C65))-(C58))-(C124))-(C132)</f>
        <v>0.0</v>
      </c>
    </row>
    <row r="134">
      <c r="A134" s="3"/>
      <c r="B134" s="4"/>
      <c r="C134" s="4"/>
    </row>
    <row r="137">
      <c r="A137" s="8" t="s">
        <v>130</v>
      </c>
      <c r="B137"/>
      <c r="C137"/>
    </row>
  </sheetData>
  <mergeCells count="5">
    <mergeCell ref="B5:C5"/>
    <mergeCell ref="A137:C137"/>
    <mergeCell ref="A1:C1"/>
    <mergeCell ref="A2:C2"/>
    <mergeCell ref="A3:C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2024-02-27T20:56:26Z</dcterms:created>
  <dc:creator>Apache POI</dc:creator>
</cp:coreProperties>
</file>