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da/projects/abn_order2/data/"/>
    </mc:Choice>
  </mc:AlternateContent>
  <bookViews>
    <workbookView xWindow="9360" yWindow="14060" windowWidth="24220" windowHeight="14520"/>
  </bookViews>
  <sheets>
    <sheet name="plot" sheetId="6" r:id="rId1"/>
    <sheet name="Sheet0" sheetId="5" state="hidden" r:id="rId2"/>
    <sheet name="summary" sheetId="7" r:id="rId3"/>
    <sheet name="工作表7" sheetId="8" r:id="rId4"/>
  </sheets>
  <externalReferences>
    <externalReference r:id="rId5"/>
  </externalReferences>
  <definedNames>
    <definedName name="_xlnm._FilterDatabase" localSheetId="1" hidden="1">Sheet0!$A$1:$I$65</definedName>
    <definedName name="_xlnm._FilterDatabase" localSheetId="2" hidden="1">summary!$A$1:$O$68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2" i="6" l="1"/>
  <c r="AA49" i="6"/>
  <c r="AB51" i="6"/>
  <c r="AA51" i="6"/>
  <c r="AA52" i="6"/>
  <c r="AA50" i="6"/>
  <c r="Z52" i="6"/>
  <c r="AB4" i="6"/>
  <c r="A65" i="7"/>
  <c r="A3" i="7"/>
  <c r="O3" i="7"/>
  <c r="A4" i="7"/>
  <c r="O4" i="7"/>
  <c r="A5" i="7"/>
  <c r="O5" i="7"/>
  <c r="A6" i="7"/>
  <c r="O6" i="7"/>
  <c r="A7" i="7"/>
  <c r="O7" i="7"/>
  <c r="A8" i="7"/>
  <c r="O8" i="7"/>
  <c r="A9" i="7"/>
  <c r="O9" i="7"/>
  <c r="A10" i="7"/>
  <c r="O10" i="7"/>
  <c r="A11" i="7"/>
  <c r="O11" i="7"/>
  <c r="A12" i="7"/>
  <c r="O12" i="7"/>
  <c r="A13" i="7"/>
  <c r="O13" i="7"/>
  <c r="A14" i="7"/>
  <c r="O14" i="7"/>
  <c r="A15" i="7"/>
  <c r="O15" i="7"/>
  <c r="A16" i="7"/>
  <c r="O16" i="7"/>
  <c r="A17" i="7"/>
  <c r="O17" i="7"/>
  <c r="A18" i="7"/>
  <c r="O18" i="7"/>
  <c r="A19" i="7"/>
  <c r="O19" i="7"/>
  <c r="A20" i="7"/>
  <c r="O20" i="7"/>
  <c r="A21" i="7"/>
  <c r="O21" i="7"/>
  <c r="A22" i="7"/>
  <c r="O22" i="7"/>
  <c r="A23" i="7"/>
  <c r="O23" i="7"/>
  <c r="A24" i="7"/>
  <c r="O24" i="7"/>
  <c r="A25" i="7"/>
  <c r="O25" i="7"/>
  <c r="A26" i="7"/>
  <c r="O26" i="7"/>
  <c r="A27" i="7"/>
  <c r="O27" i="7"/>
  <c r="A28" i="7"/>
  <c r="O28" i="7"/>
  <c r="A29" i="7"/>
  <c r="O29" i="7"/>
  <c r="A30" i="7"/>
  <c r="O30" i="7"/>
  <c r="A31" i="7"/>
  <c r="O31" i="7"/>
  <c r="A32" i="7"/>
  <c r="O32" i="7"/>
  <c r="A33" i="7"/>
  <c r="O33" i="7"/>
  <c r="A34" i="7"/>
  <c r="O34" i="7"/>
  <c r="A35" i="7"/>
  <c r="O35" i="7"/>
  <c r="A36" i="7"/>
  <c r="O36" i="7"/>
  <c r="A37" i="7"/>
  <c r="O37" i="7"/>
  <c r="A38" i="7"/>
  <c r="O38" i="7"/>
  <c r="A39" i="7"/>
  <c r="O39" i="7"/>
  <c r="A40" i="7"/>
  <c r="O40" i="7"/>
  <c r="A41" i="7"/>
  <c r="O41" i="7"/>
  <c r="A42" i="7"/>
  <c r="O42" i="7"/>
  <c r="A43" i="7"/>
  <c r="O43" i="7"/>
  <c r="A44" i="7"/>
  <c r="O44" i="7"/>
  <c r="A45" i="7"/>
  <c r="O45" i="7"/>
  <c r="A46" i="7"/>
  <c r="O46" i="7"/>
  <c r="A47" i="7"/>
  <c r="O47" i="7"/>
  <c r="A48" i="7"/>
  <c r="O48" i="7"/>
  <c r="A49" i="7"/>
  <c r="O49" i="7"/>
  <c r="A50" i="7"/>
  <c r="O50" i="7"/>
  <c r="A51" i="7"/>
  <c r="O51" i="7"/>
  <c r="A52" i="7"/>
  <c r="O52" i="7"/>
  <c r="A53" i="7"/>
  <c r="O53" i="7"/>
  <c r="A54" i="7"/>
  <c r="O54" i="7"/>
  <c r="A55" i="7"/>
  <c r="O55" i="7"/>
  <c r="A56" i="7"/>
  <c r="O56" i="7"/>
  <c r="A57" i="7"/>
  <c r="O57" i="7"/>
  <c r="A58" i="7"/>
  <c r="O58" i="7"/>
  <c r="A59" i="7"/>
  <c r="O59" i="7"/>
  <c r="A60" i="7"/>
  <c r="O60" i="7"/>
  <c r="A61" i="7"/>
  <c r="O61" i="7"/>
  <c r="A62" i="7"/>
  <c r="O62" i="7"/>
  <c r="A63" i="7"/>
  <c r="O63" i="7"/>
  <c r="A64" i="7"/>
  <c r="O64" i="7"/>
  <c r="O65" i="7"/>
  <c r="A66" i="7"/>
  <c r="O66" i="7"/>
  <c r="A67" i="7"/>
  <c r="O67" i="7"/>
  <c r="A68" i="7"/>
  <c r="O68" i="7"/>
  <c r="Y52" i="6"/>
  <c r="AK3" i="6"/>
  <c r="Z51" i="6"/>
  <c r="Z4" i="6"/>
  <c r="AA4" i="6"/>
  <c r="Z5" i="6"/>
  <c r="AB5" i="6"/>
  <c r="AA5" i="6"/>
  <c r="Z6" i="6"/>
  <c r="AB6" i="6"/>
  <c r="AA6" i="6"/>
  <c r="Z7" i="6"/>
  <c r="AB7" i="6"/>
  <c r="AA7" i="6"/>
  <c r="Z8" i="6"/>
  <c r="AB8" i="6"/>
  <c r="AA8" i="6"/>
  <c r="Z9" i="6"/>
  <c r="AB9" i="6"/>
  <c r="AA9" i="6"/>
  <c r="Z10" i="6"/>
  <c r="AB10" i="6"/>
  <c r="AA10" i="6"/>
  <c r="Z11" i="6"/>
  <c r="AB11" i="6"/>
  <c r="AA11" i="6"/>
  <c r="Z12" i="6"/>
  <c r="AB12" i="6"/>
  <c r="AA12" i="6"/>
  <c r="Z13" i="6"/>
  <c r="AB13" i="6"/>
  <c r="AA13" i="6"/>
  <c r="Z14" i="6"/>
  <c r="AB14" i="6"/>
  <c r="AA14" i="6"/>
  <c r="Z15" i="6"/>
  <c r="AB15" i="6"/>
  <c r="AA15" i="6"/>
  <c r="Z16" i="6"/>
  <c r="AB16" i="6"/>
  <c r="AA16" i="6"/>
  <c r="Z17" i="6"/>
  <c r="AB17" i="6"/>
  <c r="AA17" i="6"/>
  <c r="Z18" i="6"/>
  <c r="AB18" i="6"/>
  <c r="AA18" i="6"/>
  <c r="Z19" i="6"/>
  <c r="AB19" i="6"/>
  <c r="AA19" i="6"/>
  <c r="Z20" i="6"/>
  <c r="AB20" i="6"/>
  <c r="AA20" i="6"/>
  <c r="Z21" i="6"/>
  <c r="AB21" i="6"/>
  <c r="AA21" i="6"/>
  <c r="Z22" i="6"/>
  <c r="AB22" i="6"/>
  <c r="AA22" i="6"/>
  <c r="Z23" i="6"/>
  <c r="AB23" i="6"/>
  <c r="AA23" i="6"/>
  <c r="Z24" i="6"/>
  <c r="AB24" i="6"/>
  <c r="AA24" i="6"/>
  <c r="Z25" i="6"/>
  <c r="AB25" i="6"/>
  <c r="AA25" i="6"/>
  <c r="Z26" i="6"/>
  <c r="AB26" i="6"/>
  <c r="AA26" i="6"/>
  <c r="Z27" i="6"/>
  <c r="AB27" i="6"/>
  <c r="AA27" i="6"/>
  <c r="Z28" i="6"/>
  <c r="AB28" i="6"/>
  <c r="AA28" i="6"/>
  <c r="Z29" i="6"/>
  <c r="AB29" i="6"/>
  <c r="AA29" i="6"/>
  <c r="Z30" i="6"/>
  <c r="AB30" i="6"/>
  <c r="AA30" i="6"/>
  <c r="Z31" i="6"/>
  <c r="AB31" i="6"/>
  <c r="AA31" i="6"/>
  <c r="Z32" i="6"/>
  <c r="AB32" i="6"/>
  <c r="AA32" i="6"/>
  <c r="Z33" i="6"/>
  <c r="AB33" i="6"/>
  <c r="AA33" i="6"/>
  <c r="Z34" i="6"/>
  <c r="AB34" i="6"/>
  <c r="AA34" i="6"/>
  <c r="Z35" i="6"/>
  <c r="AB35" i="6"/>
  <c r="AA35" i="6"/>
  <c r="Z36" i="6"/>
  <c r="AB36" i="6"/>
  <c r="AA36" i="6"/>
  <c r="Z37" i="6"/>
  <c r="AB37" i="6"/>
  <c r="AA37" i="6"/>
  <c r="Z38" i="6"/>
  <c r="AB38" i="6"/>
  <c r="AA38" i="6"/>
  <c r="Z39" i="6"/>
  <c r="AB39" i="6"/>
  <c r="AA39" i="6"/>
  <c r="Z40" i="6"/>
  <c r="AB40" i="6"/>
  <c r="AA40" i="6"/>
  <c r="Z41" i="6"/>
  <c r="AB41" i="6"/>
  <c r="AA41" i="6"/>
  <c r="Z42" i="6"/>
  <c r="AB42" i="6"/>
  <c r="AA42" i="6"/>
  <c r="Z43" i="6"/>
  <c r="AB43" i="6"/>
  <c r="AA43" i="6"/>
  <c r="Z44" i="6"/>
  <c r="AB44" i="6"/>
  <c r="AA44" i="6"/>
  <c r="Z45" i="6"/>
  <c r="AB45" i="6"/>
  <c r="AA45" i="6"/>
  <c r="Z46" i="6"/>
  <c r="AB46" i="6"/>
  <c r="AA46" i="6"/>
  <c r="Z47" i="6"/>
  <c r="AB47" i="6"/>
  <c r="AA47" i="6"/>
  <c r="Z48" i="6"/>
  <c r="AB48" i="6"/>
  <c r="AA48" i="6"/>
  <c r="Z49" i="6"/>
  <c r="AB49" i="6"/>
  <c r="Z50" i="6"/>
  <c r="AB50" i="6"/>
  <c r="AC3" i="6"/>
  <c r="AD3" i="6"/>
  <c r="AE3" i="6"/>
  <c r="AF3" i="6"/>
  <c r="AG3" i="6"/>
  <c r="AA3" i="6"/>
  <c r="AC52" i="6"/>
  <c r="AD52" i="6"/>
  <c r="AE52" i="6"/>
  <c r="AF52" i="6"/>
  <c r="AG52" i="6"/>
  <c r="AG4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3" i="6"/>
  <c r="G5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3" i="6"/>
  <c r="O52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3" i="6"/>
  <c r="P52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3" i="6"/>
  <c r="T52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3" i="6"/>
  <c r="AC5" i="6"/>
  <c r="AD5" i="6"/>
  <c r="AE5" i="6"/>
  <c r="AF5" i="6"/>
  <c r="AG5" i="6"/>
  <c r="Y51" i="6"/>
  <c r="Y3" i="6"/>
  <c r="Y4" i="6"/>
  <c r="Y5" i="6"/>
  <c r="Y6" i="6"/>
  <c r="Z3" i="6"/>
  <c r="AC4" i="6"/>
  <c r="AD4" i="6"/>
  <c r="AE4" i="6"/>
  <c r="AF4" i="6"/>
  <c r="AG4" i="6"/>
  <c r="AC6" i="6"/>
  <c r="AD6" i="6"/>
  <c r="AE6" i="6"/>
  <c r="AF6" i="6"/>
  <c r="AG6" i="6"/>
  <c r="Y7" i="6"/>
  <c r="AC7" i="6"/>
  <c r="AD7" i="6"/>
  <c r="AE7" i="6"/>
  <c r="AF7" i="6"/>
  <c r="AG7" i="6"/>
  <c r="Y8" i="6"/>
  <c r="AC8" i="6"/>
  <c r="AD8" i="6"/>
  <c r="AE8" i="6"/>
  <c r="AF8" i="6"/>
  <c r="AG8" i="6"/>
  <c r="Y9" i="6"/>
  <c r="AC9" i="6"/>
  <c r="AD9" i="6"/>
  <c r="AE9" i="6"/>
  <c r="AF9" i="6"/>
  <c r="AG9" i="6"/>
  <c r="Y10" i="6"/>
  <c r="AC10" i="6"/>
  <c r="AD10" i="6"/>
  <c r="AE10" i="6"/>
  <c r="AF10" i="6"/>
  <c r="AG10" i="6"/>
  <c r="Y11" i="6"/>
  <c r="AC11" i="6"/>
  <c r="AD11" i="6"/>
  <c r="AE11" i="6"/>
  <c r="AF11" i="6"/>
  <c r="AG11" i="6"/>
  <c r="Y12" i="6"/>
  <c r="AC12" i="6"/>
  <c r="AD12" i="6"/>
  <c r="AE12" i="6"/>
  <c r="AF12" i="6"/>
  <c r="AG12" i="6"/>
  <c r="Y13" i="6"/>
  <c r="AC13" i="6"/>
  <c r="AD13" i="6"/>
  <c r="AE13" i="6"/>
  <c r="AF13" i="6"/>
  <c r="AG13" i="6"/>
  <c r="Y14" i="6"/>
  <c r="AC14" i="6"/>
  <c r="AD14" i="6"/>
  <c r="AE14" i="6"/>
  <c r="AF14" i="6"/>
  <c r="AG14" i="6"/>
  <c r="Y15" i="6"/>
  <c r="AC15" i="6"/>
  <c r="AD15" i="6"/>
  <c r="AE15" i="6"/>
  <c r="AF15" i="6"/>
  <c r="AG15" i="6"/>
  <c r="Y16" i="6"/>
  <c r="AC16" i="6"/>
  <c r="AD16" i="6"/>
  <c r="AE16" i="6"/>
  <c r="AF16" i="6"/>
  <c r="AG16" i="6"/>
  <c r="Y17" i="6"/>
  <c r="AC17" i="6"/>
  <c r="AD17" i="6"/>
  <c r="AE17" i="6"/>
  <c r="AF17" i="6"/>
  <c r="AG17" i="6"/>
  <c r="Y18" i="6"/>
  <c r="AC18" i="6"/>
  <c r="AD18" i="6"/>
  <c r="AE18" i="6"/>
  <c r="AF18" i="6"/>
  <c r="AG18" i="6"/>
  <c r="Y19" i="6"/>
  <c r="AC19" i="6"/>
  <c r="AD19" i="6"/>
  <c r="AE19" i="6"/>
  <c r="AF19" i="6"/>
  <c r="AG19" i="6"/>
  <c r="Y20" i="6"/>
  <c r="AC20" i="6"/>
  <c r="AD20" i="6"/>
  <c r="AE20" i="6"/>
  <c r="AF20" i="6"/>
  <c r="AG20" i="6"/>
  <c r="Y21" i="6"/>
  <c r="AC21" i="6"/>
  <c r="AD21" i="6"/>
  <c r="AE21" i="6"/>
  <c r="AF21" i="6"/>
  <c r="AG21" i="6"/>
  <c r="Y22" i="6"/>
  <c r="AC22" i="6"/>
  <c r="AD22" i="6"/>
  <c r="AE22" i="6"/>
  <c r="AF22" i="6"/>
  <c r="AG22" i="6"/>
  <c r="Y23" i="6"/>
  <c r="AC23" i="6"/>
  <c r="AD23" i="6"/>
  <c r="AE23" i="6"/>
  <c r="AF23" i="6"/>
  <c r="AG23" i="6"/>
  <c r="Y24" i="6"/>
  <c r="AC24" i="6"/>
  <c r="AD24" i="6"/>
  <c r="AE24" i="6"/>
  <c r="AF24" i="6"/>
  <c r="AG24" i="6"/>
  <c r="Y25" i="6"/>
  <c r="AC25" i="6"/>
  <c r="AD25" i="6"/>
  <c r="AE25" i="6"/>
  <c r="AF25" i="6"/>
  <c r="AG25" i="6"/>
  <c r="Y26" i="6"/>
  <c r="AC26" i="6"/>
  <c r="AD26" i="6"/>
  <c r="AE26" i="6"/>
  <c r="AF26" i="6"/>
  <c r="AG26" i="6"/>
  <c r="Y27" i="6"/>
  <c r="AC27" i="6"/>
  <c r="AD27" i="6"/>
  <c r="AE27" i="6"/>
  <c r="AF27" i="6"/>
  <c r="AG27" i="6"/>
  <c r="Y28" i="6"/>
  <c r="AC28" i="6"/>
  <c r="AD28" i="6"/>
  <c r="AE28" i="6"/>
  <c r="AF28" i="6"/>
  <c r="AG28" i="6"/>
  <c r="Y29" i="6"/>
  <c r="AC29" i="6"/>
  <c r="AD29" i="6"/>
  <c r="AE29" i="6"/>
  <c r="AF29" i="6"/>
  <c r="AG29" i="6"/>
  <c r="Y30" i="6"/>
  <c r="AC30" i="6"/>
  <c r="AD30" i="6"/>
  <c r="AE30" i="6"/>
  <c r="AF30" i="6"/>
  <c r="AG30" i="6"/>
  <c r="Y31" i="6"/>
  <c r="AC31" i="6"/>
  <c r="AD31" i="6"/>
  <c r="AE31" i="6"/>
  <c r="AF31" i="6"/>
  <c r="AG31" i="6"/>
  <c r="Y32" i="6"/>
  <c r="AC32" i="6"/>
  <c r="AD32" i="6"/>
  <c r="AE32" i="6"/>
  <c r="AF32" i="6"/>
  <c r="AG32" i="6"/>
  <c r="Y33" i="6"/>
  <c r="AC33" i="6"/>
  <c r="AD33" i="6"/>
  <c r="AE33" i="6"/>
  <c r="AF33" i="6"/>
  <c r="AG33" i="6"/>
  <c r="Y34" i="6"/>
  <c r="AC34" i="6"/>
  <c r="AD34" i="6"/>
  <c r="AE34" i="6"/>
  <c r="AF34" i="6"/>
  <c r="AG34" i="6"/>
  <c r="Y35" i="6"/>
  <c r="AC35" i="6"/>
  <c r="AD35" i="6"/>
  <c r="AE35" i="6"/>
  <c r="AF35" i="6"/>
  <c r="AG35" i="6"/>
  <c r="Y36" i="6"/>
  <c r="AC36" i="6"/>
  <c r="AD36" i="6"/>
  <c r="AE36" i="6"/>
  <c r="AF36" i="6"/>
  <c r="AG36" i="6"/>
  <c r="Y37" i="6"/>
  <c r="AC37" i="6"/>
  <c r="AD37" i="6"/>
  <c r="AE37" i="6"/>
  <c r="AF37" i="6"/>
  <c r="AG37" i="6"/>
  <c r="Y38" i="6"/>
  <c r="AC38" i="6"/>
  <c r="AD38" i="6"/>
  <c r="AE38" i="6"/>
  <c r="AF38" i="6"/>
  <c r="AG38" i="6"/>
  <c r="Y39" i="6"/>
  <c r="AC39" i="6"/>
  <c r="AD39" i="6"/>
  <c r="AE39" i="6"/>
  <c r="AF39" i="6"/>
  <c r="AG39" i="6"/>
  <c r="Y40" i="6"/>
  <c r="AC40" i="6"/>
  <c r="AD40" i="6"/>
  <c r="AE40" i="6"/>
  <c r="AF40" i="6"/>
  <c r="AG40" i="6"/>
  <c r="Y41" i="6"/>
  <c r="AC41" i="6"/>
  <c r="AD41" i="6"/>
  <c r="AE41" i="6"/>
  <c r="AF41" i="6"/>
  <c r="AG41" i="6"/>
  <c r="Y42" i="6"/>
  <c r="AC42" i="6"/>
  <c r="AD42" i="6"/>
  <c r="AE42" i="6"/>
  <c r="AF42" i="6"/>
  <c r="AG42" i="6"/>
  <c r="Y43" i="6"/>
  <c r="AC43" i="6"/>
  <c r="AD43" i="6"/>
  <c r="AE43" i="6"/>
  <c r="AF43" i="6"/>
  <c r="AG43" i="6"/>
  <c r="Y44" i="6"/>
  <c r="AC44" i="6"/>
  <c r="AD44" i="6"/>
  <c r="AE44" i="6"/>
  <c r="AF44" i="6"/>
  <c r="AG44" i="6"/>
  <c r="Y45" i="6"/>
  <c r="AC45" i="6"/>
  <c r="AD45" i="6"/>
  <c r="AE45" i="6"/>
  <c r="AF45" i="6"/>
  <c r="AG45" i="6"/>
  <c r="Y46" i="6"/>
  <c r="AC46" i="6"/>
  <c r="AD46" i="6"/>
  <c r="AE46" i="6"/>
  <c r="AF46" i="6"/>
  <c r="AG46" i="6"/>
  <c r="Y47" i="6"/>
  <c r="AC47" i="6"/>
  <c r="AD47" i="6"/>
  <c r="AE47" i="6"/>
  <c r="AF47" i="6"/>
  <c r="Y48" i="6"/>
  <c r="AC48" i="6"/>
  <c r="AD48" i="6"/>
  <c r="AE48" i="6"/>
  <c r="AF48" i="6"/>
  <c r="AG48" i="6"/>
  <c r="Y49" i="6"/>
  <c r="AC49" i="6"/>
  <c r="AD49" i="6"/>
  <c r="AE49" i="6"/>
  <c r="AF49" i="6"/>
  <c r="AG49" i="6"/>
  <c r="Y50" i="6"/>
  <c r="AC50" i="6"/>
  <c r="AD50" i="6"/>
  <c r="AE50" i="6"/>
  <c r="AF50" i="6"/>
  <c r="AG50" i="6"/>
  <c r="AC51" i="6"/>
  <c r="AD51" i="6"/>
  <c r="AE51" i="6"/>
  <c r="AF51" i="6"/>
  <c r="AG51" i="6"/>
  <c r="Y53" i="6"/>
  <c r="AP3" i="6"/>
  <c r="AO3" i="6"/>
  <c r="AN3" i="6"/>
  <c r="AM3" i="6"/>
  <c r="AL3" i="6"/>
  <c r="A2" i="7"/>
  <c r="O2" i="7"/>
</calcChain>
</file>

<file path=xl/sharedStrings.xml><?xml version="1.0" encoding="utf-8"?>
<sst xmlns="http://schemas.openxmlformats.org/spreadsheetml/2006/main" count="683" uniqueCount="299">
  <si>
    <t>order_date</t>
  </si>
  <si>
    <t>abn</t>
  </si>
  <si>
    <t>respb_scene</t>
  </si>
  <si>
    <t>actualcnt</t>
  </si>
  <si>
    <t>cnt</t>
  </si>
  <si>
    <t>diff_yesterday</t>
  </si>
  <si>
    <t>diff_lastmonth</t>
  </si>
  <si>
    <t>diff</t>
  </si>
  <si>
    <t>nsd</t>
  </si>
  <si>
    <t>lastmonth_mu</t>
  </si>
  <si>
    <t>lastmonth_sd</t>
  </si>
  <si>
    <t>2017-01-17</t>
  </si>
  <si>
    <t>abn2</t>
  </si>
  <si>
    <t>2-2-3</t>
  </si>
  <si>
    <t>abn1-ydnorm</t>
  </si>
  <si>
    <t>1-2-3</t>
  </si>
  <si>
    <t>abn1</t>
  </si>
  <si>
    <t>1-2-6</t>
  </si>
  <si>
    <t>abn3</t>
  </si>
  <si>
    <t>3-2-1</t>
  </si>
  <si>
    <t>2-2-4</t>
  </si>
  <si>
    <t>1-4-7</t>
  </si>
  <si>
    <t>1-3-3</t>
  </si>
  <si>
    <t>1-2-7</t>
  </si>
  <si>
    <t>1-2-61</t>
  </si>
  <si>
    <t>3-1-3</t>
  </si>
  <si>
    <t>2-2-2</t>
  </si>
  <si>
    <t>1-3-1</t>
  </si>
  <si>
    <t>1-2-71</t>
  </si>
  <si>
    <t>1-2-5</t>
  </si>
  <si>
    <t>1-2-10</t>
  </si>
  <si>
    <t>abn2-chaoshi</t>
  </si>
  <si>
    <t>2-4-OTHER</t>
  </si>
  <si>
    <t>1-4-3</t>
  </si>
  <si>
    <t>1-3-7</t>
  </si>
  <si>
    <t>3-1-0</t>
  </si>
  <si>
    <t>2-4-2</t>
  </si>
  <si>
    <t>1-4-5</t>
  </si>
  <si>
    <t>1-3-9</t>
  </si>
  <si>
    <t>1-2-2</t>
  </si>
  <si>
    <t>_汇总</t>
  </si>
  <si>
    <t>bookord</t>
  </si>
  <si>
    <t>_汇总0</t>
  </si>
  <si>
    <t>created</t>
  </si>
  <si>
    <t>payed</t>
  </si>
  <si>
    <t>3-2-2</t>
  </si>
  <si>
    <t>2-2-OTHER</t>
  </si>
  <si>
    <t>1-3-4</t>
  </si>
  <si>
    <t>1-2-8</t>
  </si>
  <si>
    <t>3-1-2</t>
  </si>
  <si>
    <t>2-4-4</t>
  </si>
  <si>
    <t>2-2-1</t>
  </si>
  <si>
    <t>1-4-4</t>
  </si>
  <si>
    <t>1-2-1</t>
  </si>
  <si>
    <t>2-4-1</t>
  </si>
  <si>
    <t>1-4-1</t>
  </si>
  <si>
    <t>3-1-1</t>
  </si>
  <si>
    <t>2-4-3</t>
  </si>
  <si>
    <t>1-4-6</t>
  </si>
  <si>
    <t>3-2-4</t>
  </si>
  <si>
    <t>2-3-3</t>
  </si>
  <si>
    <t>1-4-2</t>
  </si>
  <si>
    <t>1-3-6</t>
  </si>
  <si>
    <t>2-3-2</t>
  </si>
  <si>
    <t>1-3-5</t>
  </si>
  <si>
    <t>1-2-OTHER</t>
  </si>
  <si>
    <t>1-2-9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</si>
  <si>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</si>
  <si>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</si>
  <si>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</si>
  <si>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</si>
  <si>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</si>
  <si>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</si>
  <si>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</si>
  <si>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</si>
  <si>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</si>
  <si>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</si>
  <si>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</si>
  <si>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</si>
  <si>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</si>
  <si>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</si>
  <si>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</si>
  <si>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</si>
  <si>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</si>
  <si>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</si>
  <si>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</si>
  <si>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</si>
  <si>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</si>
  <si>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</si>
  <si>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</si>
  <si>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</si>
  <si>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</si>
  <si>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</si>
  <si>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</si>
  <si>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</si>
  <si>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</si>
  <si>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</si>
  <si>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</si>
  <si>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</si>
  <si>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</si>
  <si>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</si>
  <si>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</si>
  <si>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</si>
  <si>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</si>
  <si>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</si>
  <si>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</si>
  <si>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</si>
  <si>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</si>
  <si>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</si>
  <si>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</si>
  <si>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</si>
  <si>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</si>
  <si>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</si>
  <si>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</si>
  <si>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创建订单量</t>
    <phoneticPr fontId="5" type="noConversion"/>
  </si>
  <si>
    <t>商户确认订单后，运力接单前__取消订单</t>
  </si>
  <si>
    <t>创建订单量</t>
  </si>
  <si>
    <t>订单正常运单异常</t>
  </si>
  <si>
    <t>订单正常运单超时</t>
  </si>
  <si>
    <t>订单取消无运单</t>
  </si>
  <si>
    <t>_汇总created</t>
  </si>
  <si>
    <t>ratio_payed</t>
  </si>
  <si>
    <t>运力接单后，取餐前__商户取消运单</t>
  </si>
  <si>
    <t>取餐后__T 之内用户取消</t>
  </si>
  <si>
    <t>运力接单后，取餐前__180分钟运单未完成</t>
  </si>
  <si>
    <t>商户确认订单后，运力接单前__其他标品运单取消导致订单取消</t>
  </si>
  <si>
    <t>商户确认订单后，运力接单前__营业时间外，运单被退回</t>
  </si>
  <si>
    <t>商户确认订单前__商户确认前用户取消</t>
  </si>
  <si>
    <t>取餐后__快送选推超时</t>
  </si>
  <si>
    <t>取餐后__其他标品超时</t>
  </si>
  <si>
    <t>取餐后__180分钟运单未送达导致订单被取消</t>
  </si>
  <si>
    <t>运力接单后，取餐前__物流系统原因</t>
  </si>
  <si>
    <t>商户确认订单后，运力接单前__超时呼单</t>
  </si>
  <si>
    <t>商户确认订单后，运力接单前__运单被退回商户（选推）</t>
  </si>
  <si>
    <t>商户确认订单后，运力接单前__T 之内商户取消</t>
  </si>
  <si>
    <t>商户确认订单后，运力接单前__运单被退回商户选择取消订单（专送）</t>
  </si>
  <si>
    <t>商户确认订单后，运力接单前__180分钟未送达被系统取消</t>
  </si>
  <si>
    <t>运力接单后，取餐前__非商户原因取消运单</t>
  </si>
  <si>
    <t>运力接单后，取餐前__商户取消订单</t>
  </si>
  <si>
    <t>取餐后__骑手标记配送异常（用户原因）</t>
  </si>
  <si>
    <t>运力接单后，取餐前__骑手或配送商原因</t>
  </si>
  <si>
    <t>商户确认订单前__商户未接单被系统取消</t>
  </si>
  <si>
    <t>取餐后__配送异常(用户原因)</t>
  </si>
  <si>
    <t>取餐后__专送超时未送达导致订单取消（T之外)</t>
  </si>
  <si>
    <t>取餐后__骑手标记配送异常（配送商、骑手原因）</t>
  </si>
  <si>
    <t>商户确认订单后，运力接单前__用户取消</t>
  </si>
  <si>
    <t>商户确认订单后，运力接单前__营业时间外运单退回商家自配送</t>
  </si>
  <si>
    <t>取餐后__其他标品T 时间未送达导致订单取消</t>
  </si>
  <si>
    <t>商户确认订单后，运力接单前__运单被退回商户选择取消订单（快送）</t>
  </si>
  <si>
    <t>商户确认订单后，运力接单前__（专送）运单被退回（非商户）取消订单</t>
  </si>
  <si>
    <t>运力接单后，取餐前__骑手标记商户原因取消</t>
  </si>
  <si>
    <t>商户确认订单前__商户拒单</t>
  </si>
  <si>
    <t>取餐后__配送完成，但被标欺诈</t>
  </si>
  <si>
    <t>商户确认订单后，运力接单前__运单被退回商户（专送）</t>
  </si>
  <si>
    <t>取餐后__快送／选推配送超时未送达导致订单取消（T之外）</t>
  </si>
  <si>
    <t>商户确认订单后，运力接单前__T 之内取消</t>
  </si>
  <si>
    <t>商户确认订单后，运力接单前__运单被退回商户（其他标品）</t>
  </si>
  <si>
    <t>运力接单后，取餐前__用户取消</t>
  </si>
  <si>
    <t>商户确认订单后，运力接单前__自配送超时用户取消</t>
  </si>
  <si>
    <t>商户确认订单后，运力接单前__运单被退回商户选择取消订单（选推）</t>
  </si>
  <si>
    <t>取餐后__专送超时</t>
  </si>
  <si>
    <t>商户确认订单前__风控取消</t>
  </si>
  <si>
    <t>商户确认订单后，运力接单前__运单被退回商户（快送）</t>
  </si>
  <si>
    <t>商户确认订单后，运力接单前__（快送）运单被退回（非商户）取消订单</t>
  </si>
  <si>
    <t>商户确认订单后，运力接单前__运单退回后商户选择自配送系统自动取消</t>
  </si>
  <si>
    <t>respb_scene_name</t>
  </si>
  <si>
    <t>abn1‘1-2-3</t>
    <phoneticPr fontId="5" type="noConversion"/>
  </si>
  <si>
    <t>3-2-2</t>
    <phoneticPr fontId="5" type="noConversion"/>
  </si>
  <si>
    <t>3-1-2</t>
    <phoneticPr fontId="5" type="noConversion"/>
  </si>
  <si>
    <t>3-1-1</t>
    <phoneticPr fontId="5" type="noConversion"/>
  </si>
  <si>
    <t>abn1‘1-2-3*100</t>
    <phoneticPr fontId="5" type="noConversion"/>
  </si>
  <si>
    <t>created</t>
    <phoneticPr fontId="5" type="noConversion"/>
  </si>
  <si>
    <t>payed</t>
    <phoneticPr fontId="5" type="noConversion"/>
  </si>
  <si>
    <t>abn1-ydnorm</t>
    <phoneticPr fontId="5" type="noConversion"/>
  </si>
  <si>
    <t>bookord</t>
    <phoneticPr fontId="5" type="noConversion"/>
  </si>
  <si>
    <t>abn3</t>
    <phoneticPr fontId="5" type="noConversion"/>
  </si>
  <si>
    <t>abn2-chaoshi</t>
    <phoneticPr fontId="5" type="noConversion"/>
  </si>
  <si>
    <t>abn2</t>
    <phoneticPr fontId="5" type="noConversion"/>
  </si>
  <si>
    <t>abn1</t>
    <phoneticPr fontId="5" type="noConversion"/>
  </si>
  <si>
    <t>abn1-ydnorm*100</t>
    <phoneticPr fontId="5" type="noConversion"/>
  </si>
  <si>
    <t>1支付成功订单量</t>
  </si>
  <si>
    <t>2预定单</t>
  </si>
  <si>
    <t>abn1</t>
    <phoneticPr fontId="5" type="noConversion"/>
  </si>
  <si>
    <t>订单取消运单异常</t>
    <phoneticPr fontId="5" type="noConversion"/>
  </si>
  <si>
    <t>abn1-ydnorm</t>
    <phoneticPr fontId="5" type="noConversion"/>
  </si>
  <si>
    <t>abn2</t>
    <phoneticPr fontId="5" type="noConversion"/>
  </si>
  <si>
    <t>abn2-chaoshi</t>
    <phoneticPr fontId="5" type="noConversion"/>
  </si>
  <si>
    <t>abn3</t>
    <phoneticPr fontId="5" type="noConversion"/>
  </si>
  <si>
    <t>订单取消运单正常</t>
  </si>
  <si>
    <t>创建订单量</t>
    <phoneticPr fontId="5" type="noConversion"/>
  </si>
  <si>
    <t>支付订单量</t>
    <phoneticPr fontId="5" type="noConversion"/>
  </si>
  <si>
    <t>预定单</t>
    <phoneticPr fontId="5" type="noConversion"/>
  </si>
  <si>
    <t>2017-01-18</t>
  </si>
  <si>
    <t>总异常订单量</t>
    <phoneticPr fontId="5" type="noConversion"/>
  </si>
  <si>
    <t>NULL</t>
  </si>
  <si>
    <t>预定单</t>
  </si>
  <si>
    <t>支付率</t>
  </si>
  <si>
    <t>订单取消_运单正常*100</t>
    <phoneticPr fontId="5" type="noConversion"/>
  </si>
  <si>
    <t>订单取消_运单异常</t>
  </si>
  <si>
    <t>订单取消_运单异常</t>
    <phoneticPr fontId="5" type="noConversion"/>
  </si>
  <si>
    <t>订单正常_运单异常</t>
  </si>
  <si>
    <t>订单正常_运单异常</t>
    <phoneticPr fontId="5" type="noConversion"/>
  </si>
  <si>
    <t>订单正常_运单超时</t>
  </si>
  <si>
    <t>订单正常_运单超时</t>
    <phoneticPr fontId="5" type="noConversion"/>
  </si>
  <si>
    <t>订单取消_无运单</t>
  </si>
  <si>
    <t>订单取消_无运单</t>
    <phoneticPr fontId="5" type="noConversion"/>
  </si>
  <si>
    <t>支付成功率/10</t>
    <phoneticPr fontId="5" type="noConversion"/>
  </si>
  <si>
    <t>订单取消_运单正常</t>
  </si>
  <si>
    <t>订单取消_运单正常</t>
    <phoneticPr fontId="5" type="noConversion"/>
  </si>
  <si>
    <t>运单接单前T 之内商户取消*100</t>
    <phoneticPr fontId="5" type="noConversion"/>
  </si>
  <si>
    <t>运单接单前T 之内商户取消</t>
    <phoneticPr fontId="5" type="noConversion"/>
  </si>
  <si>
    <t>abn3</t>
    <phoneticPr fontId="5" type="noConversion"/>
  </si>
  <si>
    <t>订单取消_无运单</t>
    <phoneticPr fontId="5" type="noConversion"/>
  </si>
  <si>
    <t>订单正常_运单异常</t>
    <phoneticPr fontId="5" type="noConversion"/>
  </si>
  <si>
    <t>订单正常_运单超时</t>
    <phoneticPr fontId="5" type="noConversion"/>
  </si>
  <si>
    <t>订单取消_运单异常</t>
    <phoneticPr fontId="5" type="noConversion"/>
  </si>
  <si>
    <t>订单取消_运单正常</t>
    <phoneticPr fontId="5" type="noConversion"/>
  </si>
  <si>
    <t>总异常</t>
    <phoneticPr fontId="5" type="noConversion"/>
  </si>
  <si>
    <t>总异常率</t>
    <phoneticPr fontId="5" type="noConversion"/>
  </si>
  <si>
    <t>总异常订单量</t>
    <phoneticPr fontId="5" type="noConversion"/>
  </si>
  <si>
    <t>abnormal</t>
  </si>
  <si>
    <t>abnormal</t>
    <phoneticPr fontId="5" type="noConversion"/>
  </si>
  <si>
    <t>2017-01-19</t>
  </si>
  <si>
    <t>2017-01-20</t>
  </si>
  <si>
    <t>2017-01-21</t>
  </si>
  <si>
    <t>2017-01-22</t>
  </si>
  <si>
    <t>3总异常订单</t>
  </si>
  <si>
    <t xml:space="preserve">【订单取消运单异常】【商户确认订单后，运力接单前__运单退回后商户选择自配送系统自动取消】今日订单量 6 单，占支付订单量0.0001%，比前一天增加0个百分点，高于30天内均值0.0001个百分点（1.1倍标准差）。30天内均值为 0.0001%，标准差为 0%
</t>
  </si>
  <si>
    <t xml:space="preserve">【订单取消运单异常】【商户确认订单后，运力接单前__超时呼单】今日订单量 580 单，占支付订单量0.0118%，比前一天下降0.002个百分点，高于30天内均值0.0056个百分点（2.1倍标准差）。30天内均值为 0.0063%，标准差为 0.0027%
</t>
  </si>
  <si>
    <t xml:space="preserve">【订单取消运单异常】【商户确认订单后，运力接单前__（专送）运单被退回（非商户）取消订单】今日订单量 7802 单，占支付订单量0.1593%，比前一天增加0.0201个百分点，高于30天内均值0.0855个百分点（2.3倍标准差）。30天内均值为 0.0739%，标准差为 0.0379%
</t>
  </si>
  <si>
    <t xml:space="preserve">【订单取消运单异常】【商户确认订单后，运力接单前__（快送）运单被退回（非商户）取消订单】今日订单量 333 单，占支付订单量0.0068%，比前一天增加0.0018个百分点，高于30天内均值0.0039个百分点（1.7倍标准差）。30天内均值为 0.0029%，标准差为 0.0023%
</t>
  </si>
  <si>
    <t xml:space="preserve">【订单取消运单异常】【商户确认订单后，运力接单前__运单被退回商户选择取消订单（选推）】今日订单量 460 单，占支付订单量0.0094%，比前一天下降0.0012个百分点，高于30天内均值0.0054个百分点（2.2倍标准差）。30天内均值为 0.004%，标准差为 0.0024%
</t>
  </si>
  <si>
    <t xml:space="preserve">【订单取消运单异常】【商户确认订单后，运力接单前__营业时间外，运单被退回】今日订单量 142 单，占支付订单量0.0029%，比前一天增加0.0003个百分点，高于30天内均值0.001个百分点（1.3倍标准差）。30天内均值为 0.0019%，标准差为 0.0007%
</t>
  </si>
  <si>
    <t xml:space="preserve">【订单取消运单异常】【商户确认订单后，运力接单前__其他标品运单取消导致订单取消】今日订单量 485 单，占支付订单量0.0099%，比前一天增加0.0011个百分点，高于30天内均值0.0043个百分点（2.8倍标准差）。30天内均值为 0.0056%，标准差为 0.0015%
</t>
  </si>
  <si>
    <t xml:space="preserve">【订单取消运单异常】【运力接单后，取餐前__用户取消】今日订单量 16935 单，占支付订单量0.3458%，比前一天增加0.0021个百分点，高于30天内均值0.1317个百分点（2.5倍标准差）。30天内均值为 0.2142%，标准差为 0.053%
</t>
  </si>
  <si>
    <t xml:space="preserve">【订单取消运单异常】【运力接单后，取餐前__商户取消运单】今日订单量 3 单，占支付订单量0.0001%，比前一天下降0.0001个百分点，低于30天内均值0个百分点（0.9倍标准差）。30天内均值为 0.0001%，标准差为 0%
</t>
  </si>
  <si>
    <t xml:space="preserve">【订单取消运单异常】【运力接单后，取餐前__180分钟运单未完成】今日订单量 357 单，占支付订单量0.0073%，比前一天增加0.0004个百分点，高于30天内均值0.004个百分点（1.6倍标准差）。30天内均值为 0.0033%，标准差为 0.0025%
</t>
  </si>
  <si>
    <t xml:space="preserve">【订单取消运单异常】【运力接单后，取餐前__骑手标记商户原因取消】今日订单量 900 单，占支付订单量0.0184%，比前一天下降0.0054个百分点，高于30天内均值0.0065个百分点（0.9倍标准差）。30天内均值为 0.0118%，标准差为 0.0069%
</t>
  </si>
  <si>
    <t xml:space="preserve">【订单取消运单异常】【运力接单后，取餐前__物流系统原因】今日订单量 263 单，占支付订单量0.0054%，比前一天下降0.0001个百分点，高于30天内均值0.0018个百分点（0.8倍标准差）。30天内均值为 0.0036%，标准差为 0.0023%
</t>
  </si>
  <si>
    <t xml:space="preserve">【订单取消运单异常】【取餐后__T 之内用户取消】今日订单量 70 单，占支付订单量0.0014%，比前一天增加0个百分点，高于30天内均值0.0007个百分点（2.1倍标准差）。30天内均值为 0.0007%，标准差为 0.0004%
</t>
  </si>
  <si>
    <t xml:space="preserve">【订单取消运单异常】【取餐后__骑手标记配送异常（用户原因）】今日订单量 4860 单，占支付订单量0.0992%，比前一天下降0.0097个百分点，高于30天内均值0.0388个百分点（2.2倍标准差）。30天内均值为 0.0604%，标准差为 0.0173%
</t>
  </si>
  <si>
    <t xml:space="preserve">【订单取消运单异常】【取餐后__快送／选推配送超时未送达导致订单取消（T之外）】今日订单量 49 单，占支付订单量0.001%，比前一天下降0.0001个百分点，高于30天内均值0.0002个百分点（1.2倍标准差）。30天内均值为 0.0008%，标准差为 0.0002%
</t>
  </si>
  <si>
    <t xml:space="preserve">【订单取消运单异常】【取餐后__180分钟运单未送达导致订单被取消】今日订单量 97 单，占支付订单量0.002%，比前一天下降0.0003个百分点，高于30天内均值0.0008个百分点（2.1倍标准差）。30天内均值为 0.0012%，标准差为 0.0004%
</t>
  </si>
  <si>
    <t xml:space="preserve">【订单取消运单异常】【取餐后__其他标品T 时间未送达导致订单取消】今日订单量 483 单，占支付订单量0.0099%，比前一天下降0.0001个百分点，高于30天内均值0.0044个百分点（2.4倍标准差）。30天内均值为 0.0055%，标准差为 0.0018%
</t>
  </si>
  <si>
    <t xml:space="preserve">【订单取消运单正常】【商户确认订单后，运力接单前__T 之内取消】今日订单量 188 单，占支付订单量0.0038%，比前一天增加0.0037个百分点，高于30天内均值0.0035个百分点（5.3倍标准差）。30天内均值为 0.0003%，标准差为 0.0007%
</t>
  </si>
  <si>
    <t xml:space="preserve">【订单取消运单正常】【商户确认订单后，运力接单前__T 之内商户取消】今日订单量 4 单，占支付订单量0.0001%，比前一天下降0.0001个百分点，低于30天内均值0.0001个百分点（1倍标准差）。30天内均值为 0.0001%，标准差为 0.0001%
</t>
  </si>
  <si>
    <t xml:space="preserve">【订单取消运单正常】【商户确认订单后，运力接单前__自配送超时用户取消】今日订单量 14 单，占支付订单量0.0003%，比前一天增加0.0003个百分点，高于30天内均值0.0002个百分点（3.6倍标准差）。30天内均值为 0.0001%，标准差为 0.0001%
</t>
  </si>
  <si>
    <t xml:space="preserve">【订单取消运单正常】【运力接单后，取餐前__商户取消订单】今日订单量 4 单，占支付订单量0.0001%，比前一天增加0.0001个百分点，高于30天内均值0个百分点（0倍标准差）。30天内均值为 0.0001%，标准差为 0.0001%
</t>
  </si>
  <si>
    <t xml:space="preserve">【订单取消运单正常】【取餐后__T 之内用户取消】今日订单量 561 单，占支付订单量0.0115%，比前一天增加0.0087个百分点，高于30天内均值0.0093个百分点（5倍标准差）。30天内均值为 0.0022%，标准差为 0.0019%
</t>
  </si>
  <si>
    <t xml:space="preserve">【订单取消运单正常】【取餐后__专送超时未送达导致订单取消（T之外)】今日订单量 262 单，占支付订单量0.0054%，比前一天增加0.0034个百分点，高于30天内均值0.0042个百分点（4.9倍标准差）。30天内均值为 0.0011%，标准差为 0.0009%
</t>
  </si>
  <si>
    <t xml:space="preserve">【订单取消运单正常】【取餐后__快送／选推配送超时未送达导致订单取消（T之外）】今日订单量 11 单，占支付订单量0.0002%，比前一天增加0.0001个百分点，高于30天内均值0.0001个百分点（1.1倍标准差）。30天内均值为 0.0002%，标准差为 0.0001%
</t>
  </si>
  <si>
    <t xml:space="preserve">【订单取消运单正常】【取餐后__其他标品T 时间未送达导致订单取消】今日订单量 60 单，占支付订单量0.0012%，比前一天增加0.0009个百分点，高于30天内均值0.001个百分点（4.9倍标准差）。30天内均值为 0.0002%，标准差为 0.0002%
</t>
  </si>
  <si>
    <t xml:space="preserve">【订单正常运单异常】【商户确认订单后，运力接单前__运单被退回商户（专送）】今日订单量 18764 单，占支付订单量0.3832%，比前一天增加0.0099个百分点，高于30天内均值0.1913个百分点（2.3倍标准差）。30天内均值为 0.1919%，标准差为 0.0823%
</t>
  </si>
  <si>
    <t xml:space="preserve">【订单正常运单异常】【商户确认订单后，运力接单前__运单被退回商户（快送）】今日订单量 604 单，占支付订单量0.0123%，比前一天增加0.0016个百分点，高于30天内均值0.0063个百分点（1.9倍标准差）。30天内均值为 0.006%，标准差为 0.0034%
</t>
  </si>
  <si>
    <t xml:space="preserve">【订单正常运单异常】【商户确认订单后，运力接单前__运单被退回商户（选推）】今日订单量 35790 单，占支付订单量0.7309%，比前一天下降0.0768个百分点，高于30天内均值0.3018个百分点（1.7倍标准差）。30天内均值为 0.429%，标准差为 0.1745%
</t>
  </si>
  <si>
    <t xml:space="preserve">【订单正常运单异常】【商户确认订单后，运力接单前__营业时间外运单退回商家自配送】今日订单量 6013 单，占支付订单量0.1228%，比前一天增加0.0067个百分点，高于30天内均值0.0375个百分点（2.2倍标准差）。30天内均值为 0.0853%，标准差为 0.0167%
</t>
  </si>
  <si>
    <t xml:space="preserve">【订单正常运单异常】【商户确认订单后，运力接单前__运单被退回商户（其他标品）】今日订单量 901 单，占支付订单量0.0184%，比前一天下降0.0017个百分点，高于30天内均值0.0074个百分点（1.6倍标准差）。30天内均值为 0.011%，标准差为 0.0047%
</t>
  </si>
  <si>
    <t xml:space="preserve">【订单正常运单异常】【运力接单后，取餐前__商户取消运单】今日订单量 10648 单，占支付订单量0.2174%，比前一天下降0.0356个百分点，高于30天内均值0.105个百分点（2.4倍标准差）。30天内均值为 0.1125%，标准差为 0.0433%
</t>
  </si>
  <si>
    <t xml:space="preserve">【订单正常运单异常】【取餐后__专送超时】今日订单量 56 单，占支付订单量0.0011%，比前一天下降0.0003个百分点，低于30天内均值0.0001个百分点（0倍标准差）。30天内均值为 0.0012%，标准差为 0.0025%
</t>
  </si>
  <si>
    <t xml:space="preserve">【订单正常运单异常】【取餐后__快送选推超时】今日订单量 3 单，占支付订单量0.0001%，比前一天下降0个百分点，低于30天内均值0.0005个百分点（0.2倍标准差）。30天内均值为 0.0006%，标准差为 0.0029%
</t>
  </si>
  <si>
    <t xml:space="preserve">【订单正常运单异常】【取餐后__配送异常(用户原因)】今日订单量 5436 单，占支付订单量0.111%，比前一天下降0.0069个百分点，高于30天内均值0.0444个百分点（1.4倍标准差）。30天内均值为 0.0666%，标准差为 0.0307%
</t>
  </si>
  <si>
    <t xml:space="preserve">【订单正常运单异常】【取餐后__配送完成，但被标欺诈】今日订单量 19846 单，占支付订单量0.4053%，比前一天下降0.0032个百分点，高于30天内均值0.0187个百分点（0.6倍标准差）。30天内均值为 0.3866%，标准差为 0.0315%
</t>
  </si>
  <si>
    <t xml:space="preserve">【订单正常运单异常】【取餐后__其他标品超时】今日订单量 13 单，占支付订单量0.0003%，比前一天下降0.0002个百分点，低于30天内均值0.0001个百分点（0.8倍标准差）。30天内均值为 0.0004%，标准差为 0.0001%
</t>
  </si>
  <si>
    <t xml:space="preserve">【订单正常运单超时】【取餐后__快送选推超时】今日订单量 10476 单，占支付订单量0.2139%，比前一天下降0.0022个百分点，低于30天内均值0.0293个百分点（1倍标准差）。30天内均值为 0.2433%，标准差为 0.0286%
</t>
  </si>
  <si>
    <t xml:space="preserve">【订单取消无运单】【商户确认订单前__商户确认前用户取消】今日订单量 46332 单，占支付订单量0.9462%，比前一天增加0.0731个百分点，高于30天内均值0.2096个百分点（2.2倍标准差）。30天内均值为 0.7366%，标准差为 0.0952%
</t>
  </si>
  <si>
    <t xml:space="preserve">【订单取消无运单】【商户确认订单前__风控取消】今日订单量 13765 单，占支付订单量0.2811%，比前一天下降0.0066个百分点，低于30天内均值0.0101个百分点（0.2倍标准差）。30天内均值为 0.2912%，标准差为 0.0515%
</t>
  </si>
  <si>
    <t xml:space="preserve">【订单取消无运单】【商户确认订单后，运力接单前__用户取消】今日订单量 16096 单，占支付订单量0.3287%，比前一天增加0.0372个百分点，高于30天内均值0.0405个百分点（0.7倍标准差）。30天内均值为 0.2882%，标准差为 0.0596%
</t>
  </si>
  <si>
    <t xml:space="preserve">【订单取消无运单】【商户确认订单后，运力接单前__取消订单】今日订单量 10128 单，占支付订单量0.2068%，比前一天增加0.0013个百分点，高于30天内均值0.0256个百分点（1.2倍标准差）。30天内均值为 0.1812%，标准差为 0.0212%
</t>
  </si>
  <si>
    <t xml:space="preserve">【订单取消无运单】【商户确认订单后，运力接单前__180分钟未送达被系统取消】今日订单量 36 单，占支付订单量0.0007%，比前一天下降0.0002个百分点，高于30天内均值0.0003个百分点（1.5倍标准差）。30天内均值为 0.0005%，标准差为 0.0002%
</t>
  </si>
  <si>
    <t xml:space="preserve">【创建订单量】【创建订单量】今日订单量 5251786 单，占支付订单量5251786%，比前一天下降264250个百分点，低于30天内均值1750825.9333个百分点（2.1倍标准差）。30天内均值为 7002611.9333%，标准差为 852235.415%
</t>
    <phoneticPr fontId="5" type="noConversion"/>
  </si>
  <si>
    <t xml:space="preserve">【支付订单量】【1支付成功订单量】今日订单量 4896820 单，占支付订单量93.241%，比前一天下降0.0499个百分点，高于30天内均值0.9226个百分点（1倍标准差）。30天内均值为 92.3184%，标准差为 0.9134%
</t>
    <phoneticPr fontId="5" type="noConversion"/>
  </si>
  <si>
    <t xml:space="preserve">【预定单】【2预定单】今日订单量 148445 单，占支付订单量3.0315%，比前一天增加0.045个百分点，高于30天内均值0.0974个百分点（0.3倍标准差）。30天内均值为 2.9341%，标准差为 0.3658%
</t>
    <phoneticPr fontId="5" type="noConversion"/>
  </si>
  <si>
    <t>abnormal</t>
    <phoneticPr fontId="5" type="noConversion"/>
  </si>
  <si>
    <t>总异常订单量</t>
    <phoneticPr fontId="5" type="noConversion"/>
  </si>
  <si>
    <t>respb_scene</t>
    <phoneticPr fontId="5" type="noConversion"/>
  </si>
  <si>
    <t xml:space="preserve">【总异常订单量】【3总异常订单】今日订单量 654741 单，占支付订单量13.3707%，比前一天增加0.9377个百分点，高于30天内均值4.4558个百分点（3.1倍标准差）。30天内均值为 8.9149%，标准差为 1.4545%
</t>
    <phoneticPr fontId="5" type="noConversion"/>
  </si>
  <si>
    <t xml:space="preserve">【订单正常运单超时】【_汇总】今日订单量 254787 单，占支付订单量5.2031%，比前一天增加0.2312个百分点，高于30天内均值1.8496个百分点（3倍标准差）。30天内均值为 3.3535%，标准差为 0.6178%
</t>
    <phoneticPr fontId="5" type="noConversion"/>
  </si>
  <si>
    <t xml:space="preserve">【订单正常运单异常】【_汇总】今日订单量 104447 单，占支付订单量2.133%，比前一天下降0.0503个百分点，高于30天内均值0.7911个百分点（2.3倍标准差）。30天内均值为 1.3419%，标准差为 0.3451%
</t>
    <phoneticPr fontId="5" type="noConversion"/>
  </si>
  <si>
    <t xml:space="preserve">【订单取消无运单】【_汇总】今日订单量 236766 单，占支付订单量4.8351%，比前一天增加0.6603个百分点，高于30天内均值1.2522个百分点（3.1倍标准差）。30天内均值为 3.5829%，标准差为 0.408%
</t>
    <phoneticPr fontId="5" type="noConversion"/>
  </si>
  <si>
    <t xml:space="preserve">【订单取消运单异常】【_汇总】今日订单量 56825 单，占支付订单量1.1604%，比前一天增加0.0644个百分点，高于30天内均值0.5298个百分点（2.8倍标准差）。30天内均值为 0.6307%，标准差为 0.187%
</t>
    <phoneticPr fontId="5" type="noConversion"/>
  </si>
  <si>
    <t xml:space="preserve">【订单取消运单正常】【_汇总】今日订单量 1916 单，占支付订单量0.0391%，比前一天增加0.0321个百分点，高于30天内均值0.0331个百分点（5.2倍标准差）。30天内均值为 0.006%，标准差为 0.0064%
</t>
    <phoneticPr fontId="5" type="noConversion"/>
  </si>
  <si>
    <t xml:space="preserve">【订单取消运单异常】【商户确认订单后，运力接单前__T 之内取消】今日订单量 10791 单，占支付订单量0.2204%，比前一天增加0.0185个百分点，高于30天内均值0.107个百分点（2.8倍标准差）。30天内均值为 0.1133%，标准差为 0.0376%
</t>
    <phoneticPr fontId="5" type="noConversion"/>
  </si>
  <si>
    <t xml:space="preserve">【订单取消运单异常】【商户确认订单后，运力接单前__T 之内商户取消】今日订单量 953 单，占支付订单量0.0195%，比前一天增加0.0027个百分点，高于30天内均值0.0092个百分点（3.4倍标准差）。30天内均值为 0.0103%，标准差为 0.0027%
</t>
    <phoneticPr fontId="5" type="noConversion"/>
  </si>
  <si>
    <t xml:space="preserve">【订单取消运单异常】【商户确认订单后，运力接单前__自配送超时用户取消】今日订单量 1665 单，占支付订单量0.034%，比前一天下降0.0041个百分点，高于30天内均值0.0201个百分点（2.7倍标准差）。30天内均值为 0.0139%，标准差为 0.0076%
</t>
    <phoneticPr fontId="5" type="noConversion"/>
  </si>
  <si>
    <t xml:space="preserve">【订单取消运单异常】【商户确认订单后，运力接单前__运单被退回商户选择取消订单（专送）】今日订单量 2862 单，占支付订单量0.0584%，比前一天增加0.0114个百分点，高于30天内均值0.0324个百分点（3.6倍标准差）。30天内均值为 0.026%，标准差为 0.009%
</t>
    <phoneticPr fontId="5" type="noConversion"/>
  </si>
  <si>
    <t xml:space="preserve">【订单取消运单异常】【商户确认订单后，运力接单前__运单被退回商户选择取消订单（快送）】今日订单量 116 单，占支付订单量0.0024%，比前一天增加0.0012个百分点，高于30天内均值0.0017个百分点（3.7倍标准差）。30天内均值为 0.0006%，标准差为 0.0005%
</t>
    <phoneticPr fontId="5" type="noConversion"/>
  </si>
  <si>
    <t xml:space="preserve">【订单取消运单异常】【运力接单后，取餐前__商户取消订单】今日订单量 6023 单，占支付订单量0.123%，比前一天增加0.0063个百分点，高于30天内均值0.0439个百分点（2.7倍标准差）。30天内均值为 0.0791%，标准差为 0.0163%
</t>
    <phoneticPr fontId="5" type="noConversion"/>
  </si>
  <si>
    <t xml:space="preserve">【订单取消运单异常】【运力接单后，取餐前__骑手或配送商原因】今日订单量 2006 单，占支付订单量0.041%，比前一天增加0.0047个百分点，高于30天内均值0.0239个百分点（3.1倍标准差）。30天内均值为 0.0171%，标准差为 0.0078%
</t>
    <phoneticPr fontId="5" type="noConversion"/>
  </si>
  <si>
    <t xml:space="preserve">【订单取消运单异常】【取餐后__专送超时未送达导致订单取消（T之外)】今日订单量 2857 单，占支付订单量0.0583%，比前一天增加0.0005个百分点，高于30天内均值0.0316个百分点（3倍标准差）。30天内均值为 0.0267%，标准差为 0.0105%
</t>
    <phoneticPr fontId="5" type="noConversion"/>
  </si>
  <si>
    <t xml:space="preserve">【订单取消运单异常】【取餐后__骑手标记配送异常（配送商、骑手原因）】今日订单量 293 单，占支付订单量0.006%，比前一天增加0.0013个百分点，高于30天内均值0.0031个百分点（3倍标准差）。30天内均值为 0.0029%，标准差为 0.001%
</t>
    <phoneticPr fontId="5" type="noConversion"/>
  </si>
  <si>
    <t xml:space="preserve">【订单取消运单正常】【运力接单后，取餐前__用户取消】今日订单量 751 单，占支付订单量0.0153%，比前一天增加0.0139个百分点，高于30天内均值0.0137个百分点（5.3倍标准差）。30天内均值为 0.0016%，标准差为 0.0026%
</t>
    <phoneticPr fontId="5" type="noConversion"/>
  </si>
  <si>
    <t xml:space="preserve">【订单正常运单超时】【取餐后__专送超时】今日订单量 143793 单，占支付订单量2.9365%，比前一天增加0.0621个百分点，高于30天内均值1.0829个百分点（3倍标准差）。30天内均值为 1.8535%，标准差为 0.3553%
</t>
    <phoneticPr fontId="5" type="noConversion"/>
  </si>
  <si>
    <t xml:space="preserve">【订单正常运单超时】【取餐后__其他标品超时】今日订单量 98284 单，占支付订单量2.0071%，比前一天增加0.1266个百分点，高于30天内均值0.7566个百分点（2.6倍标准差）。30天内均值为 1.2505%，标准差为 0.2869%
</t>
    <phoneticPr fontId="5" type="noConversion"/>
  </si>
  <si>
    <t xml:space="preserve">【订单正常运单异常】【运力接单后，取餐前__非商户原因取消运单】今日订单量 3737 单，占支付订单量0.0763%，比前一天增加0.0064个百分点，高于30天内均值0.0307个百分点（2.7倍标准差）。30天内均值为 0.0456%，标准差为 0.0113%
</t>
    <phoneticPr fontId="5" type="noConversion"/>
  </si>
  <si>
    <t xml:space="preserve">【订单取消无运单】【商户确认订单前__商户未接单被系统取消】今日订单量 118558 单，占支付订单量2.4211%，比前一天增加0.4636个百分点，高于30天内均值0.7342个百分点（2.9倍标准差）。30天内均值为 1.6869%，标准差为 0.2501%
</t>
    <phoneticPr fontId="5" type="noConversion"/>
  </si>
  <si>
    <t xml:space="preserve">【订单取消无运单】【商户确认订单前__商户拒单】今日订单量 31537 单，占支付订单量0.644%，比前一天增加0.085个百分点，高于30天内均值0.2503个百分点（3.1倍标准差）。30天内均值为 0.3937%，标准差为 0.0816%
</t>
    <phoneticPr fontId="5" type="noConversion"/>
  </si>
  <si>
    <t>商户未接单被系统取消</t>
    <phoneticPr fontId="5" type="noConversion"/>
  </si>
  <si>
    <t>商户拒单</t>
    <phoneticPr fontId="5" type="noConversion"/>
  </si>
  <si>
    <t>商户确认订单后，运力接单前__取消订单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</si>
</sst>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1"/>
      <color indexed="8"/>
      <name val="DengXian"/>
      <family val="2"/>
      <scheme val="minor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0"/>
      <color indexed="8"/>
      <name val="DengXian"/>
      <family val="2"/>
      <scheme val="minor"/>
    </font>
    <font>
      <sz val="10"/>
      <color rgb="FF333333"/>
      <name val="PingFang SC"/>
      <family val="3"/>
      <charset val="134"/>
    </font>
    <font>
      <sz val="10"/>
      <color rgb="FF333333"/>
      <name val="Abadi MT Condensed Extra Bold"/>
    </font>
    <font>
      <sz val="10"/>
      <color indexed="8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1"/>
    <xf numFmtId="0" fontId="0" fillId="0" borderId="0" xfId="0" applyAlignment="1">
      <alignment wrapText="1"/>
    </xf>
    <xf numFmtId="0" fontId="0" fillId="2" borderId="0" xfId="0" applyFill="1"/>
    <xf numFmtId="0" fontId="4" fillId="0" borderId="0" xfId="6"/>
    <xf numFmtId="0" fontId="4" fillId="0" borderId="0" xfId="6" applyAlignment="1">
      <alignment wrapText="1"/>
    </xf>
    <xf numFmtId="0" fontId="0" fillId="0" borderId="0" xfId="6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2" borderId="0" xfId="0" applyFont="1" applyFill="1"/>
    <xf numFmtId="0" fontId="0" fillId="2" borderId="0" xfId="6" applyFont="1" applyFill="1" applyAlignment="1">
      <alignment wrapText="1"/>
    </xf>
    <xf numFmtId="0" fontId="0" fillId="2" borderId="0" xfId="1" applyFont="1" applyFill="1" applyAlignment="1">
      <alignment wrapText="1"/>
    </xf>
    <xf numFmtId="0" fontId="3" fillId="2" borderId="0" xfId="1" applyFill="1" applyAlignment="1">
      <alignment wrapText="1"/>
    </xf>
    <xf numFmtId="0" fontId="4" fillId="3" borderId="0" xfId="6" applyFill="1" applyAlignment="1">
      <alignment wrapText="1"/>
    </xf>
    <xf numFmtId="0" fontId="0" fillId="3" borderId="0" xfId="6" applyFont="1" applyFill="1" applyAlignment="1">
      <alignment wrapText="1"/>
    </xf>
    <xf numFmtId="0" fontId="2" fillId="3" borderId="0" xfId="1" applyFont="1" applyFill="1" applyAlignment="1">
      <alignment wrapText="1"/>
    </xf>
    <xf numFmtId="0" fontId="0" fillId="0" borderId="0" xfId="6" applyFont="1" applyFill="1" applyAlignment="1">
      <alignment wrapText="1"/>
    </xf>
    <xf numFmtId="0" fontId="4" fillId="0" borderId="0" xfId="6" applyAlignment="1">
      <alignment vertical="center"/>
    </xf>
    <xf numFmtId="0" fontId="4" fillId="3" borderId="0" xfId="6" applyFill="1" applyAlignment="1">
      <alignment vertical="center"/>
    </xf>
    <xf numFmtId="0" fontId="4" fillId="2" borderId="0" xfId="6" applyFill="1" applyAlignment="1">
      <alignment vertical="center"/>
    </xf>
    <xf numFmtId="0" fontId="0" fillId="2" borderId="0" xfId="6" applyFont="1" applyFill="1" applyAlignment="1">
      <alignment vertical="center"/>
    </xf>
    <xf numFmtId="0" fontId="4" fillId="3" borderId="0" xfId="6" quotePrefix="1" applyFill="1" applyAlignment="1">
      <alignment vertical="center"/>
    </xf>
    <xf numFmtId="0" fontId="0" fillId="0" borderId="0" xfId="6" applyFont="1" applyAlignment="1">
      <alignment vertical="center"/>
    </xf>
    <xf numFmtId="0" fontId="0" fillId="0" borderId="0" xfId="6" applyFont="1" applyFill="1" applyAlignment="1">
      <alignment vertical="center"/>
    </xf>
    <xf numFmtId="0" fontId="0" fillId="3" borderId="0" xfId="6" applyFont="1" applyFill="1" applyAlignment="1">
      <alignment vertical="center"/>
    </xf>
    <xf numFmtId="1" fontId="4" fillId="0" borderId="0" xfId="6" applyNumberFormat="1"/>
    <xf numFmtId="0" fontId="11" fillId="0" borderId="0" xfId="0" applyFont="1"/>
    <xf numFmtId="0" fontId="4" fillId="4" borderId="0" xfId="6" applyFill="1"/>
    <xf numFmtId="0" fontId="0" fillId="0" borderId="0" xfId="6" applyFont="1"/>
    <xf numFmtId="49" fontId="1" fillId="3" borderId="0" xfId="1" applyNumberFormat="1" applyFont="1" applyFill="1" applyAlignment="1">
      <alignment wrapText="1"/>
    </xf>
    <xf numFmtId="0" fontId="1" fillId="3" borderId="0" xfId="1" applyFont="1" applyFill="1" applyAlignment="1">
      <alignment wrapText="1"/>
    </xf>
  </cellXfs>
  <cellStyles count="17">
    <cellStyle name="常规" xfId="0" builtinId="0"/>
    <cellStyle name="常规 2" xfId="1"/>
    <cellStyle name="常规 3" xfId="6"/>
    <cellStyle name="超链接" xfId="2" builtinId="8" hidden="1"/>
    <cellStyle name="超链接" xfId="4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3" builtinId="9" hidden="1"/>
    <cellStyle name="已访问的超链接" xfId="5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561997935274"/>
          <c:y val="0.196246313869443"/>
          <c:w val="0.33635158514391"/>
          <c:h val="0.4347861810206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0.165372123604448"/>
                  <c:y val="-0.009883692824014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PingFang SC" charset="-122"/>
                    <a:ea typeface="PingFang SC" charset="-122"/>
                    <a:cs typeface="PingFang SC" charset="-122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plot!$AL$2:$AP$2</c:f>
              <c:strCache>
                <c:ptCount val="5"/>
                <c:pt idx="0">
                  <c:v>订单取消_无运单</c:v>
                </c:pt>
                <c:pt idx="1">
                  <c:v>订单正常_运单异常</c:v>
                </c:pt>
                <c:pt idx="2">
                  <c:v>订单正常_运单超时</c:v>
                </c:pt>
                <c:pt idx="3">
                  <c:v>订单取消_运单异常</c:v>
                </c:pt>
                <c:pt idx="4">
                  <c:v>订单取消_运单正常</c:v>
                </c:pt>
              </c:strCache>
            </c:strRef>
          </c:cat>
          <c:val>
            <c:numRef>
              <c:f>plot!$AL$3:$AP$3</c:f>
              <c:numCache>
                <c:formatCode>General</c:formatCode>
                <c:ptCount val="5"/>
                <c:pt idx="0">
                  <c:v>236766.0</c:v>
                </c:pt>
                <c:pt idx="1">
                  <c:v>104447</c:v>
                </c:pt>
                <c:pt idx="2">
                  <c:v>254787.0</c:v>
                </c:pt>
                <c:pt idx="3">
                  <c:v>56825.0</c:v>
                </c:pt>
                <c:pt idx="4">
                  <c:v>1916.0</c:v>
                </c:pt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PingFang SC" charset="-122"/>
          <a:ea typeface="PingFang SC" charset="-122"/>
          <a:cs typeface="PingFang SC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gFang SC" charset="-122"/>
                <a:ea typeface="PingFang SC" charset="-122"/>
                <a:cs typeface="PingFang SC" charset="-122"/>
              </a:defRPr>
            </a:pPr>
            <a:r>
              <a:rPr lang="zh-CN" altLang="en-US">
                <a:latin typeface="PingFang SC" charset="-122"/>
                <a:ea typeface="PingFang SC" charset="-122"/>
                <a:cs typeface="PingFang SC" charset="-122"/>
              </a:rPr>
              <a:t>异常订单率变化趋势（</a:t>
            </a:r>
            <a:r>
              <a:rPr lang="en-US" altLang="zh-CN">
                <a:latin typeface="PingFang SC" charset="-122"/>
                <a:ea typeface="PingFang SC" charset="-122"/>
                <a:cs typeface="PingFang SC" charset="-122"/>
              </a:rPr>
              <a:t>1201-0119</a:t>
            </a:r>
            <a:r>
              <a:rPr lang="zh-CN" altLang="en-US">
                <a:latin typeface="PingFang SC" charset="-122"/>
                <a:ea typeface="PingFang SC" charset="-122"/>
                <a:cs typeface="PingFang SC" charset="-122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23837408133259"/>
          <c:y val="0.11391474491193"/>
          <c:w val="0.817549562744981"/>
          <c:h val="0.452882438181302"/>
        </c:manualLayout>
      </c:layout>
      <c:areaChart>
        <c:grouping val="standard"/>
        <c:varyColors val="0"/>
        <c:ser>
          <c:idx val="0"/>
          <c:order val="0"/>
          <c:tx>
            <c:strRef>
              <c:f>plot!$B$2</c:f>
              <c:strCache>
                <c:ptCount val="1"/>
                <c:pt idx="0">
                  <c:v>创建订单量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plot!$B$3:$B$52</c:f>
              <c:numCache>
                <c:formatCode>General</c:formatCode>
                <c:ptCount val="50"/>
                <c:pt idx="0">
                  <c:v>5.948602E6</c:v>
                </c:pt>
                <c:pt idx="1">
                  <c:v>5.77357E6</c:v>
                </c:pt>
                <c:pt idx="2">
                  <c:v>6.355461E6</c:v>
                </c:pt>
                <c:pt idx="3">
                  <c:v>6.525779E6</c:v>
                </c:pt>
                <c:pt idx="4">
                  <c:v>5.854984E6</c:v>
                </c:pt>
                <c:pt idx="5">
                  <c:v>5.980801E6</c:v>
                </c:pt>
                <c:pt idx="6">
                  <c:v>6.042942E6</c:v>
                </c:pt>
                <c:pt idx="7">
                  <c:v>6.202796E6</c:v>
                </c:pt>
                <c:pt idx="8">
                  <c:v>6.35519E6</c:v>
                </c:pt>
                <c:pt idx="9">
                  <c:v>7.10762E6</c:v>
                </c:pt>
                <c:pt idx="10">
                  <c:v>7.289482E6</c:v>
                </c:pt>
                <c:pt idx="11">
                  <c:v>7.004711E6</c:v>
                </c:pt>
                <c:pt idx="12">
                  <c:v>6.956053E6</c:v>
                </c:pt>
                <c:pt idx="13">
                  <c:v>6.828849E6</c:v>
                </c:pt>
                <c:pt idx="14">
                  <c:v>6.794184E6</c:v>
                </c:pt>
                <c:pt idx="15">
                  <c:v>6.860811E6</c:v>
                </c:pt>
                <c:pt idx="16">
                  <c:v>7.291791E6</c:v>
                </c:pt>
                <c:pt idx="17">
                  <c:v>7.382733E6</c:v>
                </c:pt>
                <c:pt idx="18">
                  <c:v>6.761813E6</c:v>
                </c:pt>
                <c:pt idx="19">
                  <c:v>7.225605E6</c:v>
                </c:pt>
                <c:pt idx="20">
                  <c:v>7.355884E6</c:v>
                </c:pt>
                <c:pt idx="21">
                  <c:v>7.113978E6</c:v>
                </c:pt>
                <c:pt idx="22">
                  <c:v>7.114075E6</c:v>
                </c:pt>
                <c:pt idx="23">
                  <c:v>8.114931E6</c:v>
                </c:pt>
                <c:pt idx="24">
                  <c:v>8.673281E6</c:v>
                </c:pt>
                <c:pt idx="25">
                  <c:v>7.763049E6</c:v>
                </c:pt>
                <c:pt idx="26">
                  <c:v>7.649478E6</c:v>
                </c:pt>
                <c:pt idx="27">
                  <c:v>7.61518E6</c:v>
                </c:pt>
                <c:pt idx="28">
                  <c:v>7.640633E6</c:v>
                </c:pt>
                <c:pt idx="29">
                  <c:v>7.450357E6</c:v>
                </c:pt>
                <c:pt idx="30">
                  <c:v>7.136856E6</c:v>
                </c:pt>
                <c:pt idx="31">
                  <c:v>6.901008E6</c:v>
                </c:pt>
                <c:pt idx="32">
                  <c:v>7.368004E6</c:v>
                </c:pt>
                <c:pt idx="33">
                  <c:v>7.133112E6</c:v>
                </c:pt>
                <c:pt idx="34">
                  <c:v>7.327442E6</c:v>
                </c:pt>
                <c:pt idx="35">
                  <c:v>7.789894E6</c:v>
                </c:pt>
                <c:pt idx="36">
                  <c:v>7.445236E6</c:v>
                </c:pt>
                <c:pt idx="37">
                  <c:v>7.988829E6</c:v>
                </c:pt>
                <c:pt idx="38">
                  <c:v>7.546405E6</c:v>
                </c:pt>
                <c:pt idx="39">
                  <c:v>6.848069E6</c:v>
                </c:pt>
                <c:pt idx="40">
                  <c:v>6.909779E6</c:v>
                </c:pt>
                <c:pt idx="41">
                  <c:v>6.850987E6</c:v>
                </c:pt>
                <c:pt idx="42">
                  <c:v>6.646567E6</c:v>
                </c:pt>
                <c:pt idx="43">
                  <c:v>6.147258E6</c:v>
                </c:pt>
                <c:pt idx="44">
                  <c:v>5.991939E6</c:v>
                </c:pt>
                <c:pt idx="45">
                  <c:v>5.876101E6</c:v>
                </c:pt>
                <c:pt idx="46">
                  <c:v>5.464043E6</c:v>
                </c:pt>
                <c:pt idx="47">
                  <c:v>5.448161E6</c:v>
                </c:pt>
                <c:pt idx="48">
                  <c:v>5.516036E6</c:v>
                </c:pt>
                <c:pt idx="49">
                  <c:v>5.251786E6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00480"/>
        <c:axId val="317619504"/>
      </c:areaChart>
      <c:lineChart>
        <c:grouping val="standard"/>
        <c:varyColors val="0"/>
        <c:ser>
          <c:idx val="1"/>
          <c:order val="1"/>
          <c:tx>
            <c:strRef>
              <c:f>plot!$C$2</c:f>
              <c:strCache>
                <c:ptCount val="1"/>
                <c:pt idx="0">
                  <c:v>订单取消_运单异常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plot!$C$3:$C$52</c:f>
              <c:numCache>
                <c:formatCode>General</c:formatCode>
                <c:ptCount val="50"/>
                <c:pt idx="0">
                  <c:v>0.418151624347663</c:v>
                </c:pt>
                <c:pt idx="1">
                  <c:v>0.445320736778568</c:v>
                </c:pt>
                <c:pt idx="2">
                  <c:v>0.392101379746173</c:v>
                </c:pt>
                <c:pt idx="3">
                  <c:v>0.374216684005106</c:v>
                </c:pt>
                <c:pt idx="4">
                  <c:v>0.368239972694827</c:v>
                </c:pt>
                <c:pt idx="5">
                  <c:v>0.370872368448423</c:v>
                </c:pt>
                <c:pt idx="6">
                  <c:v>0.377201553282675</c:v>
                </c:pt>
                <c:pt idx="7">
                  <c:v>0.391748782496086</c:v>
                </c:pt>
                <c:pt idx="8">
                  <c:v>0.38066959651496</c:v>
                </c:pt>
                <c:pt idx="9">
                  <c:v>0.393558300923569</c:v>
                </c:pt>
                <c:pt idx="10">
                  <c:v>0.379837044654984</c:v>
                </c:pt>
                <c:pt idx="11">
                  <c:v>0.431633999887103</c:v>
                </c:pt>
                <c:pt idx="12">
                  <c:v>0.47892336456118</c:v>
                </c:pt>
                <c:pt idx="13">
                  <c:v>0.405682424106357</c:v>
                </c:pt>
                <c:pt idx="14">
                  <c:v>0.407704503159205</c:v>
                </c:pt>
                <c:pt idx="15">
                  <c:v>0.395155908219708</c:v>
                </c:pt>
                <c:pt idx="16">
                  <c:v>0.383743802150276</c:v>
                </c:pt>
                <c:pt idx="17">
                  <c:v>0.361076240338539</c:v>
                </c:pt>
                <c:pt idx="18">
                  <c:v>0.382191824249049</c:v>
                </c:pt>
                <c:pt idx="19">
                  <c:v>0.431411491294966</c:v>
                </c:pt>
                <c:pt idx="20">
                  <c:v>0.809673669730071</c:v>
                </c:pt>
                <c:pt idx="21">
                  <c:v>0.404173308730903</c:v>
                </c:pt>
                <c:pt idx="22">
                  <c:v>0.424072288146897</c:v>
                </c:pt>
                <c:pt idx="23">
                  <c:v>0.595262758854784</c:v>
                </c:pt>
                <c:pt idx="24">
                  <c:v>0.709787148376825</c:v>
                </c:pt>
                <c:pt idx="25">
                  <c:v>0.604290656853918</c:v>
                </c:pt>
                <c:pt idx="26">
                  <c:v>0.499565226748396</c:v>
                </c:pt>
                <c:pt idx="27">
                  <c:v>0.477157099175314</c:v>
                </c:pt>
                <c:pt idx="28">
                  <c:v>0.460564987083713</c:v>
                </c:pt>
                <c:pt idx="29">
                  <c:v>0.454606626966252</c:v>
                </c:pt>
                <c:pt idx="30">
                  <c:v>0.483806221085263</c:v>
                </c:pt>
                <c:pt idx="31">
                  <c:v>0.529519201119571</c:v>
                </c:pt>
                <c:pt idx="32">
                  <c:v>0.424847826334041</c:v>
                </c:pt>
                <c:pt idx="33">
                  <c:v>0.434561425807712</c:v>
                </c:pt>
                <c:pt idx="34">
                  <c:v>0.451454672516003</c:v>
                </c:pt>
                <c:pt idx="35">
                  <c:v>0.625504550861774</c:v>
                </c:pt>
                <c:pt idx="36">
                  <c:v>0.550325525921937</c:v>
                </c:pt>
                <c:pt idx="37">
                  <c:v>0.659645233562721</c:v>
                </c:pt>
                <c:pt idx="38">
                  <c:v>0.523534480916737</c:v>
                </c:pt>
                <c:pt idx="39">
                  <c:v>0.531126908110406</c:v>
                </c:pt>
                <c:pt idx="40">
                  <c:v>0.617597532222987</c:v>
                </c:pt>
                <c:pt idx="41">
                  <c:v>0.723685740193913</c:v>
                </c:pt>
                <c:pt idx="42">
                  <c:v>0.771357526311279</c:v>
                </c:pt>
                <c:pt idx="43">
                  <c:v>0.759840366648251</c:v>
                </c:pt>
                <c:pt idx="44">
                  <c:v>0.734894570604791</c:v>
                </c:pt>
                <c:pt idx="45">
                  <c:v>0.807821606381727</c:v>
                </c:pt>
                <c:pt idx="46">
                  <c:v>0.778506375871407</c:v>
                </c:pt>
                <c:pt idx="47">
                  <c:v>0.816093511993628</c:v>
                </c:pt>
                <c:pt idx="48">
                  <c:v>1.096082501953473</c:v>
                </c:pt>
                <c:pt idx="49">
                  <c:v>1.16044698396102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plot!$D$2</c:f>
              <c:strCache>
                <c:ptCount val="1"/>
                <c:pt idx="0">
                  <c:v>订单正常_运单异常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plot!$D$3:$D$52</c:f>
              <c:numCache>
                <c:formatCode>General</c:formatCode>
                <c:ptCount val="50"/>
                <c:pt idx="0">
                  <c:v>1.820790799968047</c:v>
                </c:pt>
                <c:pt idx="1">
                  <c:v>1.409050504713275</c:v>
                </c:pt>
                <c:pt idx="2">
                  <c:v>1.243700851205038</c:v>
                </c:pt>
                <c:pt idx="3">
                  <c:v>1.196685966941079</c:v>
                </c:pt>
                <c:pt idx="4">
                  <c:v>1.187879288940828</c:v>
                </c:pt>
                <c:pt idx="5">
                  <c:v>1.007313073939816</c:v>
                </c:pt>
                <c:pt idx="6">
                  <c:v>0.973752930726286</c:v>
                </c:pt>
                <c:pt idx="7">
                  <c:v>1.162894540659288</c:v>
                </c:pt>
                <c:pt idx="8">
                  <c:v>1.013246834795166</c:v>
                </c:pt>
                <c:pt idx="9">
                  <c:v>1.009813830894872</c:v>
                </c:pt>
                <c:pt idx="10">
                  <c:v>1.012709223899878</c:v>
                </c:pt>
                <c:pt idx="11">
                  <c:v>1.054394734327897</c:v>
                </c:pt>
                <c:pt idx="12">
                  <c:v>1.118126938971727</c:v>
                </c:pt>
                <c:pt idx="13">
                  <c:v>1.115331676714384</c:v>
                </c:pt>
                <c:pt idx="14">
                  <c:v>1.072807923368345</c:v>
                </c:pt>
                <c:pt idx="15">
                  <c:v>1.05395492369455</c:v>
                </c:pt>
                <c:pt idx="16">
                  <c:v>0.995320589940549</c:v>
                </c:pt>
                <c:pt idx="17">
                  <c:v>0.96054934455949</c:v>
                </c:pt>
                <c:pt idx="18">
                  <c:v>0.987342289549492</c:v>
                </c:pt>
                <c:pt idx="19">
                  <c:v>1.008509259225794</c:v>
                </c:pt>
                <c:pt idx="20">
                  <c:v>1.212535328548259</c:v>
                </c:pt>
                <c:pt idx="21">
                  <c:v>0.979514373498455</c:v>
                </c:pt>
                <c:pt idx="22">
                  <c:v>0.986227474229565</c:v>
                </c:pt>
                <c:pt idx="23">
                  <c:v>1.11002935290523</c:v>
                </c:pt>
                <c:pt idx="24">
                  <c:v>1.222396259341689</c:v>
                </c:pt>
                <c:pt idx="25">
                  <c:v>1.187400893046632</c:v>
                </c:pt>
                <c:pt idx="26">
                  <c:v>1.101349557266714</c:v>
                </c:pt>
                <c:pt idx="27">
                  <c:v>1.088116602505364</c:v>
                </c:pt>
                <c:pt idx="28">
                  <c:v>1.18203555670595</c:v>
                </c:pt>
                <c:pt idx="29">
                  <c:v>1.116351563236665</c:v>
                </c:pt>
                <c:pt idx="30">
                  <c:v>1.113867015487843</c:v>
                </c:pt>
                <c:pt idx="31">
                  <c:v>1.233046324628193</c:v>
                </c:pt>
                <c:pt idx="32">
                  <c:v>1.041985717071304</c:v>
                </c:pt>
                <c:pt idx="33">
                  <c:v>1.019224397620199</c:v>
                </c:pt>
                <c:pt idx="34">
                  <c:v>0.980100388213818</c:v>
                </c:pt>
                <c:pt idx="35">
                  <c:v>1.165405139451348</c:v>
                </c:pt>
                <c:pt idx="36">
                  <c:v>1.12224663546018</c:v>
                </c:pt>
                <c:pt idx="37">
                  <c:v>1.261228322848693</c:v>
                </c:pt>
                <c:pt idx="38">
                  <c:v>1.18584726267885</c:v>
                </c:pt>
                <c:pt idx="39">
                  <c:v>1.166228553838978</c:v>
                </c:pt>
                <c:pt idx="40">
                  <c:v>1.333249132927657</c:v>
                </c:pt>
                <c:pt idx="41">
                  <c:v>1.584772011891917</c:v>
                </c:pt>
                <c:pt idx="42">
                  <c:v>1.635697522635228</c:v>
                </c:pt>
                <c:pt idx="43">
                  <c:v>1.692716972777261</c:v>
                </c:pt>
                <c:pt idx="44">
                  <c:v>1.79137496218535</c:v>
                </c:pt>
                <c:pt idx="45">
                  <c:v>1.907522563450682</c:v>
                </c:pt>
                <c:pt idx="46">
                  <c:v>1.706914299704536</c:v>
                </c:pt>
                <c:pt idx="47">
                  <c:v>1.812170621066363</c:v>
                </c:pt>
                <c:pt idx="48">
                  <c:v>2.183264823318784</c:v>
                </c:pt>
                <c:pt idx="49">
                  <c:v>2.132955673273675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plot!$E$2</c:f>
              <c:strCache>
                <c:ptCount val="1"/>
                <c:pt idx="0">
                  <c:v>订单正常_运单超时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plot!$E$3:$E$52</c:f>
              <c:numCache>
                <c:formatCode>General</c:formatCode>
                <c:ptCount val="50"/>
                <c:pt idx="0">
                  <c:v>2.662205747528246</c:v>
                </c:pt>
                <c:pt idx="1">
                  <c:v>2.629110955732356</c:v>
                </c:pt>
                <c:pt idx="2">
                  <c:v>2.454046332238351</c:v>
                </c:pt>
                <c:pt idx="3">
                  <c:v>2.360958282980681</c:v>
                </c:pt>
                <c:pt idx="4">
                  <c:v>2.176835255253276</c:v>
                </c:pt>
                <c:pt idx="5">
                  <c:v>2.211585377647517</c:v>
                </c:pt>
                <c:pt idx="6">
                  <c:v>2.140935150105352</c:v>
                </c:pt>
                <c:pt idx="7">
                  <c:v>2.34533441201101</c:v>
                </c:pt>
                <c:pt idx="8">
                  <c:v>2.319518574216831</c:v>
                </c:pt>
                <c:pt idx="9">
                  <c:v>2.593959374161005</c:v>
                </c:pt>
                <c:pt idx="10">
                  <c:v>2.512048650748659</c:v>
                </c:pt>
                <c:pt idx="11">
                  <c:v>2.56949199505319</c:v>
                </c:pt>
                <c:pt idx="12">
                  <c:v>2.663882546461066</c:v>
                </c:pt>
                <c:pt idx="13">
                  <c:v>2.585958368519478</c:v>
                </c:pt>
                <c:pt idx="14">
                  <c:v>2.645448813825999</c:v>
                </c:pt>
                <c:pt idx="15">
                  <c:v>2.610432514980442</c:v>
                </c:pt>
                <c:pt idx="16">
                  <c:v>2.533126207020247</c:v>
                </c:pt>
                <c:pt idx="17">
                  <c:v>2.450540782760656</c:v>
                </c:pt>
                <c:pt idx="18">
                  <c:v>2.307569634948071</c:v>
                </c:pt>
                <c:pt idx="19">
                  <c:v>2.636027068672842</c:v>
                </c:pt>
                <c:pt idx="20">
                  <c:v>3.31014258840435</c:v>
                </c:pt>
                <c:pt idx="21">
                  <c:v>2.653559523816814</c:v>
                </c:pt>
                <c:pt idx="22">
                  <c:v>2.755502862887028</c:v>
                </c:pt>
                <c:pt idx="23">
                  <c:v>3.449522030868708</c:v>
                </c:pt>
                <c:pt idx="24">
                  <c:v>3.505189546144745</c:v>
                </c:pt>
                <c:pt idx="25">
                  <c:v>3.36024130449957</c:v>
                </c:pt>
                <c:pt idx="26">
                  <c:v>3.040605013952509</c:v>
                </c:pt>
                <c:pt idx="27">
                  <c:v>2.950357306740582</c:v>
                </c:pt>
                <c:pt idx="28">
                  <c:v>2.956549849001161</c:v>
                </c:pt>
                <c:pt idx="29">
                  <c:v>2.941331879915539</c:v>
                </c:pt>
                <c:pt idx="30">
                  <c:v>3.064706430042173</c:v>
                </c:pt>
                <c:pt idx="31">
                  <c:v>3.322058556101109</c:v>
                </c:pt>
                <c:pt idx="32">
                  <c:v>2.738867671755088</c:v>
                </c:pt>
                <c:pt idx="33">
                  <c:v>2.602202098952718</c:v>
                </c:pt>
                <c:pt idx="34">
                  <c:v>2.598469878369118</c:v>
                </c:pt>
                <c:pt idx="35">
                  <c:v>2.999504660567823</c:v>
                </c:pt>
                <c:pt idx="36">
                  <c:v>2.968538766388471</c:v>
                </c:pt>
                <c:pt idx="37">
                  <c:v>3.394722487872623</c:v>
                </c:pt>
                <c:pt idx="38">
                  <c:v>3.18949370063599</c:v>
                </c:pt>
                <c:pt idx="39">
                  <c:v>2.931369777048321</c:v>
                </c:pt>
                <c:pt idx="40">
                  <c:v>3.113092240196382</c:v>
                </c:pt>
                <c:pt idx="41">
                  <c:v>3.455954850430425</c:v>
                </c:pt>
                <c:pt idx="42">
                  <c:v>3.700305331710362</c:v>
                </c:pt>
                <c:pt idx="43">
                  <c:v>3.62717831847189</c:v>
                </c:pt>
                <c:pt idx="44">
                  <c:v>3.62920280265699</c:v>
                </c:pt>
                <c:pt idx="45">
                  <c:v>3.898084180840931</c:v>
                </c:pt>
                <c:pt idx="46">
                  <c:v>4.17350647698378</c:v>
                </c:pt>
                <c:pt idx="47">
                  <c:v>4.099097406556171</c:v>
                </c:pt>
                <c:pt idx="48">
                  <c:v>4.971897388302247</c:v>
                </c:pt>
                <c:pt idx="49">
                  <c:v>5.203111406994743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plot!$F$2</c:f>
              <c:strCache>
                <c:ptCount val="1"/>
                <c:pt idx="0">
                  <c:v>订单取消_无运单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plot!$F$3:$F$52</c:f>
              <c:numCache>
                <c:formatCode>General</c:formatCode>
                <c:ptCount val="50"/>
                <c:pt idx="0">
                  <c:v>2.894155954084852</c:v>
                </c:pt>
                <c:pt idx="1">
                  <c:v>2.919434429765241</c:v>
                </c:pt>
                <c:pt idx="2">
                  <c:v>2.850314989594668</c:v>
                </c:pt>
                <c:pt idx="3">
                  <c:v>2.753959203174703</c:v>
                </c:pt>
                <c:pt idx="4">
                  <c:v>2.602240312706048</c:v>
                </c:pt>
                <c:pt idx="5">
                  <c:v>2.614718624197629</c:v>
                </c:pt>
                <c:pt idx="6">
                  <c:v>2.978641370438207</c:v>
                </c:pt>
                <c:pt idx="7">
                  <c:v>2.890831608203495</c:v>
                </c:pt>
                <c:pt idx="8">
                  <c:v>3.027237009246403</c:v>
                </c:pt>
                <c:pt idx="9">
                  <c:v>2.950880438589522</c:v>
                </c:pt>
                <c:pt idx="10">
                  <c:v>2.918583984977124</c:v>
                </c:pt>
                <c:pt idx="11">
                  <c:v>2.866416282252734</c:v>
                </c:pt>
                <c:pt idx="12">
                  <c:v>3.296249971123161</c:v>
                </c:pt>
                <c:pt idx="13">
                  <c:v>3.365942703775611</c:v>
                </c:pt>
                <c:pt idx="14">
                  <c:v>2.858642090531037</c:v>
                </c:pt>
                <c:pt idx="15">
                  <c:v>2.720855134042198</c:v>
                </c:pt>
                <c:pt idx="16">
                  <c:v>2.819742307694599</c:v>
                </c:pt>
                <c:pt idx="17">
                  <c:v>2.77590974448101</c:v>
                </c:pt>
                <c:pt idx="18">
                  <c:v>2.566768107081942</c:v>
                </c:pt>
                <c:pt idx="19">
                  <c:v>3.237159909738963</c:v>
                </c:pt>
                <c:pt idx="20">
                  <c:v>4.10505441610009</c:v>
                </c:pt>
                <c:pt idx="21">
                  <c:v>3.719913209680195</c:v>
                </c:pt>
                <c:pt idx="22">
                  <c:v>3.298548088105976</c:v>
                </c:pt>
                <c:pt idx="23">
                  <c:v>3.870785750683332</c:v>
                </c:pt>
                <c:pt idx="24">
                  <c:v>3.976664939101735</c:v>
                </c:pt>
                <c:pt idx="25">
                  <c:v>3.951502195247661</c:v>
                </c:pt>
                <c:pt idx="26">
                  <c:v>3.879964670842941</c:v>
                </c:pt>
                <c:pt idx="27">
                  <c:v>3.482736487887023</c:v>
                </c:pt>
                <c:pt idx="28">
                  <c:v>3.138820299124224</c:v>
                </c:pt>
                <c:pt idx="29">
                  <c:v>2.996608659376807</c:v>
                </c:pt>
                <c:pt idx="30">
                  <c:v>3.454718625555018</c:v>
                </c:pt>
                <c:pt idx="31">
                  <c:v>3.899539046625078</c:v>
                </c:pt>
                <c:pt idx="32">
                  <c:v>3.218360298766241</c:v>
                </c:pt>
                <c:pt idx="33">
                  <c:v>2.957727417787056</c:v>
                </c:pt>
                <c:pt idx="34">
                  <c:v>3.05188791075186</c:v>
                </c:pt>
                <c:pt idx="35">
                  <c:v>3.300365188165266</c:v>
                </c:pt>
                <c:pt idx="36">
                  <c:v>3.281226027020533</c:v>
                </c:pt>
                <c:pt idx="37">
                  <c:v>3.591716162062626</c:v>
                </c:pt>
                <c:pt idx="38">
                  <c:v>3.226499348341654</c:v>
                </c:pt>
                <c:pt idx="39">
                  <c:v>3.154098899190583</c:v>
                </c:pt>
                <c:pt idx="40">
                  <c:v>3.245676770611652</c:v>
                </c:pt>
                <c:pt idx="41">
                  <c:v>3.667726993658775</c:v>
                </c:pt>
                <c:pt idx="42">
                  <c:v>3.451744244309261</c:v>
                </c:pt>
                <c:pt idx="43">
                  <c:v>3.536888672220123</c:v>
                </c:pt>
                <c:pt idx="44">
                  <c:v>3.649149582569274</c:v>
                </c:pt>
                <c:pt idx="45">
                  <c:v>3.722576462083096</c:v>
                </c:pt>
                <c:pt idx="46">
                  <c:v>3.76564075892788</c:v>
                </c:pt>
                <c:pt idx="47">
                  <c:v>3.881716408881656</c:v>
                </c:pt>
                <c:pt idx="48">
                  <c:v>4.174767677109221</c:v>
                </c:pt>
                <c:pt idx="49">
                  <c:v>4.835097062991901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plot!$G$2</c:f>
              <c:strCache>
                <c:ptCount val="1"/>
                <c:pt idx="0">
                  <c:v>支付成功率/10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plot!$G$3:$G$52</c:f>
              <c:numCache>
                <c:formatCode>General</c:formatCode>
                <c:ptCount val="50"/>
                <c:pt idx="0">
                  <c:v>9.175379358040762</c:v>
                </c:pt>
                <c:pt idx="1">
                  <c:v>9.130756187246365</c:v>
                </c:pt>
                <c:pt idx="2">
                  <c:v>9.175014998911958</c:v>
                </c:pt>
                <c:pt idx="3">
                  <c:v>9.18570487906501</c:v>
                </c:pt>
                <c:pt idx="4">
                  <c:v>9.17237519351035</c:v>
                </c:pt>
                <c:pt idx="5">
                  <c:v>9.16319068298711</c:v>
                </c:pt>
                <c:pt idx="6">
                  <c:v>9.167734854976268</c:v>
                </c:pt>
                <c:pt idx="7">
                  <c:v>9.18871263862297</c:v>
                </c:pt>
                <c:pt idx="8">
                  <c:v>9.161601777444891</c:v>
                </c:pt>
                <c:pt idx="9">
                  <c:v>9.15502094934732</c:v>
                </c:pt>
                <c:pt idx="10">
                  <c:v>9.166736401845836</c:v>
                </c:pt>
                <c:pt idx="11">
                  <c:v>9.12990271832771</c:v>
                </c:pt>
                <c:pt idx="12">
                  <c:v>9.147760950067518</c:v>
                </c:pt>
                <c:pt idx="13">
                  <c:v>9.183696989053352</c:v>
                </c:pt>
                <c:pt idx="14">
                  <c:v>9.18621721166221</c:v>
                </c:pt>
                <c:pt idx="15">
                  <c:v>9.205522495809898</c:v>
                </c:pt>
                <c:pt idx="16">
                  <c:v>9.205985196229567</c:v>
                </c:pt>
                <c:pt idx="17">
                  <c:v>9.202734271983016</c:v>
                </c:pt>
                <c:pt idx="18">
                  <c:v>9.190075206161424</c:v>
                </c:pt>
                <c:pt idx="19">
                  <c:v>9.189951568069385</c:v>
                </c:pt>
                <c:pt idx="20">
                  <c:v>9.154001069076131</c:v>
                </c:pt>
                <c:pt idx="21">
                  <c:v>9.181366599671801</c:v>
                </c:pt>
                <c:pt idx="22">
                  <c:v>9.1577991516817</c:v>
                </c:pt>
                <c:pt idx="23">
                  <c:v>8.981648765713473</c:v>
                </c:pt>
                <c:pt idx="24">
                  <c:v>9.003143101209335</c:v>
                </c:pt>
                <c:pt idx="25">
                  <c:v>9.13488372931821</c:v>
                </c:pt>
                <c:pt idx="26">
                  <c:v>9.172261166056035</c:v>
                </c:pt>
                <c:pt idx="27">
                  <c:v>9.186112475345296</c:v>
                </c:pt>
                <c:pt idx="28">
                  <c:v>9.182417215955798</c:v>
                </c:pt>
                <c:pt idx="29">
                  <c:v>9.195502980595426</c:v>
                </c:pt>
                <c:pt idx="30">
                  <c:v>9.17993861722865</c:v>
                </c:pt>
                <c:pt idx="31">
                  <c:v>9.163661308608828</c:v>
                </c:pt>
                <c:pt idx="32">
                  <c:v>9.19470320591574</c:v>
                </c:pt>
                <c:pt idx="33">
                  <c:v>9.198731212968477</c:v>
                </c:pt>
                <c:pt idx="34">
                  <c:v>9.244838785486122</c:v>
                </c:pt>
                <c:pt idx="35">
                  <c:v>9.267509930173632</c:v>
                </c:pt>
                <c:pt idx="36">
                  <c:v>9.279517801719112</c:v>
                </c:pt>
                <c:pt idx="37">
                  <c:v>9.291826123703487</c:v>
                </c:pt>
                <c:pt idx="38">
                  <c:v>9.303171510142908</c:v>
                </c:pt>
                <c:pt idx="39">
                  <c:v>9.317073177854954</c:v>
                </c:pt>
                <c:pt idx="40">
                  <c:v>9.304358359362868</c:v>
                </c:pt>
                <c:pt idx="41">
                  <c:v>9.291116739821577</c:v>
                </c:pt>
                <c:pt idx="42">
                  <c:v>9.323410115327206</c:v>
                </c:pt>
                <c:pt idx="43">
                  <c:v>9.316550566122327</c:v>
                </c:pt>
                <c:pt idx="44">
                  <c:v>9.312257684866285</c:v>
                </c:pt>
                <c:pt idx="45">
                  <c:v>9.312508413316924</c:v>
                </c:pt>
                <c:pt idx="46">
                  <c:v>9.321564636295871</c:v>
                </c:pt>
                <c:pt idx="47">
                  <c:v>9.33019600558794</c:v>
                </c:pt>
                <c:pt idx="48">
                  <c:v>9.32909611177302</c:v>
                </c:pt>
                <c:pt idx="49">
                  <c:v>9.324104219021872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plot!$H$2</c:f>
              <c:strCache>
                <c:ptCount val="1"/>
                <c:pt idx="0">
                  <c:v>订单取消_运单正常*100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plot!$H$3:$H$52</c:f>
              <c:numCache>
                <c:formatCode>General</c:formatCode>
                <c:ptCount val="50"/>
                <c:pt idx="0">
                  <c:v>0.428723130602257</c:v>
                </c:pt>
                <c:pt idx="1">
                  <c:v>0.663921698213064</c:v>
                </c:pt>
                <c:pt idx="2">
                  <c:v>0.432162122533396</c:v>
                </c:pt>
                <c:pt idx="3">
                  <c:v>0.315294905835258</c:v>
                </c:pt>
                <c:pt idx="4">
                  <c:v>0.391031524402881</c:v>
                </c:pt>
                <c:pt idx="5">
                  <c:v>0.35946792907424</c:v>
                </c:pt>
                <c:pt idx="6">
                  <c:v>0.400721370669253</c:v>
                </c:pt>
                <c:pt idx="7">
                  <c:v>0.377221373327922</c:v>
                </c:pt>
                <c:pt idx="8">
                  <c:v>0.370982822808299</c:v>
                </c:pt>
                <c:pt idx="9">
                  <c:v>0.396493582874305</c:v>
                </c:pt>
                <c:pt idx="10">
                  <c:v>0.375631764738982</c:v>
                </c:pt>
                <c:pt idx="11">
                  <c:v>0.50662735822135</c:v>
                </c:pt>
                <c:pt idx="12">
                  <c:v>0.578322553432368</c:v>
                </c:pt>
                <c:pt idx="13">
                  <c:v>0.486334169296592</c:v>
                </c:pt>
                <c:pt idx="14">
                  <c:v>0.395751836360621</c:v>
                </c:pt>
                <c:pt idx="15">
                  <c:v>0.43858711614721</c:v>
                </c:pt>
                <c:pt idx="16">
                  <c:v>0.36646341354413</c:v>
                </c:pt>
                <c:pt idx="17">
                  <c:v>0.331168082814982</c:v>
                </c:pt>
                <c:pt idx="18">
                  <c:v>0.379777981148529</c:v>
                </c:pt>
                <c:pt idx="19">
                  <c:v>0.474376443459749</c:v>
                </c:pt>
                <c:pt idx="20">
                  <c:v>0.992043307739705</c:v>
                </c:pt>
                <c:pt idx="21">
                  <c:v>0.434808968822972</c:v>
                </c:pt>
                <c:pt idx="22">
                  <c:v>0.405223266507821</c:v>
                </c:pt>
                <c:pt idx="23">
                  <c:v>0.672287723779201</c:v>
                </c:pt>
                <c:pt idx="24">
                  <c:v>0.82728461497777</c:v>
                </c:pt>
                <c:pt idx="25">
                  <c:v>0.693792740699899</c:v>
                </c:pt>
                <c:pt idx="26">
                  <c:v>0.403346435678857</c:v>
                </c:pt>
                <c:pt idx="27">
                  <c:v>0.463162168227933</c:v>
                </c:pt>
                <c:pt idx="28">
                  <c:v>0.41049335029279</c:v>
                </c:pt>
                <c:pt idx="29">
                  <c:v>0.407241126741321</c:v>
                </c:pt>
                <c:pt idx="30">
                  <c:v>0.343428083869717</c:v>
                </c:pt>
                <c:pt idx="31">
                  <c:v>0.387422219059592</c:v>
                </c:pt>
                <c:pt idx="32">
                  <c:v>0.276028571761746</c:v>
                </c:pt>
                <c:pt idx="33">
                  <c:v>0.326142053457426</c:v>
                </c:pt>
                <c:pt idx="34">
                  <c:v>0.398576815052386</c:v>
                </c:pt>
                <c:pt idx="35">
                  <c:v>0.598396629475577</c:v>
                </c:pt>
                <c:pt idx="36">
                  <c:v>0.673052706540335</c:v>
                </c:pt>
                <c:pt idx="37">
                  <c:v>0.507875368731663</c:v>
                </c:pt>
                <c:pt idx="38">
                  <c:v>0.277756016266532</c:v>
                </c:pt>
                <c:pt idx="39">
                  <c:v>0.355777290312388</c:v>
                </c:pt>
                <c:pt idx="40">
                  <c:v>0.454184454261603</c:v>
                </c:pt>
                <c:pt idx="41">
                  <c:v>0.477587029239009</c:v>
                </c:pt>
                <c:pt idx="42">
                  <c:v>0.522844850470407</c:v>
                </c:pt>
                <c:pt idx="43">
                  <c:v>0.443503580505678</c:v>
                </c:pt>
                <c:pt idx="44">
                  <c:v>0.342303231199129</c:v>
                </c:pt>
                <c:pt idx="45">
                  <c:v>0.350869241998171</c:v>
                </c:pt>
                <c:pt idx="46">
                  <c:v>0.508506888304989</c:v>
                </c:pt>
                <c:pt idx="47">
                  <c:v>0.505582953867424</c:v>
                </c:pt>
                <c:pt idx="48">
                  <c:v>0.707350596963095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84368"/>
        <c:axId val="317615872"/>
      </c:lineChart>
      <c:catAx>
        <c:axId val="3173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15872"/>
        <c:crosses val="autoZero"/>
        <c:auto val="1"/>
        <c:lblAlgn val="ctr"/>
        <c:lblOffset val="100"/>
        <c:noMultiLvlLbl val="0"/>
      </c:catAx>
      <c:valAx>
        <c:axId val="317615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ingFang SC" charset="-122"/>
                    <a:ea typeface="PingFang SC" charset="-122"/>
                    <a:cs typeface="PingFang SC" charset="-122"/>
                  </a:defRPr>
                </a:pPr>
                <a:r>
                  <a:rPr lang="zh-CN" altLang="en-US">
                    <a:latin typeface="PingFang SC" charset="-122"/>
                    <a:ea typeface="PingFang SC" charset="-122"/>
                    <a:cs typeface="PingFang SC" charset="-122"/>
                  </a:rPr>
                  <a:t>异常发生率 </a:t>
                </a:r>
                <a:r>
                  <a:rPr lang="en-US" altLang="zh-CN">
                    <a:latin typeface="PingFang SC" charset="-122"/>
                    <a:ea typeface="PingFang SC" charset="-122"/>
                    <a:cs typeface="PingFang SC" charset="-122"/>
                  </a:rPr>
                  <a:t>%</a:t>
                </a:r>
                <a:r>
                  <a:rPr lang="zh-CN" altLang="en-US">
                    <a:latin typeface="PingFang SC" charset="-122"/>
                    <a:ea typeface="PingFang SC" charset="-122"/>
                    <a:cs typeface="PingFang SC" charset="-122"/>
                  </a:rPr>
                  <a:t> </a:t>
                </a:r>
                <a:r>
                  <a:rPr lang="en-US" altLang="zh-CN">
                    <a:latin typeface="PingFang SC" charset="-122"/>
                    <a:ea typeface="PingFang SC" charset="-122"/>
                    <a:cs typeface="PingFang SC" charset="-122"/>
                  </a:rPr>
                  <a:t>(</a:t>
                </a:r>
                <a:r>
                  <a:rPr lang="zh-CN" altLang="en-US">
                    <a:latin typeface="PingFang SC" charset="-122"/>
                    <a:ea typeface="PingFang SC" charset="-122"/>
                    <a:cs typeface="PingFang SC" charset="-122"/>
                  </a:rPr>
                  <a:t>分母为支付成功</a:t>
                </a:r>
                <a:r>
                  <a:rPr lang="en-US" altLang="zh-CN">
                    <a:latin typeface="PingFang SC" charset="-122"/>
                    <a:ea typeface="PingFang SC" charset="-122"/>
                    <a:cs typeface="PingFang SC" charset="-122"/>
                  </a:rPr>
                  <a:t>)</a:t>
                </a:r>
                <a:endParaRPr lang="zh-CN" altLang="en-US">
                  <a:latin typeface="PingFang SC" charset="-122"/>
                  <a:ea typeface="PingFang SC" charset="-122"/>
                  <a:cs typeface="PingFang SC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ingFang SC" charset="-122"/>
                  <a:ea typeface="PingFang SC" charset="-122"/>
                  <a:cs typeface="PingFang SC" charset="-122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384368"/>
        <c:crosses val="autoZero"/>
        <c:crossBetween val="between"/>
      </c:valAx>
      <c:valAx>
        <c:axId val="31761950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500480"/>
        <c:crosses val="max"/>
        <c:crossBetween val="between"/>
      </c:valAx>
      <c:catAx>
        <c:axId val="31750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1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123492887983"/>
          <c:y val="0.695778664669574"/>
          <c:w val="0.722334676152564"/>
          <c:h val="0.153756132775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gFang SC" charset="-122"/>
                <a:ea typeface="PingFang SC" charset="-122"/>
                <a:cs typeface="PingFang SC" charset="-122"/>
              </a:defRPr>
            </a:pPr>
            <a:r>
              <a:rPr lang="zh-CN" altLang="en-US"/>
              <a:t>商户取消率变化趋势（</a:t>
            </a:r>
            <a:r>
              <a:rPr lang="en-US" altLang="zh-CN"/>
              <a:t>1201-0119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23837799591495"/>
          <c:y val="0.124387561021647"/>
          <c:w val="0.816693802730305"/>
          <c:h val="0.442212531721509"/>
        </c:manualLayout>
      </c:layout>
      <c:areaChart>
        <c:grouping val="standard"/>
        <c:varyColors val="0"/>
        <c:ser>
          <c:idx val="0"/>
          <c:order val="0"/>
          <c:tx>
            <c:strRef>
              <c:f>plot!$P$2</c:f>
              <c:strCache>
                <c:ptCount val="1"/>
                <c:pt idx="0">
                  <c:v>创建订单量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plot!$O$3:$O$52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plot!$P$3:$P$52</c:f>
              <c:numCache>
                <c:formatCode>General</c:formatCode>
                <c:ptCount val="50"/>
                <c:pt idx="0">
                  <c:v>5.948602E6</c:v>
                </c:pt>
                <c:pt idx="1">
                  <c:v>5.77357E6</c:v>
                </c:pt>
                <c:pt idx="2">
                  <c:v>6.355461E6</c:v>
                </c:pt>
                <c:pt idx="3">
                  <c:v>6.525779E6</c:v>
                </c:pt>
                <c:pt idx="4">
                  <c:v>5.854984E6</c:v>
                </c:pt>
                <c:pt idx="5">
                  <c:v>5.980801E6</c:v>
                </c:pt>
                <c:pt idx="6">
                  <c:v>6.042942E6</c:v>
                </c:pt>
                <c:pt idx="7">
                  <c:v>6.202796E6</c:v>
                </c:pt>
                <c:pt idx="8">
                  <c:v>6.35519E6</c:v>
                </c:pt>
                <c:pt idx="9">
                  <c:v>7.10762E6</c:v>
                </c:pt>
                <c:pt idx="10">
                  <c:v>7.289482E6</c:v>
                </c:pt>
                <c:pt idx="11">
                  <c:v>7.004711E6</c:v>
                </c:pt>
                <c:pt idx="12">
                  <c:v>6.956053E6</c:v>
                </c:pt>
                <c:pt idx="13">
                  <c:v>6.828849E6</c:v>
                </c:pt>
                <c:pt idx="14">
                  <c:v>6.794184E6</c:v>
                </c:pt>
                <c:pt idx="15">
                  <c:v>6.860811E6</c:v>
                </c:pt>
                <c:pt idx="16">
                  <c:v>7.291791E6</c:v>
                </c:pt>
                <c:pt idx="17">
                  <c:v>7.382733E6</c:v>
                </c:pt>
                <c:pt idx="18">
                  <c:v>6.761813E6</c:v>
                </c:pt>
                <c:pt idx="19">
                  <c:v>7.225605E6</c:v>
                </c:pt>
                <c:pt idx="20">
                  <c:v>7.355884E6</c:v>
                </c:pt>
                <c:pt idx="21">
                  <c:v>7.113978E6</c:v>
                </c:pt>
                <c:pt idx="22">
                  <c:v>7.114075E6</c:v>
                </c:pt>
                <c:pt idx="23">
                  <c:v>8.114931E6</c:v>
                </c:pt>
                <c:pt idx="24">
                  <c:v>8.673281E6</c:v>
                </c:pt>
                <c:pt idx="25">
                  <c:v>7.763049E6</c:v>
                </c:pt>
                <c:pt idx="26">
                  <c:v>7.649478E6</c:v>
                </c:pt>
                <c:pt idx="27">
                  <c:v>7.61518E6</c:v>
                </c:pt>
                <c:pt idx="28">
                  <c:v>7.640633E6</c:v>
                </c:pt>
                <c:pt idx="29">
                  <c:v>7.450357E6</c:v>
                </c:pt>
                <c:pt idx="30">
                  <c:v>7.136856E6</c:v>
                </c:pt>
                <c:pt idx="31">
                  <c:v>6.901008E6</c:v>
                </c:pt>
                <c:pt idx="32">
                  <c:v>7.368004E6</c:v>
                </c:pt>
                <c:pt idx="33">
                  <c:v>7.133112E6</c:v>
                </c:pt>
                <c:pt idx="34">
                  <c:v>7.327442E6</c:v>
                </c:pt>
                <c:pt idx="35">
                  <c:v>7.789894E6</c:v>
                </c:pt>
                <c:pt idx="36">
                  <c:v>7.445236E6</c:v>
                </c:pt>
                <c:pt idx="37">
                  <c:v>7.988829E6</c:v>
                </c:pt>
                <c:pt idx="38">
                  <c:v>7.546405E6</c:v>
                </c:pt>
                <c:pt idx="39">
                  <c:v>6.848069E6</c:v>
                </c:pt>
                <c:pt idx="40">
                  <c:v>6.909779E6</c:v>
                </c:pt>
                <c:pt idx="41">
                  <c:v>6.850987E6</c:v>
                </c:pt>
                <c:pt idx="42">
                  <c:v>6.646567E6</c:v>
                </c:pt>
                <c:pt idx="43">
                  <c:v>6.147258E6</c:v>
                </c:pt>
                <c:pt idx="44">
                  <c:v>5.991939E6</c:v>
                </c:pt>
                <c:pt idx="45">
                  <c:v>5.876101E6</c:v>
                </c:pt>
                <c:pt idx="46">
                  <c:v>5.464043E6</c:v>
                </c:pt>
                <c:pt idx="47">
                  <c:v>5.448161E6</c:v>
                </c:pt>
                <c:pt idx="48">
                  <c:v>5.516036E6</c:v>
                </c:pt>
                <c:pt idx="49">
                  <c:v>5.251786E6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90016"/>
        <c:axId val="390287696"/>
      </c:areaChart>
      <c:lineChart>
        <c:grouping val="standard"/>
        <c:varyColors val="0"/>
        <c:ser>
          <c:idx val="1"/>
          <c:order val="1"/>
          <c:tx>
            <c:strRef>
              <c:f>plot!$Q$2</c:f>
              <c:strCache>
                <c:ptCount val="1"/>
                <c:pt idx="0">
                  <c:v>商户未接单被系统取消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plot!$O$3:$O$52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plot!$Q$3:$Q$52</c:f>
              <c:numCache>
                <c:formatCode>General</c:formatCode>
                <c:ptCount val="50"/>
                <c:pt idx="0">
                  <c:v>1.405222507304783</c:v>
                </c:pt>
                <c:pt idx="1">
                  <c:v>1.384314679156994</c:v>
                </c:pt>
                <c:pt idx="2">
                  <c:v>1.304460787718364</c:v>
                </c:pt>
                <c:pt idx="3">
                  <c:v>1.235538974120461</c:v>
                </c:pt>
                <c:pt idx="4">
                  <c:v>1.186687573818838</c:v>
                </c:pt>
                <c:pt idx="5">
                  <c:v>1.168216028182286</c:v>
                </c:pt>
                <c:pt idx="6">
                  <c:v>1.505286363253201</c:v>
                </c:pt>
                <c:pt idx="7">
                  <c:v>1.389455451998054</c:v>
                </c:pt>
                <c:pt idx="8">
                  <c:v>1.453926337925505</c:v>
                </c:pt>
                <c:pt idx="9">
                  <c:v>1.291201330989001</c:v>
                </c:pt>
                <c:pt idx="10">
                  <c:v>1.276714003252881</c:v>
                </c:pt>
                <c:pt idx="11">
                  <c:v>1.216609308839881</c:v>
                </c:pt>
                <c:pt idx="12">
                  <c:v>1.648675020598812</c:v>
                </c:pt>
                <c:pt idx="13">
                  <c:v>1.672734416258677</c:v>
                </c:pt>
                <c:pt idx="14">
                  <c:v>1.115058838043768</c:v>
                </c:pt>
                <c:pt idx="15">
                  <c:v>1.1225613487583</c:v>
                </c:pt>
                <c:pt idx="16">
                  <c:v>1.108790176158665</c:v>
                </c:pt>
                <c:pt idx="17">
                  <c:v>1.02816650777958</c:v>
                </c:pt>
                <c:pt idx="18">
                  <c:v>0.988694041685783</c:v>
                </c:pt>
                <c:pt idx="19">
                  <c:v>1.5943265179745</c:v>
                </c:pt>
                <c:pt idx="20">
                  <c:v>1.703492809245368</c:v>
                </c:pt>
                <c:pt idx="21">
                  <c:v>2.069751932297181</c:v>
                </c:pt>
                <c:pt idx="22">
                  <c:v>1.656779884103076</c:v>
                </c:pt>
                <c:pt idx="23">
                  <c:v>1.786995650435629</c:v>
                </c:pt>
                <c:pt idx="24">
                  <c:v>1.881957242703919</c:v>
                </c:pt>
                <c:pt idx="25">
                  <c:v>2.033419093824892</c:v>
                </c:pt>
                <c:pt idx="26">
                  <c:v>2.075053507539086</c:v>
                </c:pt>
                <c:pt idx="27">
                  <c:v>1.817053802575696</c:v>
                </c:pt>
                <c:pt idx="28">
                  <c:v>1.513337898171423</c:v>
                </c:pt>
                <c:pt idx="29">
                  <c:v>1.378591494528226</c:v>
                </c:pt>
                <c:pt idx="30">
                  <c:v>1.601947008283485</c:v>
                </c:pt>
                <c:pt idx="31">
                  <c:v>1.794160203040869</c:v>
                </c:pt>
                <c:pt idx="32">
                  <c:v>1.437931728244409</c:v>
                </c:pt>
                <c:pt idx="33">
                  <c:v>1.326117973810488</c:v>
                </c:pt>
                <c:pt idx="34">
                  <c:v>1.351086830402022</c:v>
                </c:pt>
                <c:pt idx="35">
                  <c:v>1.488567022915821</c:v>
                </c:pt>
                <c:pt idx="36">
                  <c:v>1.465156133753666</c:v>
                </c:pt>
                <c:pt idx="37">
                  <c:v>1.673617733660726</c:v>
                </c:pt>
                <c:pt idx="38">
                  <c:v>1.440186310189373</c:v>
                </c:pt>
                <c:pt idx="39">
                  <c:v>1.420037251606327</c:v>
                </c:pt>
                <c:pt idx="40">
                  <c:v>1.440542433115895</c:v>
                </c:pt>
                <c:pt idx="41">
                  <c:v>1.732886831354594</c:v>
                </c:pt>
                <c:pt idx="42">
                  <c:v>1.566275345267213</c:v>
                </c:pt>
                <c:pt idx="43">
                  <c:v>1.601833660315369</c:v>
                </c:pt>
                <c:pt idx="44">
                  <c:v>1.672160245225318</c:v>
                </c:pt>
                <c:pt idx="45">
                  <c:v>1.720173007775408</c:v>
                </c:pt>
                <c:pt idx="46">
                  <c:v>1.747359249121844</c:v>
                </c:pt>
                <c:pt idx="47">
                  <c:v>1.832511974151924</c:v>
                </c:pt>
                <c:pt idx="48">
                  <c:v>1.957534478969243</c:v>
                </c:pt>
                <c:pt idx="49">
                  <c:v>2.421122279356807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plot!$R$2</c:f>
              <c:strCache>
                <c:ptCount val="1"/>
                <c:pt idx="0">
                  <c:v>商户拒单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plot!$O$3:$O$52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plot!$R$3:$R$52</c:f>
              <c:numCache>
                <c:formatCode>General</c:formatCode>
                <c:ptCount val="50"/>
                <c:pt idx="0">
                  <c:v>0.255969694771117</c:v>
                </c:pt>
                <c:pt idx="1">
                  <c:v>0.239523979523896</c:v>
                </c:pt>
                <c:pt idx="2">
                  <c:v>0.268918025533579</c:v>
                </c:pt>
                <c:pt idx="3">
                  <c:v>0.266165620243468</c:v>
                </c:pt>
                <c:pt idx="4">
                  <c:v>0.25446841964237</c:v>
                </c:pt>
                <c:pt idx="5">
                  <c:v>0.241007736406729</c:v>
                </c:pt>
                <c:pt idx="6">
                  <c:v>0.243627763059591</c:v>
                </c:pt>
                <c:pt idx="7">
                  <c:v>0.256721076024845</c:v>
                </c:pt>
                <c:pt idx="8">
                  <c:v>0.257644135414226</c:v>
                </c:pt>
                <c:pt idx="9">
                  <c:v>0.28796499053871</c:v>
                </c:pt>
                <c:pt idx="10">
                  <c:v>0.277174339232298</c:v>
                </c:pt>
                <c:pt idx="11">
                  <c:v>0.269497608609413</c:v>
                </c:pt>
                <c:pt idx="12">
                  <c:v>0.264896873930869</c:v>
                </c:pt>
                <c:pt idx="13">
                  <c:v>0.261679673846766</c:v>
                </c:pt>
                <c:pt idx="14">
                  <c:v>0.365774035314843</c:v>
                </c:pt>
                <c:pt idx="15">
                  <c:v>0.27361819329025</c:v>
                </c:pt>
                <c:pt idx="16">
                  <c:v>0.321057702792809</c:v>
                </c:pt>
                <c:pt idx="17">
                  <c:v>0.368671028371096</c:v>
                </c:pt>
                <c:pt idx="18">
                  <c:v>0.281679397543384</c:v>
                </c:pt>
                <c:pt idx="19">
                  <c:v>0.287803435268548</c:v>
                </c:pt>
                <c:pt idx="20">
                  <c:v>0.484779486445317</c:v>
                </c:pt>
                <c:pt idx="21">
                  <c:v>0.287555706071587</c:v>
                </c:pt>
                <c:pt idx="22">
                  <c:v>0.301860634816016</c:v>
                </c:pt>
                <c:pt idx="23">
                  <c:v>0.394262449602431</c:v>
                </c:pt>
                <c:pt idx="24">
                  <c:v>0.44294303812463</c:v>
                </c:pt>
                <c:pt idx="25">
                  <c:v>0.380923237896877</c:v>
                </c:pt>
                <c:pt idx="26">
                  <c:v>0.331014875217012</c:v>
                </c:pt>
                <c:pt idx="27">
                  <c:v>0.318509761428598</c:v>
                </c:pt>
                <c:pt idx="28">
                  <c:v>0.312245757807783</c:v>
                </c:pt>
                <c:pt idx="29">
                  <c:v>0.314830962820199</c:v>
                </c:pt>
                <c:pt idx="30">
                  <c:v>0.401047684607859</c:v>
                </c:pt>
                <c:pt idx="31">
                  <c:v>0.487503656791353</c:v>
                </c:pt>
                <c:pt idx="32">
                  <c:v>0.344120539758373</c:v>
                </c:pt>
                <c:pt idx="33">
                  <c:v>0.315123328941084</c:v>
                </c:pt>
                <c:pt idx="34">
                  <c:v>0.318079060516065</c:v>
                </c:pt>
                <c:pt idx="35">
                  <c:v>0.341363114277688</c:v>
                </c:pt>
                <c:pt idx="36">
                  <c:v>0.340984422810263</c:v>
                </c:pt>
                <c:pt idx="37">
                  <c:v>0.387049528356218</c:v>
                </c:pt>
                <c:pt idx="38">
                  <c:v>0.356738432174117</c:v>
                </c:pt>
                <c:pt idx="39">
                  <c:v>0.346875021550386</c:v>
                </c:pt>
                <c:pt idx="40">
                  <c:v>0.355010478906398</c:v>
                </c:pt>
                <c:pt idx="41">
                  <c:v>0.367757722613683</c:v>
                </c:pt>
                <c:pt idx="42">
                  <c:v>0.400863855880722</c:v>
                </c:pt>
                <c:pt idx="43">
                  <c:v>0.420350598310775</c:v>
                </c:pt>
                <c:pt idx="44">
                  <c:v>0.433040469919611</c:v>
                </c:pt>
                <c:pt idx="45">
                  <c:v>0.464719001250703</c:v>
                </c:pt>
                <c:pt idx="46">
                  <c:v>0.476798833300644</c:v>
                </c:pt>
                <c:pt idx="47">
                  <c:v>0.481700552855944</c:v>
                </c:pt>
                <c:pt idx="48">
                  <c:v>0.559059596814046</c:v>
                </c:pt>
                <c:pt idx="49">
                  <c:v>0.644030207359061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plot!$S$2</c:f>
              <c:strCache>
                <c:ptCount val="1"/>
                <c:pt idx="0">
                  <c:v>商户确认订单后，运力接单前__取消订单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plot!$O$3:$O$52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plot!$S$3:$S$52</c:f>
              <c:numCache>
                <c:formatCode>General</c:formatCode>
                <c:ptCount val="50"/>
                <c:pt idx="0">
                  <c:v>0.128305473658445</c:v>
                </c:pt>
                <c:pt idx="1">
                  <c:v>0.140561708107394</c:v>
                </c:pt>
                <c:pt idx="2">
                  <c:v>0.144362728074846</c:v>
                </c:pt>
                <c:pt idx="3">
                  <c:v>0.136727886149512</c:v>
                </c:pt>
                <c:pt idx="4">
                  <c:v>0.123882511040589</c:v>
                </c:pt>
                <c:pt idx="5">
                  <c:v>0.120248408761383</c:v>
                </c:pt>
                <c:pt idx="6">
                  <c:v>0.12055937093243</c:v>
                </c:pt>
                <c:pt idx="7">
                  <c:v>0.125132224863942</c:v>
                </c:pt>
                <c:pt idx="8">
                  <c:v>0.124949075737517</c:v>
                </c:pt>
                <c:pt idx="9">
                  <c:v>0.148254790464667</c:v>
                </c:pt>
                <c:pt idx="10">
                  <c:v>0.142710139782906</c:v>
                </c:pt>
                <c:pt idx="11">
                  <c:v>0.135225722033896</c:v>
                </c:pt>
                <c:pt idx="12">
                  <c:v>0.139803191177564</c:v>
                </c:pt>
                <c:pt idx="13">
                  <c:v>0.123385370557935</c:v>
                </c:pt>
                <c:pt idx="14">
                  <c:v>0.137567824574587</c:v>
                </c:pt>
                <c:pt idx="15">
                  <c:v>0.145319586714769</c:v>
                </c:pt>
                <c:pt idx="16">
                  <c:v>0.160782098470805</c:v>
                </c:pt>
                <c:pt idx="17">
                  <c:v>0.159093146984317</c:v>
                </c:pt>
                <c:pt idx="18">
                  <c:v>0.139214377750675</c:v>
                </c:pt>
                <c:pt idx="19">
                  <c:v>0.148216284334313</c:v>
                </c:pt>
                <c:pt idx="20">
                  <c:v>0.200547198019715</c:v>
                </c:pt>
                <c:pt idx="21">
                  <c:v>0.146839888027504</c:v>
                </c:pt>
                <c:pt idx="22">
                  <c:v>0.148320925161556</c:v>
                </c:pt>
                <c:pt idx="23">
                  <c:v>0.210453497858146</c:v>
                </c:pt>
                <c:pt idx="24">
                  <c:v>0.221189781267741</c:v>
                </c:pt>
                <c:pt idx="25">
                  <c:v>0.179370806132169</c:v>
                </c:pt>
                <c:pt idx="26">
                  <c:v>0.157319362438983</c:v>
                </c:pt>
                <c:pt idx="27">
                  <c:v>0.157560907969391</c:v>
                </c:pt>
                <c:pt idx="28">
                  <c:v>0.155559875871372</c:v>
                </c:pt>
                <c:pt idx="29">
                  <c:v>0.16159736609868</c:v>
                </c:pt>
                <c:pt idx="30">
                  <c:v>0.202012030667365</c:v>
                </c:pt>
                <c:pt idx="31">
                  <c:v>0.225669489314263</c:v>
                </c:pt>
                <c:pt idx="32">
                  <c:v>0.20169274890655</c:v>
                </c:pt>
                <c:pt idx="33">
                  <c:v>0.16139459561281</c:v>
                </c:pt>
                <c:pt idx="34">
                  <c:v>0.18817254301751</c:v>
                </c:pt>
                <c:pt idx="35">
                  <c:v>0.177773665340036</c:v>
                </c:pt>
                <c:pt idx="36">
                  <c:v>0.177295109729303</c:v>
                </c:pt>
                <c:pt idx="37">
                  <c:v>0.191766734055576</c:v>
                </c:pt>
                <c:pt idx="38">
                  <c:v>0.169359950431234</c:v>
                </c:pt>
                <c:pt idx="39">
                  <c:v>0.156996524980581</c:v>
                </c:pt>
                <c:pt idx="40">
                  <c:v>0.166072856785998</c:v>
                </c:pt>
                <c:pt idx="41">
                  <c:v>0.165175987678255</c:v>
                </c:pt>
                <c:pt idx="42">
                  <c:v>0.179897357810003</c:v>
                </c:pt>
                <c:pt idx="43">
                  <c:v>0.191631960474402</c:v>
                </c:pt>
                <c:pt idx="44">
                  <c:v>0.191223846957838</c:v>
                </c:pt>
                <c:pt idx="45">
                  <c:v>0.188153631021519</c:v>
                </c:pt>
                <c:pt idx="46">
                  <c:v>0.173461712670833</c:v>
                </c:pt>
                <c:pt idx="47">
                  <c:v>0.176717963991871</c:v>
                </c:pt>
                <c:pt idx="48">
                  <c:v>0.205539760002161</c:v>
                </c:pt>
                <c:pt idx="49">
                  <c:v>0.206828104770034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plot!$T$2</c:f>
              <c:strCache>
                <c:ptCount val="1"/>
                <c:pt idx="0">
                  <c:v>运单接单前T 之内商户取消*100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plot!$O$3:$O$52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plot!$T$3:$T$52</c:f>
              <c:numCache>
                <c:formatCode>General</c:formatCode>
                <c:ptCount val="50"/>
                <c:pt idx="0">
                  <c:v>0.833628309504389</c:v>
                </c:pt>
                <c:pt idx="1">
                  <c:v>0.861201288539232</c:v>
                </c:pt>
                <c:pt idx="2">
                  <c:v>0.752853856318099</c:v>
                </c:pt>
                <c:pt idx="3">
                  <c:v>0.74569747570561</c:v>
                </c:pt>
                <c:pt idx="4">
                  <c:v>0.675925920753551</c:v>
                </c:pt>
                <c:pt idx="5">
                  <c:v>0.644122735853842</c:v>
                </c:pt>
                <c:pt idx="6">
                  <c:v>0.599277004784649</c:v>
                </c:pt>
                <c:pt idx="7">
                  <c:v>0.631626485572335</c:v>
                </c:pt>
                <c:pt idx="8">
                  <c:v>0.607999626269156</c:v>
                </c:pt>
                <c:pt idx="9">
                  <c:v>0.64545466979538</c:v>
                </c:pt>
                <c:pt idx="10">
                  <c:v>0.627050635161887</c:v>
                </c:pt>
                <c:pt idx="11">
                  <c:v>0.664557491494055</c:v>
                </c:pt>
                <c:pt idx="12">
                  <c:v>0.688329560878742</c:v>
                </c:pt>
                <c:pt idx="13">
                  <c:v>0.628248074435597</c:v>
                </c:pt>
                <c:pt idx="14">
                  <c:v>0.656916003675525</c:v>
                </c:pt>
                <c:pt idx="15">
                  <c:v>0.600088509096724</c:v>
                </c:pt>
                <c:pt idx="16">
                  <c:v>0.601834223869222</c:v>
                </c:pt>
                <c:pt idx="17">
                  <c:v>0.646145726025675</c:v>
                </c:pt>
                <c:pt idx="18">
                  <c:v>0.637254578537362</c:v>
                </c:pt>
                <c:pt idx="19">
                  <c:v>0.694246160110935</c:v>
                </c:pt>
                <c:pt idx="20">
                  <c:v>1.100455226100481</c:v>
                </c:pt>
                <c:pt idx="21">
                  <c:v>0.621593103317347</c:v>
                </c:pt>
                <c:pt idx="22">
                  <c:v>0.709140716388687</c:v>
                </c:pt>
                <c:pt idx="23">
                  <c:v>1.041359963976354</c:v>
                </c:pt>
                <c:pt idx="24">
                  <c:v>1.216595022026133</c:v>
                </c:pt>
                <c:pt idx="25">
                  <c:v>1.102735616315692</c:v>
                </c:pt>
                <c:pt idx="26">
                  <c:v>0.949218113647063</c:v>
                </c:pt>
                <c:pt idx="27">
                  <c:v>0.850560154616111</c:v>
                </c:pt>
                <c:pt idx="28">
                  <c:v>0.887976934834751</c:v>
                </c:pt>
                <c:pt idx="29">
                  <c:v>0.810103316635961</c:v>
                </c:pt>
                <c:pt idx="30">
                  <c:v>0.947861511480419</c:v>
                </c:pt>
                <c:pt idx="31">
                  <c:v>1.054737224949991</c:v>
                </c:pt>
                <c:pt idx="32">
                  <c:v>0.779374790856694</c:v>
                </c:pt>
                <c:pt idx="33">
                  <c:v>0.716293294976589</c:v>
                </c:pt>
                <c:pt idx="34">
                  <c:v>0.754343527747294</c:v>
                </c:pt>
                <c:pt idx="35">
                  <c:v>0.883743170382913</c:v>
                </c:pt>
                <c:pt idx="36">
                  <c:v>0.904640734597225</c:v>
                </c:pt>
                <c:pt idx="37">
                  <c:v>1.077719615345703</c:v>
                </c:pt>
                <c:pt idx="38">
                  <c:v>0.918731438420067</c:v>
                </c:pt>
                <c:pt idx="39">
                  <c:v>0.774246614159999</c:v>
                </c:pt>
                <c:pt idx="40">
                  <c:v>0.880371236685163</c:v>
                </c:pt>
                <c:pt idx="41">
                  <c:v>1.143695254230259</c:v>
                </c:pt>
                <c:pt idx="42">
                  <c:v>1.213516443067118</c:v>
                </c:pt>
                <c:pt idx="43">
                  <c:v>1.094790334555354</c:v>
                </c:pt>
                <c:pt idx="44">
                  <c:v>1.100388397676783</c:v>
                </c:pt>
                <c:pt idx="45">
                  <c:v>1.253626562555965</c:v>
                </c:pt>
                <c:pt idx="46">
                  <c:v>1.168191500160111</c:v>
                </c:pt>
                <c:pt idx="47">
                  <c:v>1.201989045964966</c:v>
                </c:pt>
                <c:pt idx="48">
                  <c:v>1.678986032351962</c:v>
                </c:pt>
                <c:pt idx="49">
                  <c:v>1.946160977940786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81984"/>
        <c:axId val="390284304"/>
      </c:lineChart>
      <c:catAx>
        <c:axId val="3902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284304"/>
        <c:crosses val="autoZero"/>
        <c:auto val="1"/>
        <c:lblAlgn val="ctr"/>
        <c:lblOffset val="100"/>
        <c:noMultiLvlLbl val="0"/>
      </c:catAx>
      <c:valAx>
        <c:axId val="39028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ingFang SC" charset="-122"/>
                    <a:ea typeface="PingFang SC" charset="-122"/>
                    <a:cs typeface="PingFang SC" charset="-122"/>
                  </a:defRPr>
                </a:pPr>
                <a:r>
                  <a:rPr lang="zh-CN" altLang="en-US"/>
                  <a:t>异常发生率 </a:t>
                </a:r>
                <a:r>
                  <a:rPr lang="en-US" altLang="zh-CN"/>
                  <a:t>%</a:t>
                </a:r>
                <a:r>
                  <a:rPr lang="zh-CN" altLang="en-US"/>
                  <a:t> （分母为支付成功量）</a:t>
                </a:r>
              </a:p>
            </c:rich>
          </c:tx>
          <c:layout>
            <c:manualLayout>
              <c:xMode val="edge"/>
              <c:yMode val="edge"/>
              <c:x val="0.0190781034384498"/>
              <c:y val="0.20314403522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ingFang SC" charset="-122"/>
                  <a:ea typeface="PingFang SC" charset="-122"/>
                  <a:cs typeface="PingFang SC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281984"/>
        <c:crosses val="autoZero"/>
        <c:crossBetween val="between"/>
      </c:valAx>
      <c:valAx>
        <c:axId val="39028769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290016"/>
        <c:crosses val="max"/>
        <c:crossBetween val="between"/>
      </c:valAx>
      <c:catAx>
        <c:axId val="39029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28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698087745722"/>
          <c:y val="0.741676251750415"/>
          <c:w val="0.77623605262526"/>
          <c:h val="0.153756132775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gFang SC" charset="-122"/>
                <a:ea typeface="PingFang SC" charset="-122"/>
                <a:cs typeface="PingFang SC" charset="-122"/>
              </a:defRPr>
            </a:pPr>
            <a:r>
              <a:rPr lang="zh-CN" altLang="en-US"/>
              <a:t>总异常订单量（率）趋势（</a:t>
            </a:r>
            <a:r>
              <a:rPr lang="en-US" altLang="zh-CN"/>
              <a:t>1201-0119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058433778484"/>
          <c:y val="0.131381743787785"/>
          <c:w val="0.73548394225544"/>
          <c:h val="0.483336124602244"/>
        </c:manualLayout>
      </c:layout>
      <c:areaChart>
        <c:grouping val="standard"/>
        <c:varyColors val="0"/>
        <c:ser>
          <c:idx val="0"/>
          <c:order val="0"/>
          <c:tx>
            <c:strRef>
              <c:f>plot!$Z$2</c:f>
              <c:strCache>
                <c:ptCount val="1"/>
                <c:pt idx="0">
                  <c:v>创建订单量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plot!$Y$3:$Y$52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plot!$Z$3:$Z$52</c:f>
              <c:numCache>
                <c:formatCode>General</c:formatCode>
                <c:ptCount val="50"/>
                <c:pt idx="0">
                  <c:v>5.948602E6</c:v>
                </c:pt>
                <c:pt idx="1">
                  <c:v>5.77357E6</c:v>
                </c:pt>
                <c:pt idx="2">
                  <c:v>6.355461E6</c:v>
                </c:pt>
                <c:pt idx="3">
                  <c:v>6.525779E6</c:v>
                </c:pt>
                <c:pt idx="4">
                  <c:v>5.854984E6</c:v>
                </c:pt>
                <c:pt idx="5">
                  <c:v>5.980801E6</c:v>
                </c:pt>
                <c:pt idx="6">
                  <c:v>6.042942E6</c:v>
                </c:pt>
                <c:pt idx="7">
                  <c:v>6.202796E6</c:v>
                </c:pt>
                <c:pt idx="8">
                  <c:v>6.35519E6</c:v>
                </c:pt>
                <c:pt idx="9">
                  <c:v>7.10762E6</c:v>
                </c:pt>
                <c:pt idx="10">
                  <c:v>7.289482E6</c:v>
                </c:pt>
                <c:pt idx="11">
                  <c:v>7.004711E6</c:v>
                </c:pt>
                <c:pt idx="12">
                  <c:v>6.956053E6</c:v>
                </c:pt>
                <c:pt idx="13">
                  <c:v>6.828849E6</c:v>
                </c:pt>
                <c:pt idx="14">
                  <c:v>6.794184E6</c:v>
                </c:pt>
                <c:pt idx="15">
                  <c:v>6.860811E6</c:v>
                </c:pt>
                <c:pt idx="16">
                  <c:v>7.291791E6</c:v>
                </c:pt>
                <c:pt idx="17">
                  <c:v>7.382733E6</c:v>
                </c:pt>
                <c:pt idx="18">
                  <c:v>6.761813E6</c:v>
                </c:pt>
                <c:pt idx="19">
                  <c:v>7.225605E6</c:v>
                </c:pt>
                <c:pt idx="20">
                  <c:v>7.355884E6</c:v>
                </c:pt>
                <c:pt idx="21">
                  <c:v>7.113978E6</c:v>
                </c:pt>
                <c:pt idx="22">
                  <c:v>7.114075E6</c:v>
                </c:pt>
                <c:pt idx="23">
                  <c:v>8.114931E6</c:v>
                </c:pt>
                <c:pt idx="24">
                  <c:v>8.673281E6</c:v>
                </c:pt>
                <c:pt idx="25">
                  <c:v>7.763049E6</c:v>
                </c:pt>
                <c:pt idx="26">
                  <c:v>7.649478E6</c:v>
                </c:pt>
                <c:pt idx="27">
                  <c:v>7.61518E6</c:v>
                </c:pt>
                <c:pt idx="28">
                  <c:v>7.640633E6</c:v>
                </c:pt>
                <c:pt idx="29">
                  <c:v>7.450357E6</c:v>
                </c:pt>
                <c:pt idx="30">
                  <c:v>7.136856E6</c:v>
                </c:pt>
                <c:pt idx="31">
                  <c:v>6.901008E6</c:v>
                </c:pt>
                <c:pt idx="32">
                  <c:v>7.368004E6</c:v>
                </c:pt>
                <c:pt idx="33">
                  <c:v>7.133112E6</c:v>
                </c:pt>
                <c:pt idx="34">
                  <c:v>7.327442E6</c:v>
                </c:pt>
                <c:pt idx="35">
                  <c:v>7.789894E6</c:v>
                </c:pt>
                <c:pt idx="36">
                  <c:v>7.445236E6</c:v>
                </c:pt>
                <c:pt idx="37">
                  <c:v>7.988829E6</c:v>
                </c:pt>
                <c:pt idx="38">
                  <c:v>7.546405E6</c:v>
                </c:pt>
                <c:pt idx="39">
                  <c:v>6.848069E6</c:v>
                </c:pt>
                <c:pt idx="40">
                  <c:v>6.909779E6</c:v>
                </c:pt>
                <c:pt idx="41">
                  <c:v>6.850987E6</c:v>
                </c:pt>
                <c:pt idx="42">
                  <c:v>6.646567E6</c:v>
                </c:pt>
                <c:pt idx="43">
                  <c:v>6.147258E6</c:v>
                </c:pt>
                <c:pt idx="44">
                  <c:v>5.991939E6</c:v>
                </c:pt>
                <c:pt idx="45">
                  <c:v>5.876101E6</c:v>
                </c:pt>
                <c:pt idx="46">
                  <c:v>5.464043E6</c:v>
                </c:pt>
                <c:pt idx="47">
                  <c:v>5.448161E6</c:v>
                </c:pt>
                <c:pt idx="48">
                  <c:v>5.516036E6</c:v>
                </c:pt>
                <c:pt idx="49">
                  <c:v>5.251786E6</c:v>
                </c:pt>
              </c:numCache>
            </c:numRef>
          </c:val>
        </c:ser>
        <c:ser>
          <c:idx val="1"/>
          <c:order val="1"/>
          <c:tx>
            <c:strRef>
              <c:f>plot!$AA$2</c:f>
              <c:strCache>
                <c:ptCount val="1"/>
                <c:pt idx="0">
                  <c:v>总异常订单量</c:v>
                </c:pt>
              </c:strCache>
            </c:strRef>
          </c:tx>
          <c:spPr>
            <a:solidFill>
              <a:srgbClr val="ED7D31">
                <a:lumMod val="60000"/>
                <a:lumOff val="40000"/>
                <a:alpha val="63000"/>
              </a:srgbClr>
            </a:solidFill>
            <a:ln w="28575" cap="rnd">
              <a:noFill/>
              <a:round/>
            </a:ln>
            <a:effectLst/>
          </c:spPr>
          <c:cat>
            <c:strRef>
              <c:f>plot!$Y$3:$Y$52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plot!$AA$3:$AA$52</c:f>
              <c:numCache>
                <c:formatCode>0</c:formatCode>
                <c:ptCount val="50"/>
                <c:pt idx="0">
                  <c:v>425707.0</c:v>
                </c:pt>
                <c:pt idx="1">
                  <c:v>390486.0102299934</c:v>
                </c:pt>
                <c:pt idx="2">
                  <c:v>405078.1423690927</c:v>
                </c:pt>
                <c:pt idx="3">
                  <c:v>401033.0547441369</c:v>
                </c:pt>
                <c:pt idx="4">
                  <c:v>340395.3263230541</c:v>
                </c:pt>
                <c:pt idx="5">
                  <c:v>340240.2978665879</c:v>
                </c:pt>
                <c:pt idx="6">
                  <c:v>358667.1455562282</c:v>
                </c:pt>
                <c:pt idx="7">
                  <c:v>387275.3939903346</c:v>
                </c:pt>
                <c:pt idx="8">
                  <c:v>392686.6323161866</c:v>
                </c:pt>
                <c:pt idx="9">
                  <c:v>452364.400043831</c:v>
                </c:pt>
                <c:pt idx="10">
                  <c:v>456194.9400254278</c:v>
                </c:pt>
                <c:pt idx="11">
                  <c:v>442914.2252657707</c:v>
                </c:pt>
                <c:pt idx="12">
                  <c:v>481203.3786911283</c:v>
                </c:pt>
                <c:pt idx="13">
                  <c:v>469019.6896688177</c:v>
                </c:pt>
                <c:pt idx="14">
                  <c:v>436232.5350155818</c:v>
                </c:pt>
                <c:pt idx="15">
                  <c:v>428481.9463724216</c:v>
                </c:pt>
                <c:pt idx="16">
                  <c:v>452196.4152856318</c:v>
                </c:pt>
                <c:pt idx="17">
                  <c:v>445133.9801171253</c:v>
                </c:pt>
                <c:pt idx="18">
                  <c:v>388209.7930460001</c:v>
                </c:pt>
                <c:pt idx="19">
                  <c:v>485864.1838209109</c:v>
                </c:pt>
                <c:pt idx="20">
                  <c:v>635794.4250309021</c:v>
                </c:pt>
                <c:pt idx="21">
                  <c:v>507314.9634037006</c:v>
                </c:pt>
                <c:pt idx="22">
                  <c:v>486580.2748690827</c:v>
                </c:pt>
                <c:pt idx="23">
                  <c:v>658130.3488418213</c:v>
                </c:pt>
                <c:pt idx="24">
                  <c:v>735636.9679030631</c:v>
                </c:pt>
                <c:pt idx="25">
                  <c:v>646152.6651619307</c:v>
                </c:pt>
                <c:pt idx="26">
                  <c:v>598379.7858700366</c:v>
                </c:pt>
                <c:pt idx="27">
                  <c:v>559799.1565622685</c:v>
                </c:pt>
                <c:pt idx="28">
                  <c:v>543216.9521687855</c:v>
                </c:pt>
                <c:pt idx="29">
                  <c:v>514714.2280912002</c:v>
                </c:pt>
                <c:pt idx="30">
                  <c:v>532065.8076893548</c:v>
                </c:pt>
                <c:pt idx="31">
                  <c:v>568362.1787688179</c:v>
                </c:pt>
                <c:pt idx="32">
                  <c:v>503217.4654197997</c:v>
                </c:pt>
                <c:pt idx="33">
                  <c:v>460390.1177483271</c:v>
                </c:pt>
                <c:pt idx="34">
                  <c:v>479956.931953661</c:v>
                </c:pt>
                <c:pt idx="35">
                  <c:v>584384.7442412295</c:v>
                </c:pt>
                <c:pt idx="36">
                  <c:v>547753.4214601654</c:v>
                </c:pt>
                <c:pt idx="37">
                  <c:v>661696.6124757918</c:v>
                </c:pt>
                <c:pt idx="38">
                  <c:v>570802.5564419948</c:v>
                </c:pt>
                <c:pt idx="39">
                  <c:v>496752.2193375163</c:v>
                </c:pt>
                <c:pt idx="40">
                  <c:v>534462.732991181</c:v>
                </c:pt>
                <c:pt idx="41">
                  <c:v>600676.1034840614</c:v>
                </c:pt>
                <c:pt idx="42">
                  <c:v>592660.9543301118</c:v>
                </c:pt>
                <c:pt idx="43">
                  <c:v>551055.4397291406</c:v>
                </c:pt>
                <c:pt idx="44">
                  <c:v>547330.4682566678</c:v>
                </c:pt>
                <c:pt idx="45">
                  <c:v>565786.3125726721</c:v>
                </c:pt>
                <c:pt idx="46">
                  <c:v>0.0</c:v>
                </c:pt>
                <c:pt idx="47">
                  <c:v>539543.4863063413</c:v>
                </c:pt>
                <c:pt idx="48">
                  <c:v>0.0</c:v>
                </c:pt>
                <c:pt idx="49">
                  <c:v>653171.376855022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47248"/>
        <c:axId val="390344928"/>
      </c:areaChart>
      <c:lineChart>
        <c:grouping val="standard"/>
        <c:varyColors val="0"/>
        <c:ser>
          <c:idx val="2"/>
          <c:order val="2"/>
          <c:tx>
            <c:strRef>
              <c:f>plot!$AB$2</c:f>
              <c:strCache>
                <c:ptCount val="1"/>
                <c:pt idx="0">
                  <c:v>总异常率</c:v>
                </c:pt>
              </c:strCache>
            </c:strRef>
          </c:tx>
          <c:spPr>
            <a:ln w="22225" cap="rnd">
              <a:solidFill>
                <a:srgbClr val="FF0000">
                  <a:alpha val="54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plot!$Y$3:$Y$52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plot!$AB$3:$AB$52</c:f>
              <c:numCache>
                <c:formatCode>General</c:formatCode>
                <c:ptCount val="50"/>
                <c:pt idx="0">
                  <c:v>0.0</c:v>
                </c:pt>
                <c:pt idx="1">
                  <c:v>7.407203858295464</c:v>
                </c:pt>
                <c:pt idx="2">
                  <c:v>6.946802769766361</c:v>
                </c:pt>
                <c:pt idx="3">
                  <c:v>6.690141758326903</c:v>
                </c:pt>
                <c:pt idx="4">
                  <c:v>6.338347778653331</c:v>
                </c:pt>
                <c:pt idx="5">
                  <c:v>6.208399759477415</c:v>
                </c:pt>
                <c:pt idx="6">
                  <c:v>6.474125683843261</c:v>
                </c:pt>
                <c:pt idx="7">
                  <c:v>6.794816557076571</c:v>
                </c:pt>
                <c:pt idx="8">
                  <c:v>6.74444422850664</c:v>
                </c:pt>
                <c:pt idx="9">
                  <c:v>6.951921772797051</c:v>
                </c:pt>
                <c:pt idx="10">
                  <c:v>6.827143840109389</c:v>
                </c:pt>
                <c:pt idx="11">
                  <c:v>6.925693329168314</c:v>
                </c:pt>
                <c:pt idx="12">
                  <c:v>7.562249094699347</c:v>
                </c:pt>
                <c:pt idx="13">
                  <c:v>7.478698398650154</c:v>
                </c:pt>
                <c:pt idx="14">
                  <c:v>6.989466672577551</c:v>
                </c:pt>
                <c:pt idx="15">
                  <c:v>6.784355999300503</c:v>
                </c:pt>
                <c:pt idx="16">
                  <c:v>6.736318777967144</c:v>
                </c:pt>
                <c:pt idx="17">
                  <c:v>6.551740746275136</c:v>
                </c:pt>
                <c:pt idx="18">
                  <c:v>6.247183536656704</c:v>
                </c:pt>
                <c:pt idx="19">
                  <c:v>7.316905508744051</c:v>
                </c:pt>
                <c:pt idx="20">
                  <c:v>9.442149767217367</c:v>
                </c:pt>
                <c:pt idx="21">
                  <c:v>7.767080848803764</c:v>
                </c:pt>
                <c:pt idx="22">
                  <c:v>7.468698803057695</c:v>
                </c:pt>
                <c:pt idx="23">
                  <c:v>9.029652125977133</c:v>
                </c:pt>
                <c:pt idx="24">
                  <c:v>9.420760770202786</c:v>
                </c:pt>
                <c:pt idx="25">
                  <c:v>9.111707895797558</c:v>
                </c:pt>
                <c:pt idx="26">
                  <c:v>8.528422396217559</c:v>
                </c:pt>
                <c:pt idx="27">
                  <c:v>8.002400960665072</c:v>
                </c:pt>
                <c:pt idx="28">
                  <c:v>7.742602313597328</c:v>
                </c:pt>
                <c:pt idx="29">
                  <c:v>7.513003662998191</c:v>
                </c:pt>
                <c:pt idx="30">
                  <c:v>8.121170703437711</c:v>
                </c:pt>
                <c:pt idx="31">
                  <c:v>8.987597409312648</c:v>
                </c:pt>
                <c:pt idx="32">
                  <c:v>7.427935736117271</c:v>
                </c:pt>
                <c:pt idx="33">
                  <c:v>7.016475625885303</c:v>
                </c:pt>
                <c:pt idx="34">
                  <c:v>7.085174270385373</c:v>
                </c:pt>
                <c:pt idx="35">
                  <c:v>8.094765307196736</c:v>
                </c:pt>
                <c:pt idx="36">
                  <c:v>7.928320921085878</c:v>
                </c:pt>
                <c:pt idx="37">
                  <c:v>8.914042733412067</c:v>
                </c:pt>
                <c:pt idx="38">
                  <c:v>8.130453546260547</c:v>
                </c:pt>
                <c:pt idx="39">
                  <c:v>7.785601698350953</c:v>
                </c:pt>
                <c:pt idx="40">
                  <c:v>8.313173448861802</c:v>
                </c:pt>
                <c:pt idx="41">
                  <c:v>9.436681440717647</c:v>
                </c:pt>
                <c:pt idx="42">
                  <c:v>9.563880495258521</c:v>
                </c:pt>
                <c:pt idx="43">
                  <c:v>9.621852778622228</c:v>
                </c:pt>
                <c:pt idx="44">
                  <c:v>9.80905695382146</c:v>
                </c:pt>
                <c:pt idx="45">
                  <c:v>10.33942784506843</c:v>
                </c:pt>
                <c:pt idx="46">
                  <c:v>10.42807660390758</c:v>
                </c:pt>
                <c:pt idx="47">
                  <c:v>10.61416301738087</c:v>
                </c:pt>
                <c:pt idx="48">
                  <c:v>0.0</c:v>
                </c:pt>
                <c:pt idx="49">
                  <c:v>13.33868463319097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38704"/>
        <c:axId val="390341536"/>
      </c:lineChart>
      <c:catAx>
        <c:axId val="3903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341536"/>
        <c:crosses val="autoZero"/>
        <c:auto val="1"/>
        <c:lblAlgn val="ctr"/>
        <c:lblOffset val="100"/>
        <c:noMultiLvlLbl val="0"/>
      </c:catAx>
      <c:valAx>
        <c:axId val="39034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ingFang SC" charset="-122"/>
                    <a:ea typeface="PingFang SC" charset="-122"/>
                    <a:cs typeface="PingFang SC" charset="-122"/>
                  </a:defRPr>
                </a:pPr>
                <a:r>
                  <a:rPr lang="zh-CN" altLang="en-US"/>
                  <a:t>总异常订单率 </a:t>
                </a:r>
                <a:r>
                  <a:rPr lang="en-US" altLang="zh-CN"/>
                  <a:t>%</a:t>
                </a:r>
                <a:r>
                  <a:rPr lang="zh-CN" altLang="en-US"/>
                  <a:t>（分母为支付成功量）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ingFang SC" charset="-122"/>
                  <a:ea typeface="PingFang SC" charset="-122"/>
                  <a:cs typeface="PingFang SC" charset="-122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338704"/>
        <c:crosses val="autoZero"/>
        <c:crossBetween val="between"/>
      </c:valAx>
      <c:valAx>
        <c:axId val="39034492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347248"/>
        <c:crosses val="max"/>
        <c:crossBetween val="between"/>
      </c:valAx>
      <c:catAx>
        <c:axId val="39034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34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382087278267"/>
          <c:y val="0.722707430573571"/>
          <c:w val="0.722334676152564"/>
          <c:h val="0.153756132775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215755</xdr:colOff>
      <xdr:row>10</xdr:row>
      <xdr:rowOff>81766</xdr:rowOff>
    </xdr:from>
    <xdr:to>
      <xdr:col>49</xdr:col>
      <xdr:colOff>324268</xdr:colOff>
      <xdr:row>36</xdr:row>
      <xdr:rowOff>1672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262089</xdr:colOff>
      <xdr:row>38</xdr:row>
      <xdr:rowOff>154459</xdr:rowOff>
    </xdr:from>
    <xdr:to>
      <xdr:col>44</xdr:col>
      <xdr:colOff>174305</xdr:colOff>
      <xdr:row>69</xdr:row>
      <xdr:rowOff>18677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418829</xdr:colOff>
      <xdr:row>70</xdr:row>
      <xdr:rowOff>4962</xdr:rowOff>
    </xdr:from>
    <xdr:to>
      <xdr:col>44</xdr:col>
      <xdr:colOff>277675</xdr:colOff>
      <xdr:row>99</xdr:row>
      <xdr:rowOff>75123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472632</xdr:colOff>
      <xdr:row>10</xdr:row>
      <xdr:rowOff>143809</xdr:rowOff>
    </xdr:from>
    <xdr:to>
      <xdr:col>42</xdr:col>
      <xdr:colOff>560557</xdr:colOff>
      <xdr:row>35</xdr:row>
      <xdr:rowOff>200713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20-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601">
          <cell r="J601">
            <v>653171.37685502204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7"/>
  <sheetViews>
    <sheetView tabSelected="1" topLeftCell="AC1" zoomScale="85" zoomScaleNormal="50" zoomScalePageLayoutView="50" workbookViewId="0">
      <pane ySplit="2" topLeftCell="A75" activePane="bottomLeft" state="frozen"/>
      <selection pane="bottomLeft" activeCell="T2" sqref="T2"/>
    </sheetView>
  </sheetViews>
  <sheetFormatPr baseColWidth="10" defaultRowHeight="15" x14ac:dyDescent="0.2"/>
  <cols>
    <col min="1" max="2" width="10.83203125" style="4"/>
    <col min="3" max="3" width="11.83203125" style="4" customWidth="1"/>
    <col min="4" max="4" width="10.83203125" style="4"/>
    <col min="5" max="5" width="15.1640625" style="4" customWidth="1"/>
    <col min="6" max="7" width="10.83203125" style="4"/>
    <col min="8" max="8" width="13.6640625" style="4" customWidth="1"/>
    <col min="9" max="12" width="10.83203125" style="4"/>
    <col min="13" max="13" width="12.83203125" style="4" customWidth="1"/>
    <col min="14" max="16" width="10.83203125" style="4"/>
    <col min="17" max="17" width="12.1640625" style="4" customWidth="1"/>
    <col min="18" max="20" width="12.83203125" style="4" customWidth="1"/>
    <col min="21" max="21" width="10.83203125" style="4"/>
    <col min="22" max="22" width="12.83203125" style="4" customWidth="1"/>
    <col min="23" max="23" width="7.5" style="4" customWidth="1"/>
    <col min="24" max="24" width="6.6640625" style="4" customWidth="1"/>
    <col min="25" max="27" width="10.83203125" style="4"/>
    <col min="28" max="28" width="13.6640625" style="4" customWidth="1"/>
    <col min="29" max="16384" width="10.83203125" style="4"/>
  </cols>
  <sheetData>
    <row r="1" spans="1:42" s="20" customFormat="1" ht="29" customHeight="1" x14ac:dyDescent="0.2">
      <c r="B1" s="21" t="s">
        <v>171</v>
      </c>
      <c r="C1" s="21" t="s">
        <v>178</v>
      </c>
      <c r="D1" s="21" t="s">
        <v>177</v>
      </c>
      <c r="E1" s="21" t="s">
        <v>176</v>
      </c>
      <c r="F1" s="21" t="s">
        <v>175</v>
      </c>
      <c r="G1" s="22" t="s">
        <v>172</v>
      </c>
      <c r="H1" s="23" t="s">
        <v>179</v>
      </c>
      <c r="J1" s="27" t="s">
        <v>221</v>
      </c>
      <c r="K1" s="21" t="s">
        <v>174</v>
      </c>
      <c r="L1" s="21" t="s">
        <v>173</v>
      </c>
      <c r="M1" s="21" t="s">
        <v>172</v>
      </c>
      <c r="P1" s="22" t="s">
        <v>171</v>
      </c>
      <c r="Q1" s="24" t="s">
        <v>169</v>
      </c>
      <c r="R1" s="24" t="s">
        <v>168</v>
      </c>
      <c r="S1" s="24" t="s">
        <v>167</v>
      </c>
      <c r="T1" s="22" t="s">
        <v>170</v>
      </c>
      <c r="V1" s="21" t="s">
        <v>166</v>
      </c>
      <c r="AA1" s="25" t="s">
        <v>217</v>
      </c>
      <c r="AB1" s="26"/>
      <c r="AC1" s="25" t="s">
        <v>211</v>
      </c>
      <c r="AD1" s="20" t="s">
        <v>12</v>
      </c>
      <c r="AE1" s="20" t="s">
        <v>31</v>
      </c>
      <c r="AF1" s="20" t="s">
        <v>16</v>
      </c>
      <c r="AG1" s="20" t="s">
        <v>16</v>
      </c>
      <c r="AL1" s="20" t="s">
        <v>18</v>
      </c>
      <c r="AM1" s="20" t="s">
        <v>12</v>
      </c>
      <c r="AN1" s="20" t="s">
        <v>31</v>
      </c>
      <c r="AO1" s="20" t="s">
        <v>16</v>
      </c>
      <c r="AP1" s="20" t="s">
        <v>16</v>
      </c>
    </row>
    <row r="2" spans="1:42" s="5" customFormat="1" ht="48" x14ac:dyDescent="0.2">
      <c r="B2" s="16" t="s">
        <v>116</v>
      </c>
      <c r="C2" s="17" t="s">
        <v>199</v>
      </c>
      <c r="D2" s="17" t="s">
        <v>201</v>
      </c>
      <c r="E2" s="17" t="s">
        <v>203</v>
      </c>
      <c r="F2" s="17" t="s">
        <v>205</v>
      </c>
      <c r="G2" s="13" t="s">
        <v>206</v>
      </c>
      <c r="H2" s="13" t="s">
        <v>197</v>
      </c>
      <c r="J2" s="17" t="s">
        <v>219</v>
      </c>
      <c r="K2" s="16" t="s">
        <v>195</v>
      </c>
      <c r="L2" s="17" t="s">
        <v>208</v>
      </c>
      <c r="M2" s="16" t="s">
        <v>196</v>
      </c>
      <c r="P2" s="15" t="s">
        <v>116</v>
      </c>
      <c r="Q2" s="32" t="s">
        <v>296</v>
      </c>
      <c r="R2" s="32" t="s">
        <v>297</v>
      </c>
      <c r="S2" s="33" t="s">
        <v>298</v>
      </c>
      <c r="T2" s="14" t="s">
        <v>209</v>
      </c>
      <c r="V2" s="18" t="s">
        <v>210</v>
      </c>
      <c r="Z2" s="5" t="s">
        <v>114</v>
      </c>
      <c r="AA2" s="6" t="s">
        <v>193</v>
      </c>
      <c r="AB2" s="19" t="s">
        <v>218</v>
      </c>
      <c r="AC2" s="6" t="s">
        <v>212</v>
      </c>
      <c r="AD2" s="6" t="s">
        <v>213</v>
      </c>
      <c r="AE2" s="6" t="s">
        <v>214</v>
      </c>
      <c r="AF2" s="6" t="s">
        <v>215</v>
      </c>
      <c r="AG2" s="6" t="s">
        <v>216</v>
      </c>
      <c r="AL2" s="5" t="s">
        <v>204</v>
      </c>
      <c r="AM2" s="5" t="s">
        <v>200</v>
      </c>
      <c r="AN2" s="5" t="s">
        <v>202</v>
      </c>
      <c r="AO2" s="5" t="s">
        <v>198</v>
      </c>
      <c r="AP2" s="6" t="s">
        <v>207</v>
      </c>
    </row>
    <row r="3" spans="1:42" ht="16" x14ac:dyDescent="0.2">
      <c r="A3" s="4" t="s">
        <v>67</v>
      </c>
      <c r="B3">
        <v>5948602</v>
      </c>
      <c r="C3">
        <v>0.41815162434766295</v>
      </c>
      <c r="D3">
        <v>1.8207907999680473</v>
      </c>
      <c r="E3">
        <v>2.6622057475282461</v>
      </c>
      <c r="F3">
        <v>2.894155954084852</v>
      </c>
      <c r="G3" s="4">
        <f>M3/10</f>
        <v>9.1753793580407628</v>
      </c>
      <c r="H3" s="4">
        <f>L3*100</f>
        <v>0.42872313060225709</v>
      </c>
      <c r="J3">
        <v>7.7995913572348314</v>
      </c>
      <c r="K3">
        <v>3.5483251582794497</v>
      </c>
      <c r="L3">
        <v>4.2872313060225709E-3</v>
      </c>
      <c r="M3">
        <v>91.753793580407631</v>
      </c>
      <c r="O3" s="4" t="str">
        <f>A3</f>
        <v>2016-12-01</v>
      </c>
      <c r="P3" s="4">
        <f>B3</f>
        <v>5948602</v>
      </c>
      <c r="Q3">
        <v>1.4052225073047826</v>
      </c>
      <c r="R3">
        <v>0.25596969477111681</v>
      </c>
      <c r="S3">
        <v>0.12830547365844472</v>
      </c>
      <c r="T3" s="1">
        <f>V3*100</f>
        <v>0.83362830950438871</v>
      </c>
      <c r="V3">
        <v>8.3362830950438876E-3</v>
      </c>
      <c r="Y3" s="4" t="str">
        <f t="shared" ref="Y3:Y34" si="0">A3</f>
        <v>2016-12-01</v>
      </c>
      <c r="Z3" s="4">
        <f t="shared" ref="Z3:Z34" si="1">B3</f>
        <v>5948602</v>
      </c>
      <c r="AA3" s="28">
        <f>SUM(AC3:AG3)</f>
        <v>425707</v>
      </c>
      <c r="AB3" s="4">
        <v>0</v>
      </c>
      <c r="AC3" s="4">
        <f t="shared" ref="AC3:AC34" si="2">$B3*$M3*F3/10000</f>
        <v>157965</v>
      </c>
      <c r="AD3" s="4">
        <f t="shared" ref="AD3:AD34" si="3">$B3*$M3*D3/10000</f>
        <v>99380</v>
      </c>
      <c r="AE3" s="4">
        <f t="shared" ref="AE3:AE34" si="4">$B3*$M3*E3/10000</f>
        <v>145305</v>
      </c>
      <c r="AF3" s="4">
        <f t="shared" ref="AF3:AF34" si="5">$B3*$M3*C3/10000</f>
        <v>22823</v>
      </c>
      <c r="AG3" s="4">
        <f t="shared" ref="AG3:AG34" si="6">B3*M3*L3/10000</f>
        <v>234</v>
      </c>
      <c r="AK3" s="4" t="str">
        <f>Y52</f>
        <v>2017-01-19</v>
      </c>
      <c r="AL3" s="4">
        <f>VLOOKUP($AK$3,$Y:$AG,5,)</f>
        <v>236766</v>
      </c>
      <c r="AM3" s="4">
        <f>VLOOKUP($AK$3,$Y:$AG,6,)</f>
        <v>104446.99999999999</v>
      </c>
      <c r="AN3" s="4">
        <f>VLOOKUP($AK$3,$Y:$AG,7,)</f>
        <v>254787</v>
      </c>
      <c r="AO3" s="4">
        <f>VLOOKUP($AK$3,$Y:$AG,8,)</f>
        <v>56825</v>
      </c>
      <c r="AP3" s="4">
        <f>VLOOKUP($AK$3,$Y:$AG,9,)</f>
        <v>1916</v>
      </c>
    </row>
    <row r="4" spans="1:42" ht="16" x14ac:dyDescent="0.2">
      <c r="A4" s="4" t="s">
        <v>68</v>
      </c>
      <c r="B4">
        <v>5773570</v>
      </c>
      <c r="C4">
        <v>0.44532073677856848</v>
      </c>
      <c r="D4">
        <v>1.4090505047132751</v>
      </c>
      <c r="E4">
        <v>2.6291109557323566</v>
      </c>
      <c r="F4">
        <v>2.919434429765241</v>
      </c>
      <c r="G4" s="4">
        <f t="shared" ref="G4:G52" si="7">M4/10</f>
        <v>9.1307561872463658</v>
      </c>
      <c r="H4" s="4">
        <f t="shared" ref="H4:H51" si="8">L4*100</f>
        <v>0.66392169821306424</v>
      </c>
      <c r="J4">
        <v>7.4095558439715719</v>
      </c>
      <c r="K4">
        <v>3.5142893021727692</v>
      </c>
      <c r="L4">
        <v>6.6392169821306423E-3</v>
      </c>
      <c r="M4">
        <v>91.307561872463651</v>
      </c>
      <c r="O4" s="4" t="str">
        <f t="shared" ref="O4:O51" si="9">A4</f>
        <v>2016-12-02</v>
      </c>
      <c r="P4" s="4">
        <f t="shared" ref="P4:P52" si="10">B4</f>
        <v>5773570</v>
      </c>
      <c r="Q4">
        <v>1.384314679156994</v>
      </c>
      <c r="R4">
        <v>0.23952397952389606</v>
      </c>
      <c r="S4">
        <v>0.14056170810739446</v>
      </c>
      <c r="T4" s="1">
        <f t="shared" ref="T4:T52" si="11">V4*100</f>
        <v>0.86120128853923195</v>
      </c>
      <c r="V4">
        <v>8.612012885392319E-3</v>
      </c>
      <c r="Y4" s="4" t="str">
        <f t="shared" si="0"/>
        <v>2016-12-02</v>
      </c>
      <c r="Z4" s="4">
        <f t="shared" si="1"/>
        <v>5773570</v>
      </c>
      <c r="AA4" s="28">
        <f t="shared" ref="AA4:AA14" si="12">Z4*M4*AB4/10000</f>
        <v>390486.01022999344</v>
      </c>
      <c r="AB4" s="4">
        <f>SUM(C4:F4,L3)</f>
        <v>7.407203858295464</v>
      </c>
      <c r="AC4" s="4">
        <f t="shared" si="2"/>
        <v>153903.99999999997</v>
      </c>
      <c r="AD4" s="4">
        <f t="shared" si="3"/>
        <v>74281</v>
      </c>
      <c r="AE4" s="4">
        <f t="shared" si="4"/>
        <v>138598.99999999997</v>
      </c>
      <c r="AF4" s="4">
        <f t="shared" si="5"/>
        <v>23476</v>
      </c>
      <c r="AG4" s="4">
        <f t="shared" si="6"/>
        <v>349.99999999999994</v>
      </c>
    </row>
    <row r="5" spans="1:42" ht="16" x14ac:dyDescent="0.2">
      <c r="A5" s="4" t="s">
        <v>69</v>
      </c>
      <c r="B5">
        <v>6355461</v>
      </c>
      <c r="C5">
        <v>0.39210137974617337</v>
      </c>
      <c r="D5">
        <v>1.2437008512050378</v>
      </c>
      <c r="E5">
        <v>2.454046332238351</v>
      </c>
      <c r="F5">
        <v>2.850314989594668</v>
      </c>
      <c r="G5" s="4">
        <f t="shared" si="7"/>
        <v>9.1750149989119585</v>
      </c>
      <c r="H5" s="4">
        <f t="shared" si="8"/>
        <v>0.43216212253339609</v>
      </c>
      <c r="J5">
        <v>6.9444851740095643</v>
      </c>
      <c r="K5">
        <v>2.5280112224957536</v>
      </c>
      <c r="L5">
        <v>4.321621225333961E-3</v>
      </c>
      <c r="M5">
        <v>91.750149989119592</v>
      </c>
      <c r="O5" s="4" t="str">
        <f t="shared" si="9"/>
        <v>2016-12-03</v>
      </c>
      <c r="P5" s="4">
        <f t="shared" si="10"/>
        <v>6355461</v>
      </c>
      <c r="Q5">
        <v>1.304460787718364</v>
      </c>
      <c r="R5">
        <v>0.26891802553357874</v>
      </c>
      <c r="S5">
        <v>0.14436272807484637</v>
      </c>
      <c r="T5" s="1">
        <f t="shared" si="11"/>
        <v>0.75285385631809876</v>
      </c>
      <c r="V5">
        <v>7.5285385631809875E-3</v>
      </c>
      <c r="Y5" s="4" t="str">
        <f t="shared" si="0"/>
        <v>2016-12-03</v>
      </c>
      <c r="Z5" s="4">
        <f t="shared" si="1"/>
        <v>6355461</v>
      </c>
      <c r="AA5" s="28">
        <f t="shared" si="12"/>
        <v>405078.14236909267</v>
      </c>
      <c r="AB5" s="4">
        <f t="shared" ref="AB5:AB49" si="13">SUM(C5:F5,L4)</f>
        <v>6.9468027697663617</v>
      </c>
      <c r="AC5" s="4">
        <f t="shared" si="2"/>
        <v>166206</v>
      </c>
      <c r="AD5" s="4">
        <f t="shared" si="3"/>
        <v>72522</v>
      </c>
      <c r="AE5" s="4">
        <f t="shared" si="4"/>
        <v>143099</v>
      </c>
      <c r="AF5" s="4">
        <f t="shared" si="5"/>
        <v>22864</v>
      </c>
      <c r="AG5" s="4">
        <f t="shared" si="6"/>
        <v>252</v>
      </c>
    </row>
    <row r="6" spans="1:42" ht="16" x14ac:dyDescent="0.2">
      <c r="A6" s="4" t="s">
        <v>70</v>
      </c>
      <c r="B6">
        <v>6525779</v>
      </c>
      <c r="C6">
        <v>0.3742166840051061</v>
      </c>
      <c r="D6">
        <v>1.196685966941079</v>
      </c>
      <c r="E6">
        <v>2.3609582829806812</v>
      </c>
      <c r="F6">
        <v>2.7539592031747029</v>
      </c>
      <c r="G6" s="4">
        <f t="shared" si="7"/>
        <v>9.1857048790650122</v>
      </c>
      <c r="H6" s="4">
        <f t="shared" si="8"/>
        <v>0.31529490583525793</v>
      </c>
      <c r="J6">
        <v>6.6889730861599217</v>
      </c>
      <c r="K6">
        <v>2.5043757594603484</v>
      </c>
      <c r="L6">
        <v>3.1529490583525792E-3</v>
      </c>
      <c r="M6">
        <v>91.857048790650126</v>
      </c>
      <c r="O6" s="4" t="str">
        <f t="shared" si="9"/>
        <v>2016-12-04</v>
      </c>
      <c r="P6" s="4">
        <f t="shared" si="10"/>
        <v>6525779</v>
      </c>
      <c r="Q6">
        <v>1.2355389741204608</v>
      </c>
      <c r="R6">
        <v>0.26616562024346774</v>
      </c>
      <c r="S6">
        <v>0.13672788614951184</v>
      </c>
      <c r="T6" s="1">
        <f t="shared" si="11"/>
        <v>0.74569747570560996</v>
      </c>
      <c r="V6">
        <v>7.4569747570561E-3</v>
      </c>
      <c r="Y6" s="4" t="str">
        <f t="shared" si="0"/>
        <v>2016-12-04</v>
      </c>
      <c r="Z6" s="4">
        <f t="shared" si="1"/>
        <v>6525779</v>
      </c>
      <c r="AA6" s="28">
        <f t="shared" si="12"/>
        <v>401033.05474413693</v>
      </c>
      <c r="AB6" s="4">
        <f t="shared" si="13"/>
        <v>6.6901417583269032</v>
      </c>
      <c r="AC6" s="4">
        <f t="shared" si="2"/>
        <v>165083</v>
      </c>
      <c r="AD6" s="4">
        <f t="shared" si="3"/>
        <v>71734</v>
      </c>
      <c r="AE6" s="4">
        <f t="shared" si="4"/>
        <v>141525</v>
      </c>
      <c r="AF6" s="4">
        <f t="shared" si="5"/>
        <v>22432</v>
      </c>
      <c r="AG6" s="4">
        <f t="shared" si="6"/>
        <v>189</v>
      </c>
    </row>
    <row r="7" spans="1:42" ht="16" x14ac:dyDescent="0.2">
      <c r="A7" s="4" t="s">
        <v>71</v>
      </c>
      <c r="B7">
        <v>5854984</v>
      </c>
      <c r="C7">
        <v>0.36823997269482728</v>
      </c>
      <c r="D7">
        <v>1.1878792889408278</v>
      </c>
      <c r="E7">
        <v>2.1768352552532759</v>
      </c>
      <c r="F7">
        <v>2.6022403127060478</v>
      </c>
      <c r="G7" s="4">
        <f t="shared" si="7"/>
        <v>9.1723751935103497</v>
      </c>
      <c r="H7" s="4">
        <f t="shared" si="8"/>
        <v>0.39103152440288086</v>
      </c>
      <c r="J7">
        <v>6.3391051448390074</v>
      </c>
      <c r="K7">
        <v>3.4650048199290522</v>
      </c>
      <c r="L7">
        <v>3.9103152440288086E-3</v>
      </c>
      <c r="M7">
        <v>91.723751935103493</v>
      </c>
      <c r="O7" s="4" t="str">
        <f t="shared" si="9"/>
        <v>2016-12-05</v>
      </c>
      <c r="P7" s="4">
        <f t="shared" si="10"/>
        <v>5854984</v>
      </c>
      <c r="Q7">
        <v>1.186687573818838</v>
      </c>
      <c r="R7">
        <v>0.25446841964236999</v>
      </c>
      <c r="S7">
        <v>0.12388251104058888</v>
      </c>
      <c r="T7" s="1">
        <f t="shared" si="11"/>
        <v>0.67592592075355118</v>
      </c>
      <c r="V7">
        <v>6.7592592075355123E-3</v>
      </c>
      <c r="Y7" s="4" t="str">
        <f t="shared" si="0"/>
        <v>2016-12-05</v>
      </c>
      <c r="Z7" s="4">
        <f t="shared" si="1"/>
        <v>5854984</v>
      </c>
      <c r="AA7" s="28">
        <f t="shared" si="12"/>
        <v>340395.32632305415</v>
      </c>
      <c r="AB7" s="4">
        <f t="shared" si="13"/>
        <v>6.3383477786533318</v>
      </c>
      <c r="AC7" s="4">
        <f t="shared" si="2"/>
        <v>139751</v>
      </c>
      <c r="AD7" s="4">
        <f t="shared" si="3"/>
        <v>63794</v>
      </c>
      <c r="AE7" s="4">
        <f t="shared" si="4"/>
        <v>116905</v>
      </c>
      <c r="AF7" s="4">
        <f t="shared" si="5"/>
        <v>19776</v>
      </c>
      <c r="AG7" s="4">
        <f t="shared" si="6"/>
        <v>210</v>
      </c>
    </row>
    <row r="8" spans="1:42" ht="16" x14ac:dyDescent="0.2">
      <c r="A8" s="4" t="s">
        <v>72</v>
      </c>
      <c r="B8">
        <v>5980801</v>
      </c>
      <c r="C8">
        <v>0.37087236844842331</v>
      </c>
      <c r="D8">
        <v>1.007313073939816</v>
      </c>
      <c r="E8">
        <v>2.2115853776475176</v>
      </c>
      <c r="F8">
        <v>2.6147186241976295</v>
      </c>
      <c r="G8" s="4">
        <f t="shared" si="7"/>
        <v>9.1631906829871106</v>
      </c>
      <c r="H8" s="4">
        <f t="shared" si="8"/>
        <v>0.35946792907424052</v>
      </c>
      <c r="J8">
        <v>6.2080841235241291</v>
      </c>
      <c r="K8">
        <v>3.520194616301743</v>
      </c>
      <c r="L8">
        <v>3.5946792907424053E-3</v>
      </c>
      <c r="M8">
        <v>91.631906829871113</v>
      </c>
      <c r="O8" s="4" t="str">
        <f t="shared" si="9"/>
        <v>2016-12-06</v>
      </c>
      <c r="P8" s="4">
        <f t="shared" si="10"/>
        <v>5980801</v>
      </c>
      <c r="Q8">
        <v>1.1682160281822855</v>
      </c>
      <c r="R8">
        <v>0.24100773640672937</v>
      </c>
      <c r="S8">
        <v>0.120248408761383</v>
      </c>
      <c r="T8" s="1">
        <f t="shared" si="11"/>
        <v>0.64412273585384217</v>
      </c>
      <c r="V8">
        <v>6.4412273585384219E-3</v>
      </c>
      <c r="Y8" s="4" t="str">
        <f t="shared" si="0"/>
        <v>2016-12-06</v>
      </c>
      <c r="Z8" s="4">
        <f t="shared" si="1"/>
        <v>5980801</v>
      </c>
      <c r="AA8" s="28">
        <f t="shared" si="12"/>
        <v>340240.29786658788</v>
      </c>
      <c r="AB8" s="4">
        <f t="shared" si="13"/>
        <v>6.2083997594774152</v>
      </c>
      <c r="AC8" s="4">
        <f t="shared" si="2"/>
        <v>143295</v>
      </c>
      <c r="AD8" s="4">
        <f t="shared" si="3"/>
        <v>55204</v>
      </c>
      <c r="AE8" s="4">
        <f t="shared" si="4"/>
        <v>121202</v>
      </c>
      <c r="AF8" s="4">
        <f t="shared" si="5"/>
        <v>20325</v>
      </c>
      <c r="AG8" s="4">
        <f t="shared" si="6"/>
        <v>197</v>
      </c>
    </row>
    <row r="9" spans="1:42" ht="16" x14ac:dyDescent="0.2">
      <c r="A9" s="4" t="s">
        <v>73</v>
      </c>
      <c r="B9">
        <v>6042942</v>
      </c>
      <c r="C9">
        <v>0.37720155328267518</v>
      </c>
      <c r="D9">
        <v>0.97375293072628577</v>
      </c>
      <c r="E9">
        <v>2.140935150105352</v>
      </c>
      <c r="F9">
        <v>2.9786413704382069</v>
      </c>
      <c r="G9" s="4">
        <f t="shared" si="7"/>
        <v>9.1677348549762687</v>
      </c>
      <c r="H9" s="4">
        <f t="shared" si="8"/>
        <v>0.40072137066925345</v>
      </c>
      <c r="J9">
        <v>6.4745382182592124</v>
      </c>
      <c r="K9">
        <v>3.473893273458581</v>
      </c>
      <c r="L9">
        <v>4.0072137066925343E-3</v>
      </c>
      <c r="M9">
        <v>91.677348549762684</v>
      </c>
      <c r="O9" s="4" t="str">
        <f t="shared" si="9"/>
        <v>2016-12-07</v>
      </c>
      <c r="P9" s="4">
        <f t="shared" si="10"/>
        <v>6042942</v>
      </c>
      <c r="Q9">
        <v>1.5052863632532005</v>
      </c>
      <c r="R9">
        <v>0.24362776305959069</v>
      </c>
      <c r="S9">
        <v>0.1205593709324299</v>
      </c>
      <c r="T9" s="1">
        <f t="shared" si="11"/>
        <v>0.59927700478464929</v>
      </c>
      <c r="V9">
        <v>5.992770047846493E-3</v>
      </c>
      <c r="Y9" s="4" t="str">
        <f t="shared" si="0"/>
        <v>2016-12-07</v>
      </c>
      <c r="Z9" s="4">
        <f t="shared" si="1"/>
        <v>6042942</v>
      </c>
      <c r="AA9" s="28">
        <f t="shared" si="12"/>
        <v>358667.14555622824</v>
      </c>
      <c r="AB9" s="4">
        <f t="shared" si="13"/>
        <v>6.4741256838432619</v>
      </c>
      <c r="AC9" s="4">
        <f t="shared" si="2"/>
        <v>165017</v>
      </c>
      <c r="AD9" s="4">
        <f t="shared" si="3"/>
        <v>53946</v>
      </c>
      <c r="AE9" s="4">
        <f t="shared" si="4"/>
        <v>118608</v>
      </c>
      <c r="AF9" s="4">
        <f t="shared" si="5"/>
        <v>20897</v>
      </c>
      <c r="AG9" s="4">
        <f t="shared" si="6"/>
        <v>222</v>
      </c>
    </row>
    <row r="10" spans="1:42" ht="16" x14ac:dyDescent="0.2">
      <c r="A10" s="4" t="s">
        <v>74</v>
      </c>
      <c r="B10">
        <v>6202796</v>
      </c>
      <c r="C10">
        <v>0.39174878249608613</v>
      </c>
      <c r="D10">
        <v>1.1628945406592883</v>
      </c>
      <c r="E10">
        <v>2.3453344120110091</v>
      </c>
      <c r="F10">
        <v>2.8908316082034946</v>
      </c>
      <c r="G10" s="4">
        <f t="shared" si="7"/>
        <v>9.1887126386229703</v>
      </c>
      <c r="H10" s="4">
        <f t="shared" si="8"/>
        <v>0.37722137332792244</v>
      </c>
      <c r="J10">
        <v>6.7945815571031574</v>
      </c>
      <c r="K10">
        <v>3.4766651735718357</v>
      </c>
      <c r="L10">
        <v>3.7722137332792242E-3</v>
      </c>
      <c r="M10">
        <v>91.887126386229696</v>
      </c>
      <c r="O10" s="4" t="str">
        <f t="shared" si="9"/>
        <v>2016-12-08</v>
      </c>
      <c r="P10" s="4">
        <f t="shared" si="10"/>
        <v>6202796</v>
      </c>
      <c r="Q10">
        <v>1.389455451998054</v>
      </c>
      <c r="R10">
        <v>0.25672107602484467</v>
      </c>
      <c r="S10">
        <v>0.12513222486394152</v>
      </c>
      <c r="T10" s="1">
        <f t="shared" si="11"/>
        <v>0.63162648557233514</v>
      </c>
      <c r="V10">
        <v>6.3162648557233518E-3</v>
      </c>
      <c r="Y10" s="4" t="str">
        <f t="shared" si="0"/>
        <v>2016-12-08</v>
      </c>
      <c r="Z10" s="4">
        <f t="shared" si="1"/>
        <v>6202796</v>
      </c>
      <c r="AA10" s="28">
        <f t="shared" si="12"/>
        <v>387275.39399033465</v>
      </c>
      <c r="AB10" s="4">
        <f t="shared" si="13"/>
        <v>6.7948165570765706</v>
      </c>
      <c r="AC10" s="4">
        <f t="shared" si="2"/>
        <v>164765</v>
      </c>
      <c r="AD10" s="4">
        <f t="shared" si="3"/>
        <v>66280.000000000015</v>
      </c>
      <c r="AE10" s="4">
        <f t="shared" si="4"/>
        <v>133674</v>
      </c>
      <c r="AF10" s="4">
        <f t="shared" si="5"/>
        <v>22328</v>
      </c>
      <c r="AG10" s="4">
        <f t="shared" si="6"/>
        <v>215</v>
      </c>
    </row>
    <row r="11" spans="1:42" ht="16" x14ac:dyDescent="0.2">
      <c r="A11" s="4" t="s">
        <v>75</v>
      </c>
      <c r="B11">
        <v>6355190</v>
      </c>
      <c r="C11">
        <v>0.38066959651495991</v>
      </c>
      <c r="D11">
        <v>1.013246834795166</v>
      </c>
      <c r="E11">
        <v>2.3195185742168314</v>
      </c>
      <c r="F11">
        <v>3.0272370092464032</v>
      </c>
      <c r="G11" s="4">
        <f t="shared" si="7"/>
        <v>9.1616017774448917</v>
      </c>
      <c r="H11" s="4">
        <f t="shared" si="8"/>
        <v>0.37098282280829875</v>
      </c>
      <c r="J11">
        <v>6.7443818430014435</v>
      </c>
      <c r="K11">
        <v>3.3860083141372623</v>
      </c>
      <c r="L11">
        <v>3.7098282280829875E-3</v>
      </c>
      <c r="M11">
        <v>91.61601777444892</v>
      </c>
      <c r="O11" s="4" t="str">
        <f t="shared" si="9"/>
        <v>2016-12-09</v>
      </c>
      <c r="P11" s="4">
        <f t="shared" si="10"/>
        <v>6355190</v>
      </c>
      <c r="Q11">
        <v>1.4539263379255052</v>
      </c>
      <c r="R11">
        <v>0.25764413541422637</v>
      </c>
      <c r="S11">
        <v>0.12494907573751729</v>
      </c>
      <c r="T11" s="1">
        <f t="shared" si="11"/>
        <v>0.60799962626915627</v>
      </c>
      <c r="V11">
        <v>6.0799962626915628E-3</v>
      </c>
      <c r="Y11" s="4" t="str">
        <f t="shared" si="0"/>
        <v>2016-12-09</v>
      </c>
      <c r="Z11" s="4">
        <f t="shared" si="1"/>
        <v>6355190</v>
      </c>
      <c r="AA11" s="28">
        <f t="shared" si="12"/>
        <v>392686.63231618662</v>
      </c>
      <c r="AB11" s="4">
        <f t="shared" si="13"/>
        <v>6.7444442285066399</v>
      </c>
      <c r="AC11" s="4">
        <f t="shared" si="2"/>
        <v>176257</v>
      </c>
      <c r="AD11" s="4">
        <f t="shared" si="3"/>
        <v>58995</v>
      </c>
      <c r="AE11" s="4">
        <f t="shared" si="4"/>
        <v>135051</v>
      </c>
      <c r="AF11" s="4">
        <f t="shared" si="5"/>
        <v>22164</v>
      </c>
      <c r="AG11" s="4">
        <f t="shared" si="6"/>
        <v>216</v>
      </c>
    </row>
    <row r="12" spans="1:42" ht="16" x14ac:dyDescent="0.2">
      <c r="A12" s="4" t="s">
        <v>76</v>
      </c>
      <c r="B12">
        <v>7107620</v>
      </c>
      <c r="C12">
        <v>0.3935583009235688</v>
      </c>
      <c r="D12">
        <v>1.0098138308948721</v>
      </c>
      <c r="E12">
        <v>2.5939593741610052</v>
      </c>
      <c r="F12">
        <v>2.9508804385895218</v>
      </c>
      <c r="G12" s="4">
        <f t="shared" si="7"/>
        <v>9.1550209493473211</v>
      </c>
      <c r="H12" s="4">
        <f t="shared" si="8"/>
        <v>0.39649358287430492</v>
      </c>
      <c r="J12">
        <v>6.9521768803977109</v>
      </c>
      <c r="K12">
        <v>2.800381924748899</v>
      </c>
      <c r="L12">
        <v>3.9649358287430492E-3</v>
      </c>
      <c r="M12">
        <v>91.550209493473204</v>
      </c>
      <c r="O12" s="4" t="str">
        <f t="shared" si="9"/>
        <v>2016-12-10</v>
      </c>
      <c r="P12" s="4">
        <f t="shared" si="10"/>
        <v>7107620</v>
      </c>
      <c r="Q12">
        <v>1.2912013309890009</v>
      </c>
      <c r="R12">
        <v>0.28796499053871027</v>
      </c>
      <c r="S12">
        <v>0.14825479046466744</v>
      </c>
      <c r="T12" s="1">
        <f t="shared" si="11"/>
        <v>0.64545466979538013</v>
      </c>
      <c r="V12">
        <v>6.4545466979538009E-3</v>
      </c>
      <c r="Y12" s="4" t="str">
        <f t="shared" si="0"/>
        <v>2016-12-10</v>
      </c>
      <c r="Z12" s="4">
        <f t="shared" si="1"/>
        <v>7107620</v>
      </c>
      <c r="AA12" s="28">
        <f t="shared" si="12"/>
        <v>452364.40004383097</v>
      </c>
      <c r="AB12" s="4">
        <f t="shared" si="13"/>
        <v>6.9519217727970508</v>
      </c>
      <c r="AC12" s="4">
        <f t="shared" si="2"/>
        <v>192015</v>
      </c>
      <c r="AD12" s="4">
        <f t="shared" si="3"/>
        <v>65708.999999999985</v>
      </c>
      <c r="AE12" s="4">
        <f t="shared" si="4"/>
        <v>168790.00000000003</v>
      </c>
      <c r="AF12" s="4">
        <f t="shared" si="5"/>
        <v>25609</v>
      </c>
      <c r="AG12" s="4">
        <f t="shared" si="6"/>
        <v>258</v>
      </c>
    </row>
    <row r="13" spans="1:42" ht="16" x14ac:dyDescent="0.2">
      <c r="A13" s="4" t="s">
        <v>77</v>
      </c>
      <c r="B13">
        <v>7289482</v>
      </c>
      <c r="C13">
        <v>0.37983704465498447</v>
      </c>
      <c r="D13">
        <v>1.0127092238998778</v>
      </c>
      <c r="E13">
        <v>2.5120486507486595</v>
      </c>
      <c r="F13">
        <v>2.9185839849771238</v>
      </c>
      <c r="G13" s="4">
        <f t="shared" si="7"/>
        <v>9.1667364018458368</v>
      </c>
      <c r="H13" s="4">
        <f t="shared" si="8"/>
        <v>0.3756317647389823</v>
      </c>
      <c r="J13">
        <v>6.8269352219280357</v>
      </c>
      <c r="K13">
        <v>2.604041019587326</v>
      </c>
      <c r="L13">
        <v>3.7563176473898231E-3</v>
      </c>
      <c r="M13">
        <v>91.667364018458372</v>
      </c>
      <c r="O13" s="4" t="str">
        <f t="shared" si="9"/>
        <v>2016-12-11</v>
      </c>
      <c r="P13" s="4">
        <f t="shared" si="10"/>
        <v>7289482</v>
      </c>
      <c r="Q13">
        <v>1.2767140032528812</v>
      </c>
      <c r="R13">
        <v>0.27717433923229845</v>
      </c>
      <c r="S13">
        <v>0.14271013978290578</v>
      </c>
      <c r="T13" s="1">
        <f t="shared" si="11"/>
        <v>0.62705063516188675</v>
      </c>
      <c r="V13">
        <v>6.270506351618868E-3</v>
      </c>
      <c r="Y13" s="4" t="str">
        <f t="shared" si="0"/>
        <v>2016-12-11</v>
      </c>
      <c r="Z13" s="4">
        <f t="shared" si="1"/>
        <v>7289482</v>
      </c>
      <c r="AA13" s="28">
        <f t="shared" si="12"/>
        <v>456194.94002542784</v>
      </c>
      <c r="AB13" s="4">
        <f t="shared" si="13"/>
        <v>6.8271438401093887</v>
      </c>
      <c r="AC13" s="4">
        <f t="shared" si="2"/>
        <v>195022</v>
      </c>
      <c r="AD13" s="4">
        <f t="shared" si="3"/>
        <v>67670</v>
      </c>
      <c r="AE13" s="4">
        <f t="shared" si="4"/>
        <v>167857</v>
      </c>
      <c r="AF13" s="4">
        <f t="shared" si="5"/>
        <v>25381</v>
      </c>
      <c r="AG13" s="4">
        <f t="shared" si="6"/>
        <v>251</v>
      </c>
    </row>
    <row r="14" spans="1:42" ht="16" x14ac:dyDescent="0.2">
      <c r="A14" s="4" t="s">
        <v>78</v>
      </c>
      <c r="B14">
        <v>7004711</v>
      </c>
      <c r="C14">
        <v>0.43163399988710344</v>
      </c>
      <c r="D14">
        <v>1.054394734327897</v>
      </c>
      <c r="E14">
        <v>2.5694919950531903</v>
      </c>
      <c r="F14">
        <v>2.8664162822527341</v>
      </c>
      <c r="G14" s="4">
        <f t="shared" si="7"/>
        <v>9.1299027183277097</v>
      </c>
      <c r="H14" s="4">
        <f t="shared" si="8"/>
        <v>0.50662735822135019</v>
      </c>
      <c r="J14">
        <v>6.9270032851031385</v>
      </c>
      <c r="K14">
        <v>4.3049565199579121</v>
      </c>
      <c r="L14">
        <v>5.0662735822135018E-3</v>
      </c>
      <c r="M14">
        <v>91.29902718327709</v>
      </c>
      <c r="O14" s="4" t="str">
        <f t="shared" si="9"/>
        <v>2016-12-12</v>
      </c>
      <c r="P14" s="4">
        <f t="shared" si="10"/>
        <v>7004711</v>
      </c>
      <c r="Q14">
        <v>1.2166093088398813</v>
      </c>
      <c r="R14">
        <v>0.26949760860941269</v>
      </c>
      <c r="S14">
        <v>0.13522572203389618</v>
      </c>
      <c r="T14" s="1">
        <f t="shared" si="11"/>
        <v>0.66455749149405496</v>
      </c>
      <c r="V14">
        <v>6.64557491494055E-3</v>
      </c>
      <c r="Y14" s="4" t="str">
        <f t="shared" si="0"/>
        <v>2016-12-12</v>
      </c>
      <c r="Z14" s="4">
        <f t="shared" si="1"/>
        <v>7004711</v>
      </c>
      <c r="AA14" s="28">
        <f t="shared" si="12"/>
        <v>442914.22526577074</v>
      </c>
      <c r="AB14" s="4">
        <f t="shared" si="13"/>
        <v>6.9256933291683147</v>
      </c>
      <c r="AC14" s="4">
        <f t="shared" si="2"/>
        <v>183314</v>
      </c>
      <c r="AD14" s="4">
        <f t="shared" si="3"/>
        <v>67431</v>
      </c>
      <c r="AE14" s="4">
        <f t="shared" si="4"/>
        <v>164325</v>
      </c>
      <c r="AF14" s="4">
        <f t="shared" si="5"/>
        <v>27604</v>
      </c>
      <c r="AG14" s="4">
        <f t="shared" si="6"/>
        <v>324</v>
      </c>
    </row>
    <row r="15" spans="1:42" ht="16" x14ac:dyDescent="0.2">
      <c r="A15" s="4" t="s">
        <v>79</v>
      </c>
      <c r="B15">
        <v>6956053</v>
      </c>
      <c r="C15">
        <v>0.47892336456117968</v>
      </c>
      <c r="D15">
        <v>1.1181269389717268</v>
      </c>
      <c r="E15">
        <v>2.6638825464610667</v>
      </c>
      <c r="F15">
        <v>3.2962499711231605</v>
      </c>
      <c r="G15" s="4">
        <f t="shared" si="7"/>
        <v>9.1477609500675179</v>
      </c>
      <c r="H15" s="4">
        <f t="shared" si="8"/>
        <v>0.57832255343236794</v>
      </c>
      <c r="J15">
        <v>7.5629660466514572</v>
      </c>
      <c r="K15">
        <v>3.5381239499241817</v>
      </c>
      <c r="L15">
        <v>5.7832255343236794E-3</v>
      </c>
      <c r="M15">
        <v>91.477609500675172</v>
      </c>
      <c r="O15" s="4" t="str">
        <f t="shared" si="9"/>
        <v>2016-12-13</v>
      </c>
      <c r="P15" s="4">
        <f t="shared" si="10"/>
        <v>6956053</v>
      </c>
      <c r="Q15">
        <v>1.6486750205988121</v>
      </c>
      <c r="R15">
        <v>0.26489687393086941</v>
      </c>
      <c r="S15">
        <v>0.13980319117756373</v>
      </c>
      <c r="T15" s="1">
        <f t="shared" si="11"/>
        <v>0.68832956087874231</v>
      </c>
      <c r="V15">
        <v>6.8832956087874226E-3</v>
      </c>
      <c r="Y15" s="4" t="str">
        <f t="shared" si="0"/>
        <v>2016-12-13</v>
      </c>
      <c r="Z15" s="4">
        <f t="shared" si="1"/>
        <v>6956053</v>
      </c>
      <c r="AA15" s="28">
        <f t="shared" ref="AA15:AA52" si="14">Z15*M15*AB15/10000</f>
        <v>481203.37869112828</v>
      </c>
      <c r="AB15" s="4">
        <f t="shared" si="13"/>
        <v>7.5622490946993475</v>
      </c>
      <c r="AC15" s="4">
        <f t="shared" si="2"/>
        <v>209748</v>
      </c>
      <c r="AD15" s="4">
        <f t="shared" si="3"/>
        <v>71149</v>
      </c>
      <c r="AE15" s="4">
        <f t="shared" si="4"/>
        <v>169509</v>
      </c>
      <c r="AF15" s="4">
        <f t="shared" si="5"/>
        <v>30475</v>
      </c>
      <c r="AG15" s="4">
        <f t="shared" si="6"/>
        <v>368</v>
      </c>
    </row>
    <row r="16" spans="1:42" ht="16" x14ac:dyDescent="0.2">
      <c r="A16" s="4" t="s">
        <v>80</v>
      </c>
      <c r="B16">
        <v>6828849</v>
      </c>
      <c r="C16">
        <v>0.40568242410635696</v>
      </c>
      <c r="D16">
        <v>1.1153316767143837</v>
      </c>
      <c r="E16">
        <v>2.5859583685194778</v>
      </c>
      <c r="F16">
        <v>3.3659427037756116</v>
      </c>
      <c r="G16" s="4">
        <f t="shared" si="7"/>
        <v>9.1836969890533524</v>
      </c>
      <c r="H16" s="4">
        <f t="shared" si="8"/>
        <v>0.48633416929659173</v>
      </c>
      <c r="J16">
        <v>7.4777785148087954</v>
      </c>
      <c r="K16">
        <v>3.4607220579493472</v>
      </c>
      <c r="L16">
        <v>4.8633416929659175E-3</v>
      </c>
      <c r="M16">
        <v>91.836969890533524</v>
      </c>
      <c r="O16" s="4" t="str">
        <f t="shared" si="9"/>
        <v>2016-12-14</v>
      </c>
      <c r="P16" s="4">
        <f t="shared" si="10"/>
        <v>6828849</v>
      </c>
      <c r="Q16">
        <v>1.6727344162586775</v>
      </c>
      <c r="R16">
        <v>0.26167967384676616</v>
      </c>
      <c r="S16">
        <v>0.12338537055793532</v>
      </c>
      <c r="T16" s="1">
        <f t="shared" si="11"/>
        <v>0.62824807443559727</v>
      </c>
      <c r="V16">
        <v>6.2824807443559727E-3</v>
      </c>
      <c r="Y16" s="4" t="str">
        <f t="shared" si="0"/>
        <v>2016-12-14</v>
      </c>
      <c r="Z16" s="4">
        <f t="shared" si="1"/>
        <v>6828849</v>
      </c>
      <c r="AA16" s="28">
        <f t="shared" si="14"/>
        <v>469019.68966881774</v>
      </c>
      <c r="AB16" s="4">
        <f t="shared" si="13"/>
        <v>7.4786983986501543</v>
      </c>
      <c r="AC16" s="4">
        <f t="shared" si="2"/>
        <v>211092</v>
      </c>
      <c r="AD16" s="4">
        <f t="shared" si="3"/>
        <v>69947</v>
      </c>
      <c r="AE16" s="4">
        <f t="shared" si="4"/>
        <v>162176.00000000003</v>
      </c>
      <c r="AF16" s="4">
        <f t="shared" si="5"/>
        <v>25442</v>
      </c>
      <c r="AG16" s="4">
        <f t="shared" si="6"/>
        <v>305</v>
      </c>
    </row>
    <row r="17" spans="1:33" ht="16" x14ac:dyDescent="0.2">
      <c r="A17" s="4" t="s">
        <v>81</v>
      </c>
      <c r="B17">
        <v>6794184</v>
      </c>
      <c r="C17">
        <v>0.4077045031592052</v>
      </c>
      <c r="D17">
        <v>1.0728079233683447</v>
      </c>
      <c r="E17">
        <v>2.6454488138259991</v>
      </c>
      <c r="F17">
        <v>2.8586420905310366</v>
      </c>
      <c r="G17" s="4">
        <f t="shared" si="7"/>
        <v>9.1862172116622105</v>
      </c>
      <c r="H17" s="4">
        <f t="shared" si="8"/>
        <v>0.39575183636062122</v>
      </c>
      <c r="J17">
        <v>6.9885608492481914</v>
      </c>
      <c r="K17">
        <v>3.4135919125628775</v>
      </c>
      <c r="L17">
        <v>3.9575183636062121E-3</v>
      </c>
      <c r="M17">
        <v>91.862172116622105</v>
      </c>
      <c r="O17" s="4" t="str">
        <f t="shared" si="9"/>
        <v>2016-12-15</v>
      </c>
      <c r="P17" s="4">
        <f t="shared" si="10"/>
        <v>6794184</v>
      </c>
      <c r="Q17">
        <v>1.1150588380437683</v>
      </c>
      <c r="R17">
        <v>0.36577403531484304</v>
      </c>
      <c r="S17">
        <v>0.1375678245745868</v>
      </c>
      <c r="T17" s="1">
        <f t="shared" si="11"/>
        <v>0.65691600367552516</v>
      </c>
      <c r="V17">
        <v>6.5691600367552517E-3</v>
      </c>
      <c r="Y17" s="4" t="str">
        <f t="shared" si="0"/>
        <v>2016-12-15</v>
      </c>
      <c r="Z17" s="4">
        <f t="shared" si="1"/>
        <v>6794184</v>
      </c>
      <c r="AA17" s="28">
        <f t="shared" si="14"/>
        <v>436232.53501558182</v>
      </c>
      <c r="AB17" s="4">
        <f t="shared" si="13"/>
        <v>6.9894666725775512</v>
      </c>
      <c r="AC17" s="4">
        <f t="shared" si="2"/>
        <v>178416</v>
      </c>
      <c r="AD17" s="4">
        <f t="shared" si="3"/>
        <v>66957</v>
      </c>
      <c r="AE17" s="4">
        <f t="shared" si="4"/>
        <v>165110</v>
      </c>
      <c r="AF17" s="4">
        <f t="shared" si="5"/>
        <v>25446</v>
      </c>
      <c r="AG17" s="4">
        <f t="shared" si="6"/>
        <v>246.99999999999994</v>
      </c>
    </row>
    <row r="18" spans="1:33" ht="16" x14ac:dyDescent="0.2">
      <c r="A18" s="4" t="s">
        <v>82</v>
      </c>
      <c r="B18">
        <v>6860811</v>
      </c>
      <c r="C18">
        <v>0.39515590821970842</v>
      </c>
      <c r="D18">
        <v>1.0539549236945502</v>
      </c>
      <c r="E18">
        <v>2.6104325149804417</v>
      </c>
      <c r="F18">
        <v>2.7208551340421976</v>
      </c>
      <c r="G18" s="4">
        <f t="shared" si="7"/>
        <v>9.2055224958098982</v>
      </c>
      <c r="H18" s="4">
        <f t="shared" si="8"/>
        <v>0.43858711614721008</v>
      </c>
      <c r="J18">
        <v>6.7847843520983702</v>
      </c>
      <c r="K18">
        <v>3.2616314649047182</v>
      </c>
      <c r="L18">
        <v>4.3858711614721008E-3</v>
      </c>
      <c r="M18">
        <v>92.055224958098975</v>
      </c>
      <c r="O18" s="4" t="str">
        <f t="shared" si="9"/>
        <v>2016-12-16</v>
      </c>
      <c r="P18" s="4">
        <f t="shared" si="10"/>
        <v>6860811</v>
      </c>
      <c r="Q18">
        <v>1.1225613487582997</v>
      </c>
      <c r="R18">
        <v>0.27361819329025044</v>
      </c>
      <c r="S18">
        <v>0.14531958671476874</v>
      </c>
      <c r="T18" s="1">
        <f t="shared" si="11"/>
        <v>0.60008850909672429</v>
      </c>
      <c r="V18">
        <v>6.0008850909672425E-3</v>
      </c>
      <c r="Y18" s="4" t="str">
        <f t="shared" si="0"/>
        <v>2016-12-16</v>
      </c>
      <c r="Z18" s="4">
        <f t="shared" si="1"/>
        <v>6860811</v>
      </c>
      <c r="AA18" s="28">
        <f t="shared" si="14"/>
        <v>428481.94637242163</v>
      </c>
      <c r="AB18" s="4">
        <f t="shared" si="13"/>
        <v>6.7843559993005034</v>
      </c>
      <c r="AC18" s="4">
        <f t="shared" si="2"/>
        <v>171841.99999999997</v>
      </c>
      <c r="AD18" s="4">
        <f t="shared" si="3"/>
        <v>66565</v>
      </c>
      <c r="AE18" s="4">
        <f t="shared" si="4"/>
        <v>164868</v>
      </c>
      <c r="AF18" s="4">
        <f t="shared" si="5"/>
        <v>24957</v>
      </c>
      <c r="AG18" s="4">
        <f t="shared" si="6"/>
        <v>277</v>
      </c>
    </row>
    <row r="19" spans="1:33" ht="16" x14ac:dyDescent="0.2">
      <c r="A19" s="4" t="s">
        <v>83</v>
      </c>
      <c r="B19">
        <v>7291791</v>
      </c>
      <c r="C19">
        <v>0.3837438021502762</v>
      </c>
      <c r="D19">
        <v>0.9953205899405495</v>
      </c>
      <c r="E19">
        <v>2.5331262070202474</v>
      </c>
      <c r="F19">
        <v>2.8197423076945993</v>
      </c>
      <c r="G19" s="4">
        <f t="shared" si="7"/>
        <v>9.2059851962295678</v>
      </c>
      <c r="H19" s="4">
        <f t="shared" si="8"/>
        <v>0.3664634135441302</v>
      </c>
      <c r="J19">
        <v>6.7355975409411135</v>
      </c>
      <c r="K19">
        <v>2.5048966066679657</v>
      </c>
      <c r="L19">
        <v>3.6646341354413022E-3</v>
      </c>
      <c r="M19">
        <v>92.059851962295681</v>
      </c>
      <c r="O19" s="4" t="str">
        <f t="shared" si="9"/>
        <v>2016-12-17</v>
      </c>
      <c r="P19" s="4">
        <f t="shared" si="10"/>
        <v>7291791</v>
      </c>
      <c r="Q19">
        <v>1.1087901761586649</v>
      </c>
      <c r="R19">
        <v>0.32105770279280876</v>
      </c>
      <c r="S19">
        <v>0.1607820984708048</v>
      </c>
      <c r="T19" s="1">
        <f t="shared" si="11"/>
        <v>0.60183422386922203</v>
      </c>
      <c r="V19">
        <v>6.0183422386922199E-3</v>
      </c>
      <c r="Y19" s="4" t="str">
        <f t="shared" si="0"/>
        <v>2016-12-17</v>
      </c>
      <c r="Z19" s="4">
        <f t="shared" si="1"/>
        <v>7291791</v>
      </c>
      <c r="AA19" s="28">
        <f t="shared" si="14"/>
        <v>452196.41528563184</v>
      </c>
      <c r="AB19" s="4">
        <f t="shared" si="13"/>
        <v>6.7363187779671447</v>
      </c>
      <c r="AC19" s="4">
        <f t="shared" si="2"/>
        <v>189283.99999999997</v>
      </c>
      <c r="AD19" s="4">
        <f t="shared" si="3"/>
        <v>66814</v>
      </c>
      <c r="AE19" s="4">
        <f t="shared" si="4"/>
        <v>170044</v>
      </c>
      <c r="AF19" s="4">
        <f t="shared" si="5"/>
        <v>25760</v>
      </c>
      <c r="AG19" s="4">
        <f t="shared" si="6"/>
        <v>246</v>
      </c>
    </row>
    <row r="20" spans="1:33" ht="16" x14ac:dyDescent="0.2">
      <c r="A20" s="4" t="s">
        <v>84</v>
      </c>
      <c r="B20">
        <v>7382733</v>
      </c>
      <c r="C20">
        <v>0.36107624033853913</v>
      </c>
      <c r="D20">
        <v>0.96054934455948981</v>
      </c>
      <c r="E20">
        <v>2.4505407827606556</v>
      </c>
      <c r="F20">
        <v>2.7759097444810101</v>
      </c>
      <c r="G20" s="4">
        <f t="shared" si="7"/>
        <v>9.202734271983017</v>
      </c>
      <c r="H20" s="4">
        <f t="shared" si="8"/>
        <v>0.33116808281498167</v>
      </c>
      <c r="J20">
        <v>6.5513877929678443</v>
      </c>
      <c r="K20">
        <v>2.5312133277343851</v>
      </c>
      <c r="L20">
        <v>3.311680828149817E-3</v>
      </c>
      <c r="M20">
        <v>92.027342719830173</v>
      </c>
      <c r="O20" s="4" t="str">
        <f t="shared" si="9"/>
        <v>2016-12-18</v>
      </c>
      <c r="P20" s="4">
        <f t="shared" si="10"/>
        <v>7382733</v>
      </c>
      <c r="Q20">
        <v>1.0281665077795799</v>
      </c>
      <c r="R20">
        <v>0.36867102837109605</v>
      </c>
      <c r="S20">
        <v>0.1590931469843172</v>
      </c>
      <c r="T20" s="1">
        <f t="shared" si="11"/>
        <v>0.64614572602567544</v>
      </c>
      <c r="V20">
        <v>6.461457260256754E-3</v>
      </c>
      <c r="Y20" s="4" t="str">
        <f t="shared" si="0"/>
        <v>2016-12-18</v>
      </c>
      <c r="Z20" s="4">
        <f t="shared" si="1"/>
        <v>7382733</v>
      </c>
      <c r="AA20" s="28">
        <f t="shared" si="14"/>
        <v>445133.98011712532</v>
      </c>
      <c r="AB20" s="4">
        <f t="shared" si="13"/>
        <v>6.5517407462751365</v>
      </c>
      <c r="AC20" s="4">
        <f t="shared" si="2"/>
        <v>188599</v>
      </c>
      <c r="AD20" s="4">
        <f t="shared" si="3"/>
        <v>65261</v>
      </c>
      <c r="AE20" s="4">
        <f t="shared" si="4"/>
        <v>166493</v>
      </c>
      <c r="AF20" s="4">
        <f t="shared" si="5"/>
        <v>24532</v>
      </c>
      <c r="AG20" s="4">
        <f t="shared" si="6"/>
        <v>225</v>
      </c>
    </row>
    <row r="21" spans="1:33" ht="16" x14ac:dyDescent="0.2">
      <c r="A21" s="4" t="s">
        <v>85</v>
      </c>
      <c r="B21">
        <v>6761813</v>
      </c>
      <c r="C21">
        <v>0.38219182424904941</v>
      </c>
      <c r="D21">
        <v>0.98734228954949155</v>
      </c>
      <c r="E21">
        <v>2.307569634948071</v>
      </c>
      <c r="F21">
        <v>2.5667681070819421</v>
      </c>
      <c r="G21" s="4">
        <f t="shared" si="7"/>
        <v>9.1900752061614241</v>
      </c>
      <c r="H21" s="4">
        <f t="shared" si="8"/>
        <v>0.37977798114852906</v>
      </c>
      <c r="J21">
        <v>6.2476696356400394</v>
      </c>
      <c r="K21">
        <v>3.267410205438968</v>
      </c>
      <c r="L21">
        <v>3.7977798114852907E-3</v>
      </c>
      <c r="M21">
        <v>91.900752061614241</v>
      </c>
      <c r="O21" s="4" t="str">
        <f t="shared" si="9"/>
        <v>2016-12-19</v>
      </c>
      <c r="P21" s="4">
        <f t="shared" si="10"/>
        <v>6761813</v>
      </c>
      <c r="Q21">
        <v>0.98869404168578301</v>
      </c>
      <c r="R21">
        <v>0.28167939754338361</v>
      </c>
      <c r="S21">
        <v>0.1392143777506748</v>
      </c>
      <c r="T21" s="1">
        <f t="shared" si="11"/>
        <v>0.63725457853736234</v>
      </c>
      <c r="V21">
        <v>6.3725457853736232E-3</v>
      </c>
      <c r="Y21" s="4" t="str">
        <f t="shared" si="0"/>
        <v>2016-12-19</v>
      </c>
      <c r="Z21" s="4">
        <f t="shared" si="1"/>
        <v>6761813</v>
      </c>
      <c r="AA21" s="28">
        <f t="shared" si="14"/>
        <v>388209.79304600012</v>
      </c>
      <c r="AB21" s="4">
        <f t="shared" si="13"/>
        <v>6.2471835366567037</v>
      </c>
      <c r="AC21" s="4">
        <f t="shared" si="2"/>
        <v>159503</v>
      </c>
      <c r="AD21" s="4">
        <f t="shared" si="3"/>
        <v>61355</v>
      </c>
      <c r="AE21" s="4">
        <f t="shared" si="4"/>
        <v>143396</v>
      </c>
      <c r="AF21" s="4">
        <f t="shared" si="5"/>
        <v>23750</v>
      </c>
      <c r="AG21" s="4">
        <f t="shared" si="6"/>
        <v>236</v>
      </c>
    </row>
    <row r="22" spans="1:33" ht="16" x14ac:dyDescent="0.2">
      <c r="A22" s="4" t="s">
        <v>86</v>
      </c>
      <c r="B22">
        <v>7225605</v>
      </c>
      <c r="C22">
        <v>0.43141149129496636</v>
      </c>
      <c r="D22">
        <v>1.0085092592257936</v>
      </c>
      <c r="E22">
        <v>2.6360270686728424</v>
      </c>
      <c r="F22">
        <v>3.2371599097389634</v>
      </c>
      <c r="G22" s="4">
        <f t="shared" si="7"/>
        <v>9.189951568069386</v>
      </c>
      <c r="H22" s="4">
        <f t="shared" si="8"/>
        <v>0.47437644345974933</v>
      </c>
      <c r="J22">
        <v>7.3178514933671632</v>
      </c>
      <c r="K22">
        <v>3.420856540130139</v>
      </c>
      <c r="L22">
        <v>4.7437644345974935E-3</v>
      </c>
      <c r="M22">
        <v>91.899515680693867</v>
      </c>
      <c r="O22" s="4" t="str">
        <f t="shared" si="9"/>
        <v>2016-12-20</v>
      </c>
      <c r="P22" s="4">
        <f t="shared" si="10"/>
        <v>7225605</v>
      </c>
      <c r="Q22">
        <v>1.5943265179744999</v>
      </c>
      <c r="R22">
        <v>0.28780343526854829</v>
      </c>
      <c r="S22">
        <v>0.1482162843343128</v>
      </c>
      <c r="T22" s="1">
        <f t="shared" si="11"/>
        <v>0.69424616011093487</v>
      </c>
      <c r="V22">
        <v>6.9424616011093485E-3</v>
      </c>
      <c r="Y22" s="4" t="str">
        <f t="shared" si="0"/>
        <v>2016-12-20</v>
      </c>
      <c r="Z22" s="4">
        <f t="shared" si="1"/>
        <v>7225605</v>
      </c>
      <c r="AA22" s="28">
        <f t="shared" si="14"/>
        <v>485864.18382091093</v>
      </c>
      <c r="AB22" s="4">
        <f t="shared" si="13"/>
        <v>7.3169055087440515</v>
      </c>
      <c r="AC22" s="4">
        <f t="shared" si="2"/>
        <v>214957</v>
      </c>
      <c r="AD22" s="4">
        <f t="shared" si="3"/>
        <v>66968</v>
      </c>
      <c r="AE22" s="4">
        <f t="shared" si="4"/>
        <v>175040</v>
      </c>
      <c r="AF22" s="4">
        <f t="shared" si="5"/>
        <v>28647</v>
      </c>
      <c r="AG22" s="4">
        <f t="shared" si="6"/>
        <v>315</v>
      </c>
    </row>
    <row r="23" spans="1:33" ht="16" x14ac:dyDescent="0.2">
      <c r="A23" s="4" t="s">
        <v>87</v>
      </c>
      <c r="B23">
        <v>7355884</v>
      </c>
      <c r="C23">
        <v>0.80967366973007071</v>
      </c>
      <c r="D23">
        <v>1.212535328548259</v>
      </c>
      <c r="E23">
        <v>3.3101425884043505</v>
      </c>
      <c r="F23">
        <v>4.1050544161000904</v>
      </c>
      <c r="G23" s="4">
        <f t="shared" si="7"/>
        <v>9.1540010690761306</v>
      </c>
      <c r="H23" s="4">
        <f t="shared" si="8"/>
        <v>0.99204330773970495</v>
      </c>
      <c r="J23">
        <v>9.4473264358601678</v>
      </c>
      <c r="K23">
        <v>3.7294739482447441</v>
      </c>
      <c r="L23">
        <v>9.9204330773970499E-3</v>
      </c>
      <c r="M23">
        <v>91.540010690761306</v>
      </c>
      <c r="O23" s="4" t="str">
        <f t="shared" si="9"/>
        <v>2016-12-21</v>
      </c>
      <c r="P23" s="4">
        <f t="shared" si="10"/>
        <v>7355884</v>
      </c>
      <c r="Q23">
        <v>1.7034928092453685</v>
      </c>
      <c r="R23">
        <v>0.48477948644531726</v>
      </c>
      <c r="S23">
        <v>0.20054719801971524</v>
      </c>
      <c r="T23" s="1">
        <f t="shared" si="11"/>
        <v>1.1004552261004812</v>
      </c>
      <c r="V23">
        <v>1.1004552261004812E-2</v>
      </c>
      <c r="Y23" s="4" t="str">
        <f t="shared" si="0"/>
        <v>2016-12-21</v>
      </c>
      <c r="Z23" s="4">
        <f t="shared" si="1"/>
        <v>7355884</v>
      </c>
      <c r="AA23" s="28">
        <f t="shared" si="14"/>
        <v>635794.42503090214</v>
      </c>
      <c r="AB23" s="4">
        <f t="shared" si="13"/>
        <v>9.4421497672173675</v>
      </c>
      <c r="AC23" s="4">
        <f t="shared" si="2"/>
        <v>276417</v>
      </c>
      <c r="AD23" s="4">
        <f t="shared" si="3"/>
        <v>81647</v>
      </c>
      <c r="AE23" s="4">
        <f t="shared" si="4"/>
        <v>222891</v>
      </c>
      <c r="AF23" s="4">
        <f t="shared" si="5"/>
        <v>54520</v>
      </c>
      <c r="AG23" s="4">
        <f t="shared" si="6"/>
        <v>667.99999999999989</v>
      </c>
    </row>
    <row r="24" spans="1:33" ht="16" x14ac:dyDescent="0.2">
      <c r="A24" s="4" t="s">
        <v>88</v>
      </c>
      <c r="B24">
        <v>7113978</v>
      </c>
      <c r="C24">
        <v>0.40417330873090285</v>
      </c>
      <c r="D24">
        <v>0.9795143734984546</v>
      </c>
      <c r="E24">
        <v>2.6535595238168144</v>
      </c>
      <c r="F24">
        <v>3.719913209680195</v>
      </c>
      <c r="G24" s="4">
        <f t="shared" si="7"/>
        <v>9.1813665996718008</v>
      </c>
      <c r="H24" s="4">
        <f t="shared" si="8"/>
        <v>0.4348089688229721</v>
      </c>
      <c r="J24">
        <v>7.7615085054145965</v>
      </c>
      <c r="K24">
        <v>3.3423489850272614</v>
      </c>
      <c r="L24">
        <v>4.3480896882297209E-3</v>
      </c>
      <c r="M24">
        <v>91.813665996718015</v>
      </c>
      <c r="O24" s="4" t="str">
        <f t="shared" si="9"/>
        <v>2016-12-22</v>
      </c>
      <c r="P24" s="4">
        <f t="shared" si="10"/>
        <v>7113978</v>
      </c>
      <c r="Q24">
        <v>2.0697519322971814</v>
      </c>
      <c r="R24">
        <v>0.2875557060715867</v>
      </c>
      <c r="S24">
        <v>0.14683988802750442</v>
      </c>
      <c r="T24" s="1">
        <f t="shared" si="11"/>
        <v>0.62159310331734741</v>
      </c>
      <c r="V24">
        <v>6.2159310331734744E-3</v>
      </c>
      <c r="Y24" s="4" t="str">
        <f t="shared" si="0"/>
        <v>2016-12-22</v>
      </c>
      <c r="Z24" s="4">
        <f t="shared" si="1"/>
        <v>7113978</v>
      </c>
      <c r="AA24" s="28">
        <f t="shared" si="14"/>
        <v>507314.96340370062</v>
      </c>
      <c r="AB24" s="4">
        <f t="shared" si="13"/>
        <v>7.7670808488037641</v>
      </c>
      <c r="AC24" s="4">
        <f t="shared" si="2"/>
        <v>242970</v>
      </c>
      <c r="AD24" s="4">
        <f t="shared" si="3"/>
        <v>63978</v>
      </c>
      <c r="AE24" s="4">
        <f t="shared" si="4"/>
        <v>173320</v>
      </c>
      <c r="AF24" s="4">
        <f t="shared" si="5"/>
        <v>26399</v>
      </c>
      <c r="AG24" s="4">
        <f t="shared" si="6"/>
        <v>284</v>
      </c>
    </row>
    <row r="25" spans="1:33" ht="16" x14ac:dyDescent="0.2">
      <c r="A25" s="4" t="s">
        <v>89</v>
      </c>
      <c r="B25">
        <v>7114075</v>
      </c>
      <c r="C25">
        <v>0.42407228814689713</v>
      </c>
      <c r="D25">
        <v>0.98622747422956547</v>
      </c>
      <c r="E25">
        <v>2.7555028628870284</v>
      </c>
      <c r="F25">
        <v>3.2985480881059757</v>
      </c>
      <c r="G25" s="4">
        <f t="shared" si="7"/>
        <v>9.1577991516817008</v>
      </c>
      <c r="H25" s="4">
        <f t="shared" si="8"/>
        <v>0.40522326650782126</v>
      </c>
      <c r="J25">
        <v>7.4684029460345451</v>
      </c>
      <c r="K25">
        <v>3.1973036689436429</v>
      </c>
      <c r="L25">
        <v>4.0522326650782124E-3</v>
      </c>
      <c r="M25">
        <v>91.577991516817008</v>
      </c>
      <c r="O25" s="4" t="str">
        <f t="shared" si="9"/>
        <v>2016-12-23</v>
      </c>
      <c r="P25" s="4">
        <f t="shared" si="10"/>
        <v>7114075</v>
      </c>
      <c r="Q25">
        <v>1.6567798841030759</v>
      </c>
      <c r="R25">
        <v>0.3018606348160156</v>
      </c>
      <c r="S25">
        <v>0.14832092516155593</v>
      </c>
      <c r="T25" s="1">
        <f t="shared" si="11"/>
        <v>0.70914071638868714</v>
      </c>
      <c r="V25">
        <v>7.0914071638868712E-3</v>
      </c>
      <c r="Y25" s="4" t="str">
        <f t="shared" si="0"/>
        <v>2016-12-23</v>
      </c>
      <c r="Z25" s="4">
        <f t="shared" si="1"/>
        <v>7114075</v>
      </c>
      <c r="AA25" s="28">
        <f t="shared" si="14"/>
        <v>486580.27486908267</v>
      </c>
      <c r="AB25" s="4">
        <f t="shared" si="13"/>
        <v>7.4686988030576957</v>
      </c>
      <c r="AC25" s="4">
        <f t="shared" si="2"/>
        <v>214898</v>
      </c>
      <c r="AD25" s="4">
        <f t="shared" si="3"/>
        <v>64252</v>
      </c>
      <c r="AE25" s="4">
        <f t="shared" si="4"/>
        <v>179519</v>
      </c>
      <c r="AF25" s="4">
        <f t="shared" si="5"/>
        <v>27628</v>
      </c>
      <c r="AG25" s="4">
        <f t="shared" si="6"/>
        <v>264.00000000000006</v>
      </c>
    </row>
    <row r="26" spans="1:33" ht="16" x14ac:dyDescent="0.2">
      <c r="A26" s="4" t="s">
        <v>90</v>
      </c>
      <c r="B26">
        <v>8114931</v>
      </c>
      <c r="C26">
        <v>0.59526275885478397</v>
      </c>
      <c r="D26">
        <v>1.1100293529052296</v>
      </c>
      <c r="E26">
        <v>3.4495220308687085</v>
      </c>
      <c r="F26">
        <v>3.8707857506833325</v>
      </c>
      <c r="G26" s="4">
        <f t="shared" si="7"/>
        <v>8.9816487657134729</v>
      </c>
      <c r="H26" s="4">
        <f t="shared" si="8"/>
        <v>0.67228772377920099</v>
      </c>
      <c r="J26">
        <v>9.0323227705498468</v>
      </c>
      <c r="K26">
        <v>2.7466383555787397</v>
      </c>
      <c r="L26">
        <v>6.7228772377920095E-3</v>
      </c>
      <c r="M26">
        <v>89.816487657134729</v>
      </c>
      <c r="O26" s="4" t="str">
        <f t="shared" si="9"/>
        <v>2016-12-24</v>
      </c>
      <c r="P26" s="4">
        <f t="shared" si="10"/>
        <v>8114931</v>
      </c>
      <c r="Q26">
        <v>1.7869956504356288</v>
      </c>
      <c r="R26">
        <v>0.39426244960243101</v>
      </c>
      <c r="S26">
        <v>0.21045349785814618</v>
      </c>
      <c r="T26" s="1">
        <f t="shared" si="11"/>
        <v>1.0413599639763542</v>
      </c>
      <c r="V26">
        <v>1.0413599639763542E-2</v>
      </c>
      <c r="Y26" s="4" t="str">
        <f t="shared" si="0"/>
        <v>2016-12-24</v>
      </c>
      <c r="Z26" s="4">
        <f t="shared" si="1"/>
        <v>8114931</v>
      </c>
      <c r="AA26" s="28">
        <f t="shared" si="14"/>
        <v>658130.34884182131</v>
      </c>
      <c r="AB26" s="4">
        <f t="shared" si="13"/>
        <v>9.0296521259771332</v>
      </c>
      <c r="AC26" s="4">
        <f t="shared" si="2"/>
        <v>282124</v>
      </c>
      <c r="AD26" s="4">
        <f t="shared" si="3"/>
        <v>80905</v>
      </c>
      <c r="AE26" s="4">
        <f t="shared" si="4"/>
        <v>251420</v>
      </c>
      <c r="AF26" s="4">
        <f t="shared" si="5"/>
        <v>43386</v>
      </c>
      <c r="AG26" s="4">
        <f t="shared" si="6"/>
        <v>490</v>
      </c>
    </row>
    <row r="27" spans="1:33" ht="16" x14ac:dyDescent="0.2">
      <c r="A27" s="4" t="s">
        <v>91</v>
      </c>
      <c r="B27">
        <v>8673281</v>
      </c>
      <c r="C27">
        <v>0.70978714837682533</v>
      </c>
      <c r="D27">
        <v>1.2223962593416888</v>
      </c>
      <c r="E27">
        <v>3.5051895461447447</v>
      </c>
      <c r="F27">
        <v>3.9766649391017355</v>
      </c>
      <c r="G27" s="4">
        <f t="shared" si="7"/>
        <v>9.0031431012093357</v>
      </c>
      <c r="H27" s="4">
        <f t="shared" si="8"/>
        <v>0.82728461497777028</v>
      </c>
      <c r="J27">
        <v>9.4223107391147725</v>
      </c>
      <c r="K27">
        <v>2.676252923189697</v>
      </c>
      <c r="L27">
        <v>8.2728461497777028E-3</v>
      </c>
      <c r="M27">
        <v>90.03143101209335</v>
      </c>
      <c r="O27" s="4" t="str">
        <f t="shared" si="9"/>
        <v>2016-12-25</v>
      </c>
      <c r="P27" s="4">
        <f t="shared" si="10"/>
        <v>8673281</v>
      </c>
      <c r="Q27">
        <v>1.8819572427039195</v>
      </c>
      <c r="R27">
        <v>0.44294303812463032</v>
      </c>
      <c r="S27">
        <v>0.22118978126774066</v>
      </c>
      <c r="T27" s="1">
        <f t="shared" si="11"/>
        <v>1.2165950220261326</v>
      </c>
      <c r="V27">
        <v>1.2165950220261327E-2</v>
      </c>
      <c r="Y27" s="4" t="str">
        <f t="shared" si="0"/>
        <v>2016-12-25</v>
      </c>
      <c r="Z27" s="4">
        <f t="shared" si="1"/>
        <v>8673281</v>
      </c>
      <c r="AA27" s="28">
        <f t="shared" si="14"/>
        <v>735636.96790306317</v>
      </c>
      <c r="AB27" s="4">
        <f t="shared" si="13"/>
        <v>9.4207607702027865</v>
      </c>
      <c r="AC27" s="4">
        <f t="shared" si="2"/>
        <v>310525</v>
      </c>
      <c r="AD27" s="4">
        <f t="shared" si="3"/>
        <v>95452.999999999985</v>
      </c>
      <c r="AE27" s="4">
        <f t="shared" si="4"/>
        <v>273709</v>
      </c>
      <c r="AF27" s="4">
        <f t="shared" si="5"/>
        <v>55425</v>
      </c>
      <c r="AG27" s="4">
        <f t="shared" si="6"/>
        <v>646</v>
      </c>
    </row>
    <row r="28" spans="1:33" ht="16" x14ac:dyDescent="0.2">
      <c r="A28" s="4" t="s">
        <v>92</v>
      </c>
      <c r="B28">
        <v>7763049</v>
      </c>
      <c r="C28">
        <v>0.60429065685391781</v>
      </c>
      <c r="D28">
        <v>1.1874008930466315</v>
      </c>
      <c r="E28">
        <v>3.3602413044995703</v>
      </c>
      <c r="F28">
        <v>3.9515021952476608</v>
      </c>
      <c r="G28" s="4">
        <f t="shared" si="7"/>
        <v>9.1348837293182097</v>
      </c>
      <c r="H28" s="4">
        <f t="shared" si="8"/>
        <v>0.69379274069989871</v>
      </c>
      <c r="J28">
        <v>9.1103729770547801</v>
      </c>
      <c r="K28">
        <v>3.1366764648439567</v>
      </c>
      <c r="L28">
        <v>6.9379274069989866E-3</v>
      </c>
      <c r="M28">
        <v>91.3488372931821</v>
      </c>
      <c r="O28" s="4" t="str">
        <f t="shared" si="9"/>
        <v>2016-12-26</v>
      </c>
      <c r="P28" s="4">
        <f t="shared" si="10"/>
        <v>7763049</v>
      </c>
      <c r="Q28">
        <v>2.0334190938248922</v>
      </c>
      <c r="R28">
        <v>0.38092323789687732</v>
      </c>
      <c r="S28">
        <v>0.17937080613216894</v>
      </c>
      <c r="T28" s="1">
        <f t="shared" si="11"/>
        <v>1.1027356163156925</v>
      </c>
      <c r="V28">
        <v>1.1027356163156926E-2</v>
      </c>
      <c r="Y28" s="4" t="str">
        <f t="shared" si="0"/>
        <v>2016-12-26</v>
      </c>
      <c r="Z28" s="4">
        <f t="shared" si="1"/>
        <v>7763049</v>
      </c>
      <c r="AA28" s="28">
        <f t="shared" si="14"/>
        <v>646152.66516193072</v>
      </c>
      <c r="AB28" s="4">
        <f t="shared" si="13"/>
        <v>9.1117078957975579</v>
      </c>
      <c r="AC28" s="4">
        <f t="shared" si="2"/>
        <v>280219</v>
      </c>
      <c r="AD28" s="4">
        <f t="shared" si="3"/>
        <v>84204</v>
      </c>
      <c r="AE28" s="4">
        <f t="shared" si="4"/>
        <v>238290</v>
      </c>
      <c r="AF28" s="4">
        <f t="shared" si="5"/>
        <v>42852.999999999993</v>
      </c>
      <c r="AG28" s="4">
        <f t="shared" si="6"/>
        <v>492</v>
      </c>
    </row>
    <row r="29" spans="1:33" ht="16" x14ac:dyDescent="0.2">
      <c r="A29" s="4" t="s">
        <v>93</v>
      </c>
      <c r="B29">
        <v>7649478</v>
      </c>
      <c r="C29">
        <v>0.49956522674839632</v>
      </c>
      <c r="D29">
        <v>1.1013495572667136</v>
      </c>
      <c r="E29">
        <v>3.0406050139525087</v>
      </c>
      <c r="F29">
        <v>3.8799646708429414</v>
      </c>
      <c r="G29" s="4">
        <f t="shared" si="7"/>
        <v>9.1722611660560354</v>
      </c>
      <c r="H29" s="4">
        <f t="shared" si="8"/>
        <v>0.40334643567885697</v>
      </c>
      <c r="J29">
        <v>8.5255179331673485</v>
      </c>
      <c r="K29">
        <v>3.2780805726550213</v>
      </c>
      <c r="L29">
        <v>4.0334643567885697E-3</v>
      </c>
      <c r="M29">
        <v>91.722611660560361</v>
      </c>
      <c r="O29" s="4" t="str">
        <f t="shared" si="9"/>
        <v>2016-12-27</v>
      </c>
      <c r="P29" s="4">
        <f t="shared" si="10"/>
        <v>7649478</v>
      </c>
      <c r="Q29">
        <v>2.0750535075390864</v>
      </c>
      <c r="R29">
        <v>0.33101487521701251</v>
      </c>
      <c r="S29">
        <v>0.15731936243898317</v>
      </c>
      <c r="T29" s="1">
        <f t="shared" si="11"/>
        <v>0.94921811364706266</v>
      </c>
      <c r="V29">
        <v>9.492181136470627E-3</v>
      </c>
      <c r="Y29" s="4" t="str">
        <f t="shared" si="0"/>
        <v>2016-12-27</v>
      </c>
      <c r="Z29" s="4">
        <f t="shared" si="1"/>
        <v>7649478</v>
      </c>
      <c r="AA29" s="28">
        <f t="shared" si="14"/>
        <v>598379.78587003658</v>
      </c>
      <c r="AB29" s="4">
        <f t="shared" si="13"/>
        <v>8.5284223962175592</v>
      </c>
      <c r="AC29" s="4">
        <f t="shared" si="2"/>
        <v>272230</v>
      </c>
      <c r="AD29" s="4">
        <f t="shared" si="3"/>
        <v>77274</v>
      </c>
      <c r="AE29" s="4">
        <f t="shared" si="4"/>
        <v>213338</v>
      </c>
      <c r="AF29" s="4">
        <f t="shared" si="5"/>
        <v>35051</v>
      </c>
      <c r="AG29" s="4">
        <f t="shared" si="6"/>
        <v>283</v>
      </c>
    </row>
    <row r="30" spans="1:33" ht="16" x14ac:dyDescent="0.2">
      <c r="A30" s="4" t="s">
        <v>94</v>
      </c>
      <c r="B30">
        <v>7615180</v>
      </c>
      <c r="C30">
        <v>0.47715709917531401</v>
      </c>
      <c r="D30">
        <v>1.0881166025053643</v>
      </c>
      <c r="E30">
        <v>2.9503573067405822</v>
      </c>
      <c r="F30">
        <v>3.4827364878870228</v>
      </c>
      <c r="G30" s="4">
        <f t="shared" si="7"/>
        <v>9.186112475345297</v>
      </c>
      <c r="H30" s="4">
        <f t="shared" si="8"/>
        <v>0.46316216822793299</v>
      </c>
      <c r="J30">
        <v>8.0029991179905622</v>
      </c>
      <c r="K30">
        <v>3.275843090949897</v>
      </c>
      <c r="L30">
        <v>4.6316216822793301E-3</v>
      </c>
      <c r="M30">
        <v>91.86112475345297</v>
      </c>
      <c r="O30" s="4" t="str">
        <f t="shared" si="9"/>
        <v>2016-12-28</v>
      </c>
      <c r="P30" s="4">
        <f t="shared" si="10"/>
        <v>7615180</v>
      </c>
      <c r="Q30">
        <v>1.8170538025756964</v>
      </c>
      <c r="R30">
        <v>0.31850976142859799</v>
      </c>
      <c r="S30">
        <v>0.15756090796939126</v>
      </c>
      <c r="T30" s="1">
        <f t="shared" si="11"/>
        <v>0.85056015461611145</v>
      </c>
      <c r="V30">
        <v>8.5056015461611144E-3</v>
      </c>
      <c r="Y30" s="4" t="str">
        <f t="shared" si="0"/>
        <v>2016-12-28</v>
      </c>
      <c r="Z30" s="4">
        <f t="shared" si="1"/>
        <v>7615180</v>
      </c>
      <c r="AA30" s="28">
        <f t="shared" si="14"/>
        <v>559799.1565622685</v>
      </c>
      <c r="AB30" s="4">
        <f t="shared" si="13"/>
        <v>8.0024009606650726</v>
      </c>
      <c r="AC30" s="4">
        <f t="shared" si="2"/>
        <v>243631</v>
      </c>
      <c r="AD30" s="4">
        <f t="shared" si="3"/>
        <v>76118.000000000015</v>
      </c>
      <c r="AE30" s="4">
        <f t="shared" si="4"/>
        <v>206389</v>
      </c>
      <c r="AF30" s="4">
        <f t="shared" si="5"/>
        <v>33379</v>
      </c>
      <c r="AG30" s="4">
        <f t="shared" si="6"/>
        <v>324.00000000000006</v>
      </c>
    </row>
    <row r="31" spans="1:33" ht="16" x14ac:dyDescent="0.2">
      <c r="A31" s="4" t="s">
        <v>95</v>
      </c>
      <c r="B31">
        <v>7640633</v>
      </c>
      <c r="C31">
        <v>0.46056498708371268</v>
      </c>
      <c r="D31">
        <v>1.1820355567059504</v>
      </c>
      <c r="E31">
        <v>2.9565498490011612</v>
      </c>
      <c r="F31">
        <v>3.138820299124224</v>
      </c>
      <c r="G31" s="4">
        <f t="shared" si="7"/>
        <v>9.1824172159557982</v>
      </c>
      <c r="H31" s="4">
        <f t="shared" si="8"/>
        <v>0.41049335029279005</v>
      </c>
      <c r="J31">
        <v>7.7420756254179759</v>
      </c>
      <c r="K31">
        <v>3.3375674962243163</v>
      </c>
      <c r="L31">
        <v>4.1049335029279006E-3</v>
      </c>
      <c r="M31">
        <v>91.824172159557989</v>
      </c>
      <c r="O31" s="4" t="str">
        <f t="shared" si="9"/>
        <v>2016-12-29</v>
      </c>
      <c r="P31" s="4">
        <f t="shared" si="10"/>
        <v>7640633</v>
      </c>
      <c r="Q31">
        <v>1.5133378981714232</v>
      </c>
      <c r="R31">
        <v>0.31224575780778308</v>
      </c>
      <c r="S31">
        <v>0.15555987587137191</v>
      </c>
      <c r="T31" s="1">
        <f t="shared" si="11"/>
        <v>0.88797693483475082</v>
      </c>
      <c r="V31">
        <v>8.879769348347508E-3</v>
      </c>
      <c r="Y31" s="4" t="str">
        <f t="shared" si="0"/>
        <v>2016-12-29</v>
      </c>
      <c r="Z31" s="4">
        <f t="shared" si="1"/>
        <v>7640633</v>
      </c>
      <c r="AA31" s="28">
        <f t="shared" si="14"/>
        <v>543216.9521687855</v>
      </c>
      <c r="AB31" s="4">
        <f t="shared" si="13"/>
        <v>7.7426023135973283</v>
      </c>
      <c r="AC31" s="4">
        <f t="shared" si="2"/>
        <v>220218</v>
      </c>
      <c r="AD31" s="4">
        <f t="shared" si="3"/>
        <v>82930.999999999985</v>
      </c>
      <c r="AE31" s="4">
        <f t="shared" si="4"/>
        <v>207430</v>
      </c>
      <c r="AF31" s="4">
        <f t="shared" si="5"/>
        <v>32313</v>
      </c>
      <c r="AG31" s="4">
        <f t="shared" si="6"/>
        <v>288</v>
      </c>
    </row>
    <row r="32" spans="1:33" ht="16" x14ac:dyDescent="0.2">
      <c r="A32" s="4" t="s">
        <v>96</v>
      </c>
      <c r="B32">
        <v>7450357</v>
      </c>
      <c r="C32">
        <v>0.45460662696625209</v>
      </c>
      <c r="D32">
        <v>1.116351563236665</v>
      </c>
      <c r="E32">
        <v>2.941331879915539</v>
      </c>
      <c r="F32">
        <v>2.9966086593768071</v>
      </c>
      <c r="G32" s="4">
        <f t="shared" si="7"/>
        <v>9.1955029805954265</v>
      </c>
      <c r="H32" s="4">
        <f t="shared" si="8"/>
        <v>0.40724112674132074</v>
      </c>
      <c r="J32">
        <v>7.5129711407626765</v>
      </c>
      <c r="K32">
        <v>3.1696934364699465</v>
      </c>
      <c r="L32">
        <v>4.0724112674132076E-3</v>
      </c>
      <c r="M32">
        <v>91.955029805954268</v>
      </c>
      <c r="O32" s="4" t="str">
        <f t="shared" si="9"/>
        <v>2016-12-30</v>
      </c>
      <c r="P32" s="4">
        <f t="shared" si="10"/>
        <v>7450357</v>
      </c>
      <c r="Q32">
        <v>1.3785914945282265</v>
      </c>
      <c r="R32">
        <v>0.31483096282019879</v>
      </c>
      <c r="S32">
        <v>0.16159736609867964</v>
      </c>
      <c r="T32" s="1">
        <f t="shared" si="11"/>
        <v>0.81010331663596058</v>
      </c>
      <c r="V32">
        <v>8.1010331663596055E-3</v>
      </c>
      <c r="Y32" s="4" t="str">
        <f t="shared" si="0"/>
        <v>2016-12-30</v>
      </c>
      <c r="Z32" s="4">
        <f t="shared" si="1"/>
        <v>7450357</v>
      </c>
      <c r="AA32" s="28">
        <f t="shared" si="14"/>
        <v>514714.22809120017</v>
      </c>
      <c r="AB32" s="4">
        <f t="shared" si="13"/>
        <v>7.5130036629981909</v>
      </c>
      <c r="AC32" s="4">
        <f t="shared" si="2"/>
        <v>205297</v>
      </c>
      <c r="AD32" s="4">
        <f t="shared" si="3"/>
        <v>76481</v>
      </c>
      <c r="AE32" s="4">
        <f t="shared" si="4"/>
        <v>201510</v>
      </c>
      <c r="AF32" s="4">
        <f t="shared" si="5"/>
        <v>31145</v>
      </c>
      <c r="AG32" s="4">
        <f t="shared" si="6"/>
        <v>279.00000000000006</v>
      </c>
    </row>
    <row r="33" spans="1:33" ht="16" x14ac:dyDescent="0.2">
      <c r="A33" s="4" t="s">
        <v>97</v>
      </c>
      <c r="B33">
        <v>7136856</v>
      </c>
      <c r="C33">
        <v>0.48380622108526328</v>
      </c>
      <c r="D33">
        <v>1.1138670154878434</v>
      </c>
      <c r="E33">
        <v>3.0647064300421731</v>
      </c>
      <c r="F33">
        <v>3.4547186255550177</v>
      </c>
      <c r="G33" s="4">
        <f t="shared" si="7"/>
        <v>9.1799386172286503</v>
      </c>
      <c r="H33" s="4">
        <f t="shared" si="8"/>
        <v>0.34342808386971713</v>
      </c>
      <c r="J33">
        <v>8.1205325730089939</v>
      </c>
      <c r="K33">
        <v>2.5353082228894053</v>
      </c>
      <c r="L33">
        <v>3.4342808386971712E-3</v>
      </c>
      <c r="M33">
        <v>91.799386172286503</v>
      </c>
      <c r="O33" s="4" t="str">
        <f t="shared" si="9"/>
        <v>2016-12-31</v>
      </c>
      <c r="P33" s="4">
        <f t="shared" si="10"/>
        <v>7136856</v>
      </c>
      <c r="Q33">
        <v>1.6019470082834855</v>
      </c>
      <c r="R33">
        <v>0.40104768460785856</v>
      </c>
      <c r="S33">
        <v>0.20201203066736473</v>
      </c>
      <c r="T33" s="1">
        <f t="shared" si="11"/>
        <v>0.94786151148041931</v>
      </c>
      <c r="V33">
        <v>9.4786151148041932E-3</v>
      </c>
      <c r="Y33" s="4" t="str">
        <f t="shared" si="0"/>
        <v>2016-12-31</v>
      </c>
      <c r="Z33" s="4">
        <f t="shared" si="1"/>
        <v>7136856</v>
      </c>
      <c r="AA33" s="28">
        <f t="shared" si="14"/>
        <v>532065.80768935475</v>
      </c>
      <c r="AB33" s="4">
        <f t="shared" si="13"/>
        <v>8.121170703437711</v>
      </c>
      <c r="AC33" s="4">
        <f t="shared" si="2"/>
        <v>226339</v>
      </c>
      <c r="AD33" s="4">
        <f t="shared" si="3"/>
        <v>72976</v>
      </c>
      <c r="AE33" s="4">
        <f t="shared" si="4"/>
        <v>200787</v>
      </c>
      <c r="AF33" s="4">
        <f t="shared" si="5"/>
        <v>31697</v>
      </c>
      <c r="AG33" s="4">
        <f t="shared" si="6"/>
        <v>225</v>
      </c>
    </row>
    <row r="34" spans="1:33" ht="16" x14ac:dyDescent="0.2">
      <c r="A34" s="4" t="s">
        <v>98</v>
      </c>
      <c r="B34">
        <v>6901008</v>
      </c>
      <c r="C34">
        <v>0.52951920111957118</v>
      </c>
      <c r="D34">
        <v>1.2330463246281933</v>
      </c>
      <c r="E34">
        <v>3.3220585561011093</v>
      </c>
      <c r="F34">
        <v>3.8995390466250779</v>
      </c>
      <c r="G34" s="4">
        <f t="shared" si="7"/>
        <v>9.1636613086088285</v>
      </c>
      <c r="H34" s="4">
        <f t="shared" si="8"/>
        <v>0.38742221905959184</v>
      </c>
      <c r="J34">
        <v>8.9880373506645483</v>
      </c>
      <c r="K34">
        <v>2.1882713853111633</v>
      </c>
      <c r="L34">
        <v>3.8742221905959185E-3</v>
      </c>
      <c r="M34">
        <v>91.636613086088289</v>
      </c>
      <c r="O34" s="4" t="str">
        <f t="shared" si="9"/>
        <v>2017-01-01</v>
      </c>
      <c r="P34" s="4">
        <f t="shared" si="10"/>
        <v>6901008</v>
      </c>
      <c r="Q34">
        <v>1.794160203040869</v>
      </c>
      <c r="R34">
        <v>0.48750365679135338</v>
      </c>
      <c r="S34">
        <v>0.22566948931426267</v>
      </c>
      <c r="T34" s="1">
        <f t="shared" si="11"/>
        <v>1.0547372249499909</v>
      </c>
      <c r="V34">
        <v>1.054737224949991E-2</v>
      </c>
      <c r="Y34" s="4" t="str">
        <f t="shared" si="0"/>
        <v>2017-01-01</v>
      </c>
      <c r="Z34" s="4">
        <f t="shared" si="1"/>
        <v>6901008</v>
      </c>
      <c r="AA34" s="28">
        <f t="shared" si="14"/>
        <v>568362.17876881792</v>
      </c>
      <c r="AB34" s="4">
        <f t="shared" si="13"/>
        <v>8.9875974093126487</v>
      </c>
      <c r="AC34" s="4">
        <f t="shared" si="2"/>
        <v>246601</v>
      </c>
      <c r="AD34" s="4">
        <f t="shared" si="3"/>
        <v>77976</v>
      </c>
      <c r="AE34" s="4">
        <f t="shared" si="4"/>
        <v>210082</v>
      </c>
      <c r="AF34" s="4">
        <f t="shared" si="5"/>
        <v>33486</v>
      </c>
      <c r="AG34" s="4">
        <f t="shared" si="6"/>
        <v>245</v>
      </c>
    </row>
    <row r="35" spans="1:33" ht="16" x14ac:dyDescent="0.2">
      <c r="A35" s="4" t="s">
        <v>99</v>
      </c>
      <c r="B35">
        <v>7368004</v>
      </c>
      <c r="C35">
        <v>0.42484782633404095</v>
      </c>
      <c r="D35">
        <v>1.0419857170713043</v>
      </c>
      <c r="E35">
        <v>2.7388676717550884</v>
      </c>
      <c r="F35">
        <v>3.2183602987662407</v>
      </c>
      <c r="G35" s="4">
        <f t="shared" si="7"/>
        <v>9.1947032059157401</v>
      </c>
      <c r="H35" s="4">
        <f t="shared" si="8"/>
        <v>0.27602857176174572</v>
      </c>
      <c r="J35">
        <v>7.4268217996442925</v>
      </c>
      <c r="K35">
        <v>2.3662881434214937</v>
      </c>
      <c r="L35">
        <v>2.7602857176174571E-3</v>
      </c>
      <c r="M35">
        <v>91.947032059157408</v>
      </c>
      <c r="O35" s="4" t="str">
        <f t="shared" si="9"/>
        <v>2017-01-02</v>
      </c>
      <c r="P35" s="4">
        <f t="shared" si="10"/>
        <v>7368004</v>
      </c>
      <c r="Q35">
        <v>1.4379317282444095</v>
      </c>
      <c r="R35">
        <v>0.34412053975837315</v>
      </c>
      <c r="S35">
        <v>0.20169274890655045</v>
      </c>
      <c r="T35" s="1">
        <f t="shared" si="11"/>
        <v>0.77937479085669381</v>
      </c>
      <c r="V35">
        <v>7.793747908566938E-3</v>
      </c>
      <c r="Y35" s="4" t="str">
        <f t="shared" ref="Y35:Y51" si="15">A35</f>
        <v>2017-01-02</v>
      </c>
      <c r="Z35" s="4">
        <f t="shared" ref="Z35:Z51" si="16">B35</f>
        <v>7368004</v>
      </c>
      <c r="AA35" s="28">
        <f t="shared" si="14"/>
        <v>503217.46541979973</v>
      </c>
      <c r="AB35" s="4">
        <f t="shared" si="13"/>
        <v>7.4279357361172709</v>
      </c>
      <c r="AC35" s="4">
        <f t="shared" ref="AC35:AC51" si="17">$B35*$M35*F35/10000</f>
        <v>218033</v>
      </c>
      <c r="AD35" s="4">
        <f t="shared" ref="AD35:AD51" si="18">$B35*$M35*D35/10000</f>
        <v>70590.999999999985</v>
      </c>
      <c r="AE35" s="4">
        <f t="shared" ref="AE35:AE51" si="19">$B35*$M35*E35/10000</f>
        <v>185549</v>
      </c>
      <c r="AF35" s="4">
        <f t="shared" ref="AF35:AF51" si="20">$B35*$M35*C35/10000</f>
        <v>28782</v>
      </c>
      <c r="AG35" s="4">
        <f t="shared" ref="AG35:AG51" si="21">B35*M35*L35/10000</f>
        <v>187</v>
      </c>
    </row>
    <row r="36" spans="1:33" ht="16" x14ac:dyDescent="0.2">
      <c r="A36" s="4" t="s">
        <v>100</v>
      </c>
      <c r="B36">
        <v>7133112</v>
      </c>
      <c r="C36">
        <v>0.43456142580771212</v>
      </c>
      <c r="D36">
        <v>1.0192243976201993</v>
      </c>
      <c r="E36">
        <v>2.6022020989527181</v>
      </c>
      <c r="F36">
        <v>2.9577274177870563</v>
      </c>
      <c r="G36" s="4">
        <f t="shared" si="7"/>
        <v>9.1987312129684771</v>
      </c>
      <c r="H36" s="4">
        <f t="shared" si="8"/>
        <v>0.32614205345742581</v>
      </c>
      <c r="J36">
        <v>7.01697676070226</v>
      </c>
      <c r="K36">
        <v>3.0781561330403542</v>
      </c>
      <c r="L36">
        <v>3.2614205345742582E-3</v>
      </c>
      <c r="M36">
        <v>91.987312129684767</v>
      </c>
      <c r="O36" s="4" t="str">
        <f t="shared" si="9"/>
        <v>2017-01-03</v>
      </c>
      <c r="P36" s="4">
        <f t="shared" si="10"/>
        <v>7133112</v>
      </c>
      <c r="Q36">
        <v>1.3261179738104882</v>
      </c>
      <c r="R36">
        <v>0.3151233289410838</v>
      </c>
      <c r="S36">
        <v>0.16139459561281025</v>
      </c>
      <c r="T36" s="1">
        <f t="shared" si="11"/>
        <v>0.71629329497658933</v>
      </c>
      <c r="V36">
        <v>7.1629329497658939E-3</v>
      </c>
      <c r="Y36" s="4" t="str">
        <f t="shared" si="15"/>
        <v>2017-01-03</v>
      </c>
      <c r="Z36" s="4">
        <f t="shared" si="16"/>
        <v>7133112</v>
      </c>
      <c r="AA36" s="28">
        <f t="shared" si="14"/>
        <v>460390.11774832715</v>
      </c>
      <c r="AB36" s="4">
        <f t="shared" si="13"/>
        <v>7.0164756258853034</v>
      </c>
      <c r="AC36" s="4">
        <f t="shared" si="17"/>
        <v>194073.00000000003</v>
      </c>
      <c r="AD36" s="4">
        <f t="shared" si="18"/>
        <v>66877</v>
      </c>
      <c r="AE36" s="4">
        <f t="shared" si="19"/>
        <v>170745</v>
      </c>
      <c r="AF36" s="4">
        <f t="shared" si="20"/>
        <v>28514</v>
      </c>
      <c r="AG36" s="4">
        <f t="shared" si="21"/>
        <v>214</v>
      </c>
    </row>
    <row r="37" spans="1:33" ht="16" x14ac:dyDescent="0.2">
      <c r="A37" s="4" t="s">
        <v>101</v>
      </c>
      <c r="B37">
        <v>7327442</v>
      </c>
      <c r="C37">
        <v>0.45145467251600285</v>
      </c>
      <c r="D37">
        <v>0.98010038821381784</v>
      </c>
      <c r="E37">
        <v>2.598469878369118</v>
      </c>
      <c r="F37">
        <v>3.0518879107518604</v>
      </c>
      <c r="G37" s="4">
        <f t="shared" si="7"/>
        <v>9.244838785486122</v>
      </c>
      <c r="H37" s="4">
        <f t="shared" si="8"/>
        <v>0.39857681505238629</v>
      </c>
      <c r="J37">
        <v>7.0858986180013233</v>
      </c>
      <c r="K37">
        <v>3.178546765312952</v>
      </c>
      <c r="L37">
        <v>3.9857681505238631E-3</v>
      </c>
      <c r="M37">
        <v>92.448387854861224</v>
      </c>
      <c r="O37" s="4" t="str">
        <f t="shared" si="9"/>
        <v>2017-01-04</v>
      </c>
      <c r="P37" s="4">
        <f t="shared" si="10"/>
        <v>7327442</v>
      </c>
      <c r="Q37">
        <v>1.3510868304020223</v>
      </c>
      <c r="R37">
        <v>0.31807906051606544</v>
      </c>
      <c r="S37">
        <v>0.18817254301750994</v>
      </c>
      <c r="T37" s="1">
        <f t="shared" si="11"/>
        <v>0.75434352774729407</v>
      </c>
      <c r="V37">
        <v>7.5434352774729407E-3</v>
      </c>
      <c r="Y37" s="4" t="str">
        <f t="shared" si="15"/>
        <v>2017-01-04</v>
      </c>
      <c r="Z37" s="4">
        <f t="shared" si="16"/>
        <v>7327442</v>
      </c>
      <c r="AA37" s="28">
        <f t="shared" si="14"/>
        <v>479956.93195366097</v>
      </c>
      <c r="AB37" s="4">
        <f t="shared" si="13"/>
        <v>7.0851742703853731</v>
      </c>
      <c r="AC37" s="4">
        <f t="shared" si="17"/>
        <v>206738</v>
      </c>
      <c r="AD37" s="4">
        <f t="shared" si="18"/>
        <v>66393</v>
      </c>
      <c r="AE37" s="4">
        <f t="shared" si="19"/>
        <v>176023</v>
      </c>
      <c r="AF37" s="4">
        <f t="shared" si="20"/>
        <v>30582</v>
      </c>
      <c r="AG37" s="4">
        <f t="shared" si="21"/>
        <v>270</v>
      </c>
    </row>
    <row r="38" spans="1:33" ht="16" x14ac:dyDescent="0.2">
      <c r="A38" s="4" t="s">
        <v>102</v>
      </c>
      <c r="B38">
        <v>7789894</v>
      </c>
      <c r="C38">
        <v>0.62550455086177426</v>
      </c>
      <c r="D38">
        <v>1.1654051394513478</v>
      </c>
      <c r="E38">
        <v>2.9995046605678231</v>
      </c>
      <c r="F38">
        <v>3.3003651881652663</v>
      </c>
      <c r="G38" s="4">
        <f t="shared" si="7"/>
        <v>9.2675099301736328</v>
      </c>
      <c r="H38" s="4">
        <f t="shared" si="8"/>
        <v>0.59839662947557737</v>
      </c>
      <c r="J38">
        <v>8.0967635053409666</v>
      </c>
      <c r="K38">
        <v>3.2706946886204356</v>
      </c>
      <c r="L38">
        <v>5.9839662947557739E-3</v>
      </c>
      <c r="M38">
        <v>92.675099301736324</v>
      </c>
      <c r="O38" s="4" t="str">
        <f t="shared" si="9"/>
        <v>2017-01-05</v>
      </c>
      <c r="P38" s="4">
        <f t="shared" si="10"/>
        <v>7789894</v>
      </c>
      <c r="Q38">
        <v>1.4885670229158205</v>
      </c>
      <c r="R38">
        <v>0.34136311427768817</v>
      </c>
      <c r="S38">
        <v>0.17777366534003611</v>
      </c>
      <c r="T38" s="1">
        <f t="shared" si="11"/>
        <v>0.88374317038291283</v>
      </c>
      <c r="V38">
        <v>8.8374317038291284E-3</v>
      </c>
      <c r="Y38" s="4" t="str">
        <f t="shared" si="15"/>
        <v>2017-01-05</v>
      </c>
      <c r="Z38" s="4">
        <f t="shared" si="16"/>
        <v>7789894</v>
      </c>
      <c r="AA38" s="28">
        <f t="shared" si="14"/>
        <v>584384.74424122949</v>
      </c>
      <c r="AB38" s="4">
        <f t="shared" si="13"/>
        <v>8.0947653071967363</v>
      </c>
      <c r="AC38" s="4">
        <f t="shared" si="17"/>
        <v>238263</v>
      </c>
      <c r="AD38" s="4">
        <f t="shared" si="18"/>
        <v>84134</v>
      </c>
      <c r="AE38" s="4">
        <f t="shared" si="19"/>
        <v>216543</v>
      </c>
      <c r="AF38" s="4">
        <f t="shared" si="20"/>
        <v>45157</v>
      </c>
      <c r="AG38" s="4">
        <f t="shared" si="21"/>
        <v>432</v>
      </c>
    </row>
    <row r="39" spans="1:33" ht="16" x14ac:dyDescent="0.2">
      <c r="A39" s="4" t="s">
        <v>103</v>
      </c>
      <c r="B39">
        <v>7445236</v>
      </c>
      <c r="C39">
        <v>0.55032552592193751</v>
      </c>
      <c r="D39">
        <v>1.1222466354601799</v>
      </c>
      <c r="E39">
        <v>2.9685387663884715</v>
      </c>
      <c r="F39">
        <v>3.2812260270205331</v>
      </c>
      <c r="G39" s="4">
        <f t="shared" si="7"/>
        <v>9.2795178017191127</v>
      </c>
      <c r="H39" s="4">
        <f t="shared" si="8"/>
        <v>0.67305270654033533</v>
      </c>
      <c r="J39">
        <v>7.9290674818565252</v>
      </c>
      <c r="K39">
        <v>3.0528368086011795</v>
      </c>
      <c r="L39">
        <v>6.7305270654033538E-3</v>
      </c>
      <c r="M39">
        <v>92.795178017191134</v>
      </c>
      <c r="O39" s="4" t="str">
        <f t="shared" si="9"/>
        <v>2017-01-06</v>
      </c>
      <c r="P39" s="4">
        <f t="shared" si="10"/>
        <v>7445236</v>
      </c>
      <c r="Q39">
        <v>1.4651561337536656</v>
      </c>
      <c r="R39">
        <v>0.34098442281026281</v>
      </c>
      <c r="S39">
        <v>0.17729510972930254</v>
      </c>
      <c r="T39" s="1">
        <f t="shared" si="11"/>
        <v>0.90464073459722505</v>
      </c>
      <c r="V39">
        <v>9.0464073459722502E-3</v>
      </c>
      <c r="Y39" s="4" t="str">
        <f t="shared" si="15"/>
        <v>2017-01-06</v>
      </c>
      <c r="Z39" s="4">
        <f t="shared" si="16"/>
        <v>7445236</v>
      </c>
      <c r="AA39" s="28">
        <f t="shared" si="14"/>
        <v>547753.42146016541</v>
      </c>
      <c r="AB39" s="4">
        <f t="shared" si="13"/>
        <v>7.928320921085878</v>
      </c>
      <c r="AC39" s="4">
        <f t="shared" si="17"/>
        <v>226694</v>
      </c>
      <c r="AD39" s="4">
        <f t="shared" si="18"/>
        <v>77534</v>
      </c>
      <c r="AE39" s="4">
        <f t="shared" si="19"/>
        <v>205091</v>
      </c>
      <c r="AF39" s="4">
        <f t="shared" si="20"/>
        <v>38021</v>
      </c>
      <c r="AG39" s="4">
        <f t="shared" si="21"/>
        <v>465</v>
      </c>
    </row>
    <row r="40" spans="1:33" ht="16" x14ac:dyDescent="0.2">
      <c r="A40" s="4" t="s">
        <v>104</v>
      </c>
      <c r="B40">
        <v>7988829</v>
      </c>
      <c r="C40">
        <v>0.65964523356272142</v>
      </c>
      <c r="D40">
        <v>1.2612283228486931</v>
      </c>
      <c r="E40">
        <v>3.3947224878726234</v>
      </c>
      <c r="F40">
        <v>3.5917161620626259</v>
      </c>
      <c r="G40" s="4">
        <f t="shared" si="7"/>
        <v>9.2918261237034869</v>
      </c>
      <c r="H40" s="4">
        <f t="shared" si="8"/>
        <v>0.50787536873166272</v>
      </c>
      <c r="J40">
        <v>8.9123909600339797</v>
      </c>
      <c r="K40">
        <v>2.4018732922353938</v>
      </c>
      <c r="L40">
        <v>5.0787536873166273E-3</v>
      </c>
      <c r="M40">
        <v>92.918261237034869</v>
      </c>
      <c r="O40" s="4" t="str">
        <f t="shared" si="9"/>
        <v>2017-01-07</v>
      </c>
      <c r="P40" s="4">
        <f t="shared" si="10"/>
        <v>7988829</v>
      </c>
      <c r="Q40">
        <v>1.6736177336607265</v>
      </c>
      <c r="R40">
        <v>0.38704952835621759</v>
      </c>
      <c r="S40">
        <v>0.19176673405557612</v>
      </c>
      <c r="T40" s="1">
        <f t="shared" si="11"/>
        <v>1.0777196153457034</v>
      </c>
      <c r="V40">
        <v>1.0777196153457035E-2</v>
      </c>
      <c r="Y40" s="4" t="str">
        <f t="shared" si="15"/>
        <v>2017-01-07</v>
      </c>
      <c r="Z40" s="4">
        <f t="shared" si="16"/>
        <v>7988829</v>
      </c>
      <c r="AA40" s="28">
        <f t="shared" si="14"/>
        <v>661696.61247579183</v>
      </c>
      <c r="AB40" s="4">
        <f t="shared" si="13"/>
        <v>8.9140427334120673</v>
      </c>
      <c r="AC40" s="4">
        <f t="shared" si="17"/>
        <v>266616</v>
      </c>
      <c r="AD40" s="4">
        <f t="shared" si="18"/>
        <v>93622</v>
      </c>
      <c r="AE40" s="4">
        <f t="shared" si="19"/>
        <v>251993</v>
      </c>
      <c r="AF40" s="4">
        <f t="shared" si="20"/>
        <v>48965.999999999993</v>
      </c>
      <c r="AG40" s="4">
        <f t="shared" si="21"/>
        <v>376.99999999999994</v>
      </c>
    </row>
    <row r="41" spans="1:33" ht="16" x14ac:dyDescent="0.2">
      <c r="A41" s="4" t="s">
        <v>105</v>
      </c>
      <c r="B41">
        <v>7546405</v>
      </c>
      <c r="C41">
        <v>0.52353448091673727</v>
      </c>
      <c r="D41">
        <v>1.1858472626788499</v>
      </c>
      <c r="E41">
        <v>3.1894937006359902</v>
      </c>
      <c r="F41">
        <v>3.2264993483416542</v>
      </c>
      <c r="G41" s="4">
        <f t="shared" si="7"/>
        <v>9.3031715101429082</v>
      </c>
      <c r="H41" s="4">
        <f t="shared" si="8"/>
        <v>0.27775601626653185</v>
      </c>
      <c r="J41">
        <v>8.1281523527358974</v>
      </c>
      <c r="K41">
        <v>2.4478993811026202</v>
      </c>
      <c r="L41">
        <v>2.7775601626653184E-3</v>
      </c>
      <c r="M41">
        <v>93.031715101429086</v>
      </c>
      <c r="O41" s="4" t="str">
        <f t="shared" si="9"/>
        <v>2017-01-08</v>
      </c>
      <c r="P41" s="4">
        <f t="shared" si="10"/>
        <v>7546405</v>
      </c>
      <c r="Q41">
        <v>1.4401863101893726</v>
      </c>
      <c r="R41">
        <v>0.35673843217411744</v>
      </c>
      <c r="S41">
        <v>0.16935995043123403</v>
      </c>
      <c r="T41" s="1">
        <f t="shared" si="11"/>
        <v>0.91873143842006677</v>
      </c>
      <c r="V41">
        <v>9.1873143842006681E-3</v>
      </c>
      <c r="Y41" s="4" t="str">
        <f t="shared" si="15"/>
        <v>2017-01-08</v>
      </c>
      <c r="Z41" s="4">
        <f t="shared" si="16"/>
        <v>7546405</v>
      </c>
      <c r="AA41" s="28">
        <f t="shared" si="14"/>
        <v>570802.55644199485</v>
      </c>
      <c r="AB41" s="4">
        <f t="shared" si="13"/>
        <v>8.1304535462605472</v>
      </c>
      <c r="AC41" s="4">
        <f t="shared" si="17"/>
        <v>226518</v>
      </c>
      <c r="AD41" s="4">
        <f t="shared" si="18"/>
        <v>83253</v>
      </c>
      <c r="AE41" s="4">
        <f t="shared" si="19"/>
        <v>223920</v>
      </c>
      <c r="AF41" s="4">
        <f t="shared" si="20"/>
        <v>36755</v>
      </c>
      <c r="AG41" s="4">
        <f t="shared" si="21"/>
        <v>195</v>
      </c>
    </row>
    <row r="42" spans="1:33" ht="16" x14ac:dyDescent="0.2">
      <c r="A42" s="4" t="s">
        <v>106</v>
      </c>
      <c r="B42">
        <v>6848069</v>
      </c>
      <c r="C42">
        <v>0.53112690811040564</v>
      </c>
      <c r="D42">
        <v>1.1662285538389781</v>
      </c>
      <c r="E42">
        <v>2.9313697770483214</v>
      </c>
      <c r="F42">
        <v>3.1540988991905832</v>
      </c>
      <c r="G42" s="4">
        <f t="shared" si="7"/>
        <v>9.3170731778549545</v>
      </c>
      <c r="H42" s="4">
        <f t="shared" si="8"/>
        <v>0.35577729031238814</v>
      </c>
      <c r="J42">
        <v>7.7863819110914116</v>
      </c>
      <c r="K42">
        <v>3.0180101673939985</v>
      </c>
      <c r="L42">
        <v>3.5577729031238815E-3</v>
      </c>
      <c r="M42">
        <v>93.170731778549538</v>
      </c>
      <c r="O42" s="4" t="str">
        <f t="shared" si="9"/>
        <v>2017-01-09</v>
      </c>
      <c r="P42" s="4">
        <f t="shared" si="10"/>
        <v>6848069</v>
      </c>
      <c r="Q42">
        <v>1.4200372516063267</v>
      </c>
      <c r="R42">
        <v>0.34687502155038652</v>
      </c>
      <c r="S42">
        <v>0.15699652498058114</v>
      </c>
      <c r="T42" s="1">
        <f t="shared" si="11"/>
        <v>0.77424661415999885</v>
      </c>
      <c r="V42">
        <v>7.7424661415999886E-3</v>
      </c>
      <c r="Y42" s="4" t="str">
        <f t="shared" si="15"/>
        <v>2017-01-09</v>
      </c>
      <c r="Z42" s="4">
        <f t="shared" si="16"/>
        <v>6848069</v>
      </c>
      <c r="AA42" s="28">
        <f t="shared" si="14"/>
        <v>496752.21933751629</v>
      </c>
      <c r="AB42" s="4">
        <f t="shared" si="13"/>
        <v>7.7856016983509528</v>
      </c>
      <c r="AC42" s="4">
        <f t="shared" si="17"/>
        <v>201244</v>
      </c>
      <c r="AD42" s="4">
        <f t="shared" si="18"/>
        <v>74410</v>
      </c>
      <c r="AE42" s="4">
        <f t="shared" si="19"/>
        <v>187033.00000000003</v>
      </c>
      <c r="AF42" s="4">
        <f t="shared" si="20"/>
        <v>33887.999999999993</v>
      </c>
      <c r="AG42" s="4">
        <f t="shared" si="21"/>
        <v>227</v>
      </c>
    </row>
    <row r="43" spans="1:33" ht="16" x14ac:dyDescent="0.2">
      <c r="A43" s="4" t="s">
        <v>107</v>
      </c>
      <c r="B43">
        <v>6909779</v>
      </c>
      <c r="C43">
        <v>0.61759753222298719</v>
      </c>
      <c r="D43">
        <v>1.3332491329276575</v>
      </c>
      <c r="E43">
        <v>3.1130922401963819</v>
      </c>
      <c r="F43">
        <v>3.2456767706116527</v>
      </c>
      <c r="G43" s="4">
        <f t="shared" si="7"/>
        <v>9.3043583593628689</v>
      </c>
      <c r="H43" s="4">
        <f t="shared" si="8"/>
        <v>0.45418445426160342</v>
      </c>
      <c r="J43">
        <v>8.3141575205012952</v>
      </c>
      <c r="K43">
        <v>3.0098741566867928</v>
      </c>
      <c r="L43">
        <v>4.5418445426160343E-3</v>
      </c>
      <c r="M43">
        <v>93.043583593628682</v>
      </c>
      <c r="O43" s="4" t="str">
        <f t="shared" si="9"/>
        <v>2017-01-10</v>
      </c>
      <c r="P43" s="4">
        <f t="shared" si="10"/>
        <v>6909779</v>
      </c>
      <c r="Q43">
        <v>1.4405424331158951</v>
      </c>
      <c r="R43">
        <v>0.35501047890639847</v>
      </c>
      <c r="S43">
        <v>0.16607285678599792</v>
      </c>
      <c r="T43" s="1">
        <f t="shared" si="11"/>
        <v>0.88037123668516271</v>
      </c>
      <c r="V43">
        <v>8.8037123668516272E-3</v>
      </c>
      <c r="Y43" s="4" t="str">
        <f t="shared" si="15"/>
        <v>2017-01-10</v>
      </c>
      <c r="Z43" s="4">
        <f t="shared" si="16"/>
        <v>6909779</v>
      </c>
      <c r="AA43" s="28">
        <f t="shared" si="14"/>
        <v>534462.73299118096</v>
      </c>
      <c r="AB43" s="4">
        <f t="shared" si="13"/>
        <v>8.3131734488618019</v>
      </c>
      <c r="AC43" s="4">
        <f t="shared" si="17"/>
        <v>208668</v>
      </c>
      <c r="AD43" s="4">
        <f t="shared" si="18"/>
        <v>85716</v>
      </c>
      <c r="AE43" s="4">
        <f t="shared" si="19"/>
        <v>200144</v>
      </c>
      <c r="AF43" s="4">
        <f t="shared" si="20"/>
        <v>39706</v>
      </c>
      <c r="AG43" s="4">
        <f t="shared" si="21"/>
        <v>292</v>
      </c>
    </row>
    <row r="44" spans="1:33" ht="16" x14ac:dyDescent="0.2">
      <c r="A44" s="4" t="s">
        <v>108</v>
      </c>
      <c r="B44">
        <v>6850987</v>
      </c>
      <c r="C44">
        <v>0.72368574019391285</v>
      </c>
      <c r="D44">
        <v>1.5847720118919171</v>
      </c>
      <c r="E44">
        <v>3.4559548504304254</v>
      </c>
      <c r="F44">
        <v>3.6677269936587753</v>
      </c>
      <c r="G44" s="4">
        <f t="shared" si="7"/>
        <v>9.291116739821577</v>
      </c>
      <c r="H44" s="4">
        <f t="shared" si="8"/>
        <v>0.47758702923900903</v>
      </c>
      <c r="J44">
        <v>9.4369154664674202</v>
      </c>
      <c r="K44">
        <v>3.008028489323102</v>
      </c>
      <c r="L44">
        <v>4.7758702923900902E-3</v>
      </c>
      <c r="M44">
        <v>92.911167398215767</v>
      </c>
      <c r="O44" s="4" t="str">
        <f t="shared" si="9"/>
        <v>2017-01-11</v>
      </c>
      <c r="P44" s="4">
        <f t="shared" si="10"/>
        <v>6850987</v>
      </c>
      <c r="Q44">
        <v>1.732886831354594</v>
      </c>
      <c r="R44">
        <v>0.367757722613683</v>
      </c>
      <c r="S44">
        <v>0.16517598767825464</v>
      </c>
      <c r="T44" s="1">
        <f t="shared" si="11"/>
        <v>1.1436952542302585</v>
      </c>
      <c r="V44">
        <v>1.1436952542302585E-2</v>
      </c>
      <c r="Y44" s="4" t="str">
        <f t="shared" si="15"/>
        <v>2017-01-11</v>
      </c>
      <c r="Z44" s="4">
        <f t="shared" si="16"/>
        <v>6850987</v>
      </c>
      <c r="AA44" s="28">
        <f t="shared" si="14"/>
        <v>600676.10348406143</v>
      </c>
      <c r="AB44" s="4">
        <f t="shared" si="13"/>
        <v>9.4366814407176474</v>
      </c>
      <c r="AC44" s="4">
        <f t="shared" si="17"/>
        <v>233463</v>
      </c>
      <c r="AD44" s="4">
        <f t="shared" si="18"/>
        <v>100876</v>
      </c>
      <c r="AE44" s="4">
        <f t="shared" si="19"/>
        <v>219983</v>
      </c>
      <c r="AF44" s="4">
        <f t="shared" si="20"/>
        <v>46064.999999999993</v>
      </c>
      <c r="AG44" s="4">
        <f t="shared" si="21"/>
        <v>304</v>
      </c>
    </row>
    <row r="45" spans="1:33" ht="16" x14ac:dyDescent="0.2">
      <c r="A45" s="4" t="s">
        <v>109</v>
      </c>
      <c r="B45">
        <v>6646567</v>
      </c>
      <c r="C45">
        <v>0.77135752631127952</v>
      </c>
      <c r="D45">
        <v>1.6356975226352284</v>
      </c>
      <c r="E45">
        <v>3.7003053317103625</v>
      </c>
      <c r="F45">
        <v>3.4517442443092614</v>
      </c>
      <c r="G45" s="4">
        <f t="shared" si="7"/>
        <v>9.3234101153272064</v>
      </c>
      <c r="H45" s="4">
        <f t="shared" si="8"/>
        <v>0.52284485047040707</v>
      </c>
      <c r="J45">
        <v>9.5643330734708361</v>
      </c>
      <c r="K45">
        <v>2.9858313886678545</v>
      </c>
      <c r="L45">
        <v>5.2284485047040703E-3</v>
      </c>
      <c r="M45">
        <v>93.234101153272064</v>
      </c>
      <c r="O45" s="4" t="str">
        <f t="shared" si="9"/>
        <v>2017-01-12</v>
      </c>
      <c r="P45" s="4">
        <f t="shared" si="10"/>
        <v>6646567</v>
      </c>
      <c r="Q45">
        <v>1.5662753452672133</v>
      </c>
      <c r="R45">
        <v>0.40086385588072165</v>
      </c>
      <c r="S45">
        <v>0.17989735781000302</v>
      </c>
      <c r="T45" s="1">
        <f t="shared" si="11"/>
        <v>1.2135164430671177</v>
      </c>
      <c r="V45">
        <v>1.2135164430671176E-2</v>
      </c>
      <c r="Y45" s="4" t="str">
        <f t="shared" si="15"/>
        <v>2017-01-12</v>
      </c>
      <c r="Z45" s="4">
        <f t="shared" si="16"/>
        <v>6646567</v>
      </c>
      <c r="AA45" s="28">
        <f t="shared" si="14"/>
        <v>592660.95433011185</v>
      </c>
      <c r="AB45" s="4">
        <f t="shared" si="13"/>
        <v>9.5638804952585215</v>
      </c>
      <c r="AC45" s="4">
        <f t="shared" si="17"/>
        <v>213900</v>
      </c>
      <c r="AD45" s="4">
        <f t="shared" si="18"/>
        <v>101362</v>
      </c>
      <c r="AE45" s="4">
        <f t="shared" si="19"/>
        <v>229303</v>
      </c>
      <c r="AF45" s="4">
        <f t="shared" si="20"/>
        <v>47800</v>
      </c>
      <c r="AG45" s="4">
        <f t="shared" si="21"/>
        <v>324</v>
      </c>
    </row>
    <row r="46" spans="1:33" ht="16" x14ac:dyDescent="0.2">
      <c r="A46" s="4" t="s">
        <v>110</v>
      </c>
      <c r="B46">
        <v>6147258</v>
      </c>
      <c r="C46">
        <v>0.75984036664825139</v>
      </c>
      <c r="D46">
        <v>1.6927169727772613</v>
      </c>
      <c r="E46">
        <v>3.6271783184718891</v>
      </c>
      <c r="F46">
        <v>3.5368886722201229</v>
      </c>
      <c r="G46" s="4">
        <f t="shared" si="7"/>
        <v>9.3165505661223271</v>
      </c>
      <c r="H46" s="4">
        <f t="shared" si="8"/>
        <v>0.44350358050567784</v>
      </c>
      <c r="J46">
        <v>9.6210593659225818</v>
      </c>
      <c r="K46">
        <v>3.0168545329208865</v>
      </c>
      <c r="L46">
        <v>4.4350358050567786E-3</v>
      </c>
      <c r="M46">
        <v>93.165505661223264</v>
      </c>
      <c r="O46" s="4" t="str">
        <f t="shared" si="9"/>
        <v>2017-01-13</v>
      </c>
      <c r="P46" s="4">
        <f t="shared" si="10"/>
        <v>6147258</v>
      </c>
      <c r="Q46">
        <v>1.6018336603153696</v>
      </c>
      <c r="R46">
        <v>0.4203505983107752</v>
      </c>
      <c r="S46">
        <v>0.19163196047440217</v>
      </c>
      <c r="T46" s="1">
        <f t="shared" si="11"/>
        <v>1.0947903345553545</v>
      </c>
      <c r="V46">
        <v>1.0947903345553544E-2</v>
      </c>
      <c r="Y46" s="4" t="str">
        <f t="shared" si="15"/>
        <v>2017-01-13</v>
      </c>
      <c r="Z46" s="4">
        <f t="shared" si="16"/>
        <v>6147258</v>
      </c>
      <c r="AA46" s="28">
        <f t="shared" si="14"/>
        <v>551055.43972914061</v>
      </c>
      <c r="AB46" s="4">
        <f t="shared" si="13"/>
        <v>9.6218527786222285</v>
      </c>
      <c r="AC46" s="4">
        <f t="shared" si="17"/>
        <v>202562</v>
      </c>
      <c r="AD46" s="4">
        <f t="shared" si="18"/>
        <v>96944</v>
      </c>
      <c r="AE46" s="4">
        <f t="shared" si="19"/>
        <v>207733</v>
      </c>
      <c r="AF46" s="4">
        <f t="shared" si="20"/>
        <v>43517</v>
      </c>
      <c r="AG46" s="4">
        <f t="shared" si="21"/>
        <v>254</v>
      </c>
    </row>
    <row r="47" spans="1:33" ht="16" x14ac:dyDescent="0.2">
      <c r="A47" s="4" t="s">
        <v>111</v>
      </c>
      <c r="B47">
        <v>5991939</v>
      </c>
      <c r="C47">
        <v>0.73489457060479069</v>
      </c>
      <c r="D47">
        <v>1.7913749621853499</v>
      </c>
      <c r="E47">
        <v>3.62920280265699</v>
      </c>
      <c r="F47">
        <v>3.6491495825692741</v>
      </c>
      <c r="G47" s="4">
        <f t="shared" si="7"/>
        <v>9.3122576848662852</v>
      </c>
      <c r="H47" s="4">
        <f t="shared" si="8"/>
        <v>0.34230323119912942</v>
      </c>
      <c r="J47">
        <v>9.8080449503283962</v>
      </c>
      <c r="K47">
        <v>2.3676630617894969</v>
      </c>
      <c r="L47">
        <v>3.4230323119912942E-3</v>
      </c>
      <c r="M47">
        <v>93.122576848662845</v>
      </c>
      <c r="O47" s="4" t="str">
        <f t="shared" si="9"/>
        <v>2017-01-14</v>
      </c>
      <c r="P47" s="4">
        <f t="shared" si="10"/>
        <v>5991939</v>
      </c>
      <c r="Q47">
        <v>1.6721602452253179</v>
      </c>
      <c r="R47">
        <v>0.4330404699196107</v>
      </c>
      <c r="S47">
        <v>0.19122384695783828</v>
      </c>
      <c r="T47" s="1">
        <f t="shared" si="11"/>
        <v>1.1003883976767825</v>
      </c>
      <c r="V47">
        <v>1.1003883976767825E-2</v>
      </c>
      <c r="Y47" s="4" t="str">
        <f t="shared" si="15"/>
        <v>2017-01-14</v>
      </c>
      <c r="Z47" s="4">
        <f t="shared" si="16"/>
        <v>5991939</v>
      </c>
      <c r="AA47" s="28">
        <f t="shared" si="14"/>
        <v>547330.46825666784</v>
      </c>
      <c r="AB47" s="4">
        <f t="shared" si="13"/>
        <v>9.8090569538214627</v>
      </c>
      <c r="AC47" s="4">
        <f t="shared" si="17"/>
        <v>203617</v>
      </c>
      <c r="AD47" s="4">
        <f t="shared" si="18"/>
        <v>99956</v>
      </c>
      <c r="AE47" s="4">
        <f t="shared" si="19"/>
        <v>202504</v>
      </c>
      <c r="AF47" s="4">
        <f t="shared" si="20"/>
        <v>41006</v>
      </c>
      <c r="AG47" s="4">
        <f>B47*M47*L47/10000</f>
        <v>191</v>
      </c>
    </row>
    <row r="48" spans="1:33" ht="16" x14ac:dyDescent="0.2">
      <c r="A48" s="4" t="s">
        <v>112</v>
      </c>
      <c r="B48">
        <v>5876101</v>
      </c>
      <c r="C48">
        <v>0.80782160638172673</v>
      </c>
      <c r="D48">
        <v>1.9075225634506821</v>
      </c>
      <c r="E48">
        <v>3.8980841808409314</v>
      </c>
      <c r="F48">
        <v>3.7225764620830959</v>
      </c>
      <c r="G48" s="4">
        <f t="shared" si="7"/>
        <v>9.3125084133169249</v>
      </c>
      <c r="H48" s="4">
        <f t="shared" si="8"/>
        <v>0.3508692419981711</v>
      </c>
      <c r="J48">
        <v>10.339513505176418</v>
      </c>
      <c r="K48">
        <v>2.2847252730384033</v>
      </c>
      <c r="L48">
        <v>3.5086924199817108E-3</v>
      </c>
      <c r="M48">
        <v>93.125084133169253</v>
      </c>
      <c r="O48" s="4" t="str">
        <f t="shared" si="9"/>
        <v>2017-01-15</v>
      </c>
      <c r="P48" s="4">
        <f t="shared" si="10"/>
        <v>5876101</v>
      </c>
      <c r="Q48">
        <v>1.7201730077754085</v>
      </c>
      <c r="R48">
        <v>0.46471900125070265</v>
      </c>
      <c r="S48">
        <v>0.18815363102151925</v>
      </c>
      <c r="T48" s="1">
        <f t="shared" si="11"/>
        <v>1.2536265625559655</v>
      </c>
      <c r="V48">
        <v>1.2536265625559654E-2</v>
      </c>
      <c r="Y48" s="4" t="str">
        <f t="shared" si="15"/>
        <v>2017-01-15</v>
      </c>
      <c r="Z48" s="4">
        <f t="shared" si="16"/>
        <v>5876101</v>
      </c>
      <c r="AA48" s="28">
        <f t="shared" si="14"/>
        <v>565786.31257267215</v>
      </c>
      <c r="AB48" s="4">
        <f t="shared" si="13"/>
        <v>10.339427845068426</v>
      </c>
      <c r="AC48" s="4">
        <f t="shared" si="17"/>
        <v>203704</v>
      </c>
      <c r="AD48" s="4">
        <f t="shared" si="18"/>
        <v>104382</v>
      </c>
      <c r="AE48" s="4">
        <f t="shared" si="19"/>
        <v>213308</v>
      </c>
      <c r="AF48" s="4">
        <f t="shared" si="20"/>
        <v>44205</v>
      </c>
      <c r="AG48" s="4">
        <f t="shared" si="21"/>
        <v>192</v>
      </c>
    </row>
    <row r="49" spans="1:33" ht="16" x14ac:dyDescent="0.2">
      <c r="A49" s="4" t="s">
        <v>113</v>
      </c>
      <c r="B49">
        <v>5464043</v>
      </c>
      <c r="C49">
        <v>0.77850637587140703</v>
      </c>
      <c r="D49">
        <v>1.7069142997045359</v>
      </c>
      <c r="E49">
        <v>4.1735064769837802</v>
      </c>
      <c r="F49">
        <v>3.7656407589278791</v>
      </c>
      <c r="G49" s="4">
        <f t="shared" si="7"/>
        <v>9.3215646362958715</v>
      </c>
      <c r="H49" s="4">
        <f t="shared" si="8"/>
        <v>0.50850688830498947</v>
      </c>
      <c r="J49">
        <v>10.429652980370653</v>
      </c>
      <c r="K49">
        <v>2.9318072629312417</v>
      </c>
      <c r="L49">
        <v>5.0850688830498944E-3</v>
      </c>
      <c r="M49">
        <v>93.215646362958708</v>
      </c>
      <c r="O49" s="4" t="str">
        <f t="shared" si="9"/>
        <v>2017-01-16</v>
      </c>
      <c r="P49" s="4">
        <f t="shared" si="10"/>
        <v>5464043</v>
      </c>
      <c r="Q49">
        <v>1.7473592491218439</v>
      </c>
      <c r="R49">
        <v>0.4767988333006436</v>
      </c>
      <c r="S49">
        <v>0.17346171267083327</v>
      </c>
      <c r="T49" s="1">
        <f t="shared" si="11"/>
        <v>1.1681915001601109</v>
      </c>
      <c r="V49">
        <v>1.1681915001601109E-2</v>
      </c>
      <c r="Y49" s="4" t="str">
        <f t="shared" si="15"/>
        <v>2017-01-16</v>
      </c>
      <c r="Z49" s="4">
        <f t="shared" si="16"/>
        <v>5464043</v>
      </c>
      <c r="AA49" s="28" t="b">
        <f>[1]Sheet0!$J$601=[1]Sheet0!$J$601=[1]Sheet0!$HC$251</f>
        <v>0</v>
      </c>
      <c r="AB49" s="4">
        <f t="shared" si="13"/>
        <v>10.428076603907584</v>
      </c>
      <c r="AC49" s="4">
        <f t="shared" si="17"/>
        <v>191797</v>
      </c>
      <c r="AD49" s="4">
        <f t="shared" si="18"/>
        <v>86939</v>
      </c>
      <c r="AE49" s="4">
        <f t="shared" si="19"/>
        <v>212570.99999999997</v>
      </c>
      <c r="AF49" s="4">
        <f t="shared" si="20"/>
        <v>39652</v>
      </c>
      <c r="AG49" s="4">
        <f t="shared" si="21"/>
        <v>259</v>
      </c>
    </row>
    <row r="50" spans="1:33" ht="16" x14ac:dyDescent="0.2">
      <c r="A50" s="4" t="s">
        <v>11</v>
      </c>
      <c r="B50">
        <v>5448161</v>
      </c>
      <c r="C50">
        <v>0.81609351199362767</v>
      </c>
      <c r="D50">
        <v>1.8121706210663631</v>
      </c>
      <c r="E50">
        <v>4.0990974065561714</v>
      </c>
      <c r="F50">
        <v>3.8817164088816565</v>
      </c>
      <c r="G50" s="4">
        <f t="shared" si="7"/>
        <v>9.3301960055879398</v>
      </c>
      <c r="H50" s="4">
        <f t="shared" si="8"/>
        <v>0.50558295386742436</v>
      </c>
      <c r="J50">
        <v>10.614133778036493</v>
      </c>
      <c r="K50">
        <v>2.9720605416898391</v>
      </c>
      <c r="L50">
        <v>5.0558295386742436E-3</v>
      </c>
      <c r="M50">
        <v>93.301960055879405</v>
      </c>
      <c r="O50" s="4" t="str">
        <f t="shared" si="9"/>
        <v>2017-01-17</v>
      </c>
      <c r="P50" s="4">
        <f t="shared" si="10"/>
        <v>5448161</v>
      </c>
      <c r="Q50">
        <v>1.832511974151924</v>
      </c>
      <c r="R50">
        <v>0.48170055285594365</v>
      </c>
      <c r="S50">
        <v>0.17671796399187054</v>
      </c>
      <c r="T50" s="1">
        <f t="shared" si="11"/>
        <v>1.201989045964966</v>
      </c>
      <c r="V50">
        <v>1.201989045964966E-2</v>
      </c>
      <c r="Y50" s="4" t="str">
        <f t="shared" si="15"/>
        <v>2017-01-17</v>
      </c>
      <c r="Z50" s="4">
        <f t="shared" si="16"/>
        <v>5448161</v>
      </c>
      <c r="AA50" s="28">
        <f>Z50*M50*AB50/10000</f>
        <v>539543.48630634136</v>
      </c>
      <c r="AB50" s="4">
        <f t="shared" ref="AB50" si="22">SUM(C50:F50,L49)</f>
        <v>10.614163017380868</v>
      </c>
      <c r="AC50" s="4">
        <f t="shared" si="17"/>
        <v>197317</v>
      </c>
      <c r="AD50" s="4">
        <f t="shared" si="18"/>
        <v>92117</v>
      </c>
      <c r="AE50" s="4">
        <f t="shared" si="19"/>
        <v>208367</v>
      </c>
      <c r="AF50" s="4">
        <f t="shared" si="20"/>
        <v>41484</v>
      </c>
      <c r="AG50" s="4">
        <f t="shared" si="21"/>
        <v>257</v>
      </c>
    </row>
    <row r="51" spans="1:33" ht="16" x14ac:dyDescent="0.2">
      <c r="A51" s="4" t="s">
        <v>192</v>
      </c>
      <c r="B51">
        <v>5516036</v>
      </c>
      <c r="C51">
        <v>1.096082501953473</v>
      </c>
      <c r="D51">
        <v>2.1832648233187841</v>
      </c>
      <c r="E51">
        <v>4.9718973883022475</v>
      </c>
      <c r="F51">
        <v>4.1747676771092213</v>
      </c>
      <c r="G51" s="4">
        <f t="shared" si="7"/>
        <v>9.3290961117730191</v>
      </c>
      <c r="H51" s="4">
        <f t="shared" si="8"/>
        <v>0.70735059696309521</v>
      </c>
      <c r="J51">
        <v>12.433085896653358</v>
      </c>
      <c r="K51">
        <v>2.9864186742112215</v>
      </c>
      <c r="L51">
        <v>7.0735059696309518E-3</v>
      </c>
      <c r="M51">
        <v>93.290961117730191</v>
      </c>
      <c r="O51" s="4" t="str">
        <f t="shared" si="9"/>
        <v>2017-01-18</v>
      </c>
      <c r="P51" s="4">
        <f t="shared" si="10"/>
        <v>5516036</v>
      </c>
      <c r="Q51">
        <v>1.9575344789692426</v>
      </c>
      <c r="R51">
        <v>0.55905959681404627</v>
      </c>
      <c r="S51">
        <v>0.20553976000216093</v>
      </c>
      <c r="T51" s="1">
        <f t="shared" si="11"/>
        <v>1.6789860323519621</v>
      </c>
      <c r="V51">
        <v>1.6789860323519621E-2</v>
      </c>
      <c r="Y51" s="4" t="str">
        <f t="shared" si="15"/>
        <v>2017-01-18</v>
      </c>
      <c r="Z51" s="4">
        <f t="shared" si="16"/>
        <v>5516036</v>
      </c>
      <c r="AA51" s="28" t="e">
        <f>Z51*M51*AB51/10000</f>
        <v>#NAME?</v>
      </c>
      <c r="AB51" s="4" t="e">
        <f>SUM(AC55C51:F51,L50)</f>
        <v>#NAME?</v>
      </c>
      <c r="AC51" s="4">
        <f t="shared" si="17"/>
        <v>214832</v>
      </c>
      <c r="AD51" s="4">
        <f t="shared" si="18"/>
        <v>112350</v>
      </c>
      <c r="AE51" s="4">
        <f t="shared" si="19"/>
        <v>255852</v>
      </c>
      <c r="AF51" s="4">
        <f t="shared" si="20"/>
        <v>56404</v>
      </c>
      <c r="AG51" s="4">
        <f t="shared" si="21"/>
        <v>364</v>
      </c>
    </row>
    <row r="52" spans="1:33" ht="16" x14ac:dyDescent="0.2">
      <c r="A52" s="4" t="s">
        <v>222</v>
      </c>
      <c r="B52">
        <v>5251786</v>
      </c>
      <c r="C52">
        <v>1.1604469839610196</v>
      </c>
      <c r="D52">
        <v>2.1329556732736754</v>
      </c>
      <c r="E52">
        <v>5.2031114069947435</v>
      </c>
      <c r="F52">
        <v>4.8350970629919008</v>
      </c>
      <c r="G52" s="4">
        <f t="shared" si="7"/>
        <v>9.3241042190218728</v>
      </c>
      <c r="J52">
        <v>13.370738560943632</v>
      </c>
      <c r="K52">
        <v>3.0314571497420775</v>
      </c>
      <c r="L52">
        <v>3.9127433722293242E-2</v>
      </c>
      <c r="M52">
        <v>93.241042190218721</v>
      </c>
      <c r="O52" s="4" t="str">
        <f>A52</f>
        <v>2017-01-19</v>
      </c>
      <c r="P52" s="4">
        <f t="shared" si="10"/>
        <v>5251786</v>
      </c>
      <c r="Q52">
        <v>2.421122279356807</v>
      </c>
      <c r="R52">
        <v>0.64403020735906158</v>
      </c>
      <c r="S52">
        <v>0.20682810477003444</v>
      </c>
      <c r="T52" s="1">
        <f t="shared" si="11"/>
        <v>1.9461609779407858</v>
      </c>
      <c r="V52">
        <v>1.9461609779407859E-2</v>
      </c>
      <c r="Y52" s="4" t="str">
        <f>A52</f>
        <v>2017-01-19</v>
      </c>
      <c r="Z52" s="30">
        <f>B52</f>
        <v>5251786</v>
      </c>
      <c r="AA52" s="28">
        <f>Z52*M52*AB52/10000</f>
        <v>653171.37685502204</v>
      </c>
      <c r="AB52" s="30">
        <f>SUM(C52:F52,L51)</f>
        <v>13.338684633190971</v>
      </c>
      <c r="AC52" s="4">
        <f t="shared" ref="AC52" si="23">$B52*$M52*F52/10000</f>
        <v>236766</v>
      </c>
      <c r="AD52" s="4">
        <f t="shared" ref="AD52" si="24">$B52*$M52*D52/10000</f>
        <v>104446.99999999999</v>
      </c>
      <c r="AE52" s="4">
        <f t="shared" ref="AE52" si="25">$B52*$M52*E52/10000</f>
        <v>254787</v>
      </c>
      <c r="AF52" s="4">
        <f t="shared" ref="AF52" si="26">$B52*$M52*C52/10000</f>
        <v>56825</v>
      </c>
      <c r="AG52" s="4">
        <f t="shared" ref="AG52" si="27">B52*M52*L52/10000</f>
        <v>1916</v>
      </c>
    </row>
    <row r="53" spans="1:33" x14ac:dyDescent="0.2">
      <c r="A53" s="4" t="s">
        <v>223</v>
      </c>
      <c r="Y53" s="4" t="str">
        <f>A53</f>
        <v>2017-01-20</v>
      </c>
      <c r="AA53" s="28"/>
    </row>
    <row r="54" spans="1:33" x14ac:dyDescent="0.2">
      <c r="A54" s="4" t="s">
        <v>224</v>
      </c>
      <c r="AA54" s="28"/>
    </row>
    <row r="55" spans="1:33" x14ac:dyDescent="0.2">
      <c r="A55" s="4" t="s">
        <v>225</v>
      </c>
      <c r="AA55" s="28"/>
    </row>
    <row r="57" spans="1:33" x14ac:dyDescent="0.2">
      <c r="C57" s="4" t="s">
        <v>16</v>
      </c>
      <c r="D57" s="31" t="s">
        <v>177</v>
      </c>
      <c r="E57" s="4" t="s">
        <v>31</v>
      </c>
      <c r="F57" s="31" t="s">
        <v>175</v>
      </c>
      <c r="G57" s="31" t="s">
        <v>172</v>
      </c>
      <c r="H57" s="4" t="s">
        <v>14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65"/>
  <sheetViews>
    <sheetView topLeftCell="A12" workbookViewId="0">
      <selection activeCell="D75" sqref="D75"/>
    </sheetView>
  </sheetViews>
  <sheetFormatPr baseColWidth="10" defaultColWidth="8.83203125" defaultRowHeight="15" x14ac:dyDescent="0.2"/>
  <cols>
    <col min="1" max="1" width="12.6640625" bestFit="1" customWidth="1"/>
    <col min="2" max="2" width="12.33203125" bestFit="1" customWidth="1"/>
    <col min="3" max="3" width="13.6640625" bestFit="1" customWidth="1"/>
    <col min="4" max="4" width="11.1640625" bestFit="1" customWidth="1"/>
    <col min="5" max="5" width="12.5" bestFit="1" customWidth="1"/>
    <col min="6" max="6" width="6.6640625" bestFit="1" customWidth="1"/>
    <col min="7" max="7" width="6.83203125" bestFit="1" customWidth="1"/>
    <col min="8" max="8" width="15.1640625" bestFit="1" customWidth="1"/>
    <col min="9" max="9" width="14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</row>
    <row r="2" spans="1:9" hidden="1" x14ac:dyDescent="0.2">
      <c r="A2" t="s">
        <v>11</v>
      </c>
      <c r="B2" s="3" t="s">
        <v>14</v>
      </c>
      <c r="C2" s="3" t="s">
        <v>40</v>
      </c>
      <c r="D2">
        <v>1638</v>
      </c>
      <c r="E2">
        <v>3.2223967195293177E-2</v>
      </c>
      <c r="F2">
        <v>5.7</v>
      </c>
      <c r="G2" s="3">
        <v>5.0999999999999996</v>
      </c>
      <c r="H2">
        <v>5.6957183788817305E-3</v>
      </c>
      <c r="I2">
        <v>5.1743707846489007E-3</v>
      </c>
    </row>
    <row r="3" spans="1:9" x14ac:dyDescent="0.2">
      <c r="A3" t="s">
        <v>11</v>
      </c>
      <c r="B3" s="3" t="s">
        <v>12</v>
      </c>
      <c r="C3" s="3" t="s">
        <v>40</v>
      </c>
      <c r="D3">
        <v>93931</v>
      </c>
      <c r="E3">
        <v>1.8478812348114062</v>
      </c>
      <c r="F3">
        <v>1.5</v>
      </c>
      <c r="G3" s="3">
        <v>2.1</v>
      </c>
      <c r="H3">
        <v>1.2656943663287328</v>
      </c>
      <c r="I3">
        <v>0.27909547679017599</v>
      </c>
    </row>
    <row r="4" spans="1:9" x14ac:dyDescent="0.2">
      <c r="A4" t="s">
        <v>11</v>
      </c>
      <c r="B4" s="3" t="s">
        <v>31</v>
      </c>
      <c r="C4" s="3" t="s">
        <v>40</v>
      </c>
      <c r="D4">
        <v>207019</v>
      </c>
      <c r="E4">
        <v>4.0726333728952371</v>
      </c>
      <c r="F4">
        <v>1.3</v>
      </c>
      <c r="G4" s="3">
        <v>2</v>
      </c>
      <c r="H4">
        <v>3.1781952497875858</v>
      </c>
      <c r="I4">
        <v>0.44939687065786832</v>
      </c>
    </row>
    <row r="5" spans="1:9" x14ac:dyDescent="0.2">
      <c r="A5" t="s">
        <v>11</v>
      </c>
      <c r="B5" t="s">
        <v>16</v>
      </c>
      <c r="C5" t="s">
        <v>40</v>
      </c>
      <c r="D5">
        <v>41798</v>
      </c>
      <c r="E5">
        <v>0.82228167327769486</v>
      </c>
      <c r="F5">
        <v>1.4</v>
      </c>
      <c r="G5">
        <v>1.7</v>
      </c>
      <c r="H5">
        <v>0.58278984786624355</v>
      </c>
      <c r="I5">
        <v>0.13992205578178624</v>
      </c>
    </row>
    <row r="6" spans="1:9" x14ac:dyDescent="0.2">
      <c r="A6" t="s">
        <v>11</v>
      </c>
      <c r="B6" t="s">
        <v>18</v>
      </c>
      <c r="C6" t="s">
        <v>40</v>
      </c>
      <c r="D6">
        <v>200042</v>
      </c>
      <c r="E6">
        <v>3.9353765846647359</v>
      </c>
      <c r="F6">
        <v>1.1000000000000001</v>
      </c>
      <c r="G6">
        <v>1.3</v>
      </c>
      <c r="H6">
        <v>3.4779476671270473</v>
      </c>
      <c r="I6">
        <v>0.36212192443168512</v>
      </c>
    </row>
    <row r="7" spans="1:9" x14ac:dyDescent="0.2">
      <c r="A7" t="s">
        <v>11</v>
      </c>
      <c r="B7" s="3" t="s">
        <v>43</v>
      </c>
      <c r="C7" s="3" t="s">
        <v>42</v>
      </c>
      <c r="D7">
        <v>5448151</v>
      </c>
      <c r="E7">
        <v>5448151</v>
      </c>
      <c r="F7">
        <v>0.8</v>
      </c>
      <c r="G7" s="3">
        <v>2.2999999999999998</v>
      </c>
      <c r="H7">
        <v>7109931.4000000004</v>
      </c>
      <c r="I7">
        <v>736570.29718217661</v>
      </c>
    </row>
    <row r="8" spans="1:9" x14ac:dyDescent="0.2">
      <c r="A8" t="s">
        <v>11</v>
      </c>
      <c r="B8" t="s">
        <v>44</v>
      </c>
      <c r="C8" t="s">
        <v>42</v>
      </c>
      <c r="D8">
        <v>5083173</v>
      </c>
      <c r="E8">
        <v>93.300883180367066</v>
      </c>
      <c r="F8">
        <v>1</v>
      </c>
      <c r="G8">
        <v>1.2</v>
      </c>
      <c r="H8">
        <v>92.227330742968391</v>
      </c>
      <c r="I8">
        <v>0.88184693435678718</v>
      </c>
    </row>
    <row r="9" spans="1:9" x14ac:dyDescent="0.2">
      <c r="A9" t="s">
        <v>11</v>
      </c>
      <c r="B9" t="s">
        <v>41</v>
      </c>
      <c r="C9" t="s">
        <v>42</v>
      </c>
      <c r="D9">
        <v>151067</v>
      </c>
      <c r="E9">
        <v>2.9719035728274448</v>
      </c>
      <c r="F9">
        <v>1</v>
      </c>
      <c r="G9">
        <v>0</v>
      </c>
      <c r="H9">
        <v>2.9564239471270182</v>
      </c>
      <c r="I9">
        <v>0.38011898563663321</v>
      </c>
    </row>
    <row r="10" spans="1:9" hidden="1" x14ac:dyDescent="0.2">
      <c r="A10" t="s">
        <v>11</v>
      </c>
      <c r="B10" s="3" t="s">
        <v>14</v>
      </c>
      <c r="C10" s="3" t="s">
        <v>53</v>
      </c>
      <c r="D10">
        <v>170</v>
      </c>
      <c r="E10">
        <v>10.378510378510379</v>
      </c>
      <c r="F10">
        <v>2.6</v>
      </c>
      <c r="G10" s="3">
        <v>3.4</v>
      </c>
      <c r="H10">
        <v>4.0151014150642421</v>
      </c>
      <c r="I10">
        <v>1.8451032080224921</v>
      </c>
    </row>
    <row r="11" spans="1:9" x14ac:dyDescent="0.2">
      <c r="A11" t="s">
        <v>11</v>
      </c>
      <c r="B11" t="s">
        <v>16</v>
      </c>
      <c r="C11" t="s">
        <v>53</v>
      </c>
      <c r="D11">
        <v>7882</v>
      </c>
      <c r="E11">
        <v>18.857361596248623</v>
      </c>
      <c r="F11">
        <v>1.1000000000000001</v>
      </c>
      <c r="G11">
        <v>1.1000000000000001</v>
      </c>
      <c r="H11">
        <v>17.654977904429337</v>
      </c>
      <c r="I11">
        <v>1.0929680348816604</v>
      </c>
    </row>
    <row r="12" spans="1:9" x14ac:dyDescent="0.2">
      <c r="A12" t="s">
        <v>11</v>
      </c>
      <c r="B12" t="s">
        <v>16</v>
      </c>
      <c r="C12" t="s">
        <v>30</v>
      </c>
      <c r="D12">
        <v>4</v>
      </c>
      <c r="E12">
        <v>9.569835877314704E-3</v>
      </c>
      <c r="F12">
        <v>0.8</v>
      </c>
      <c r="G12">
        <v>0.4</v>
      </c>
      <c r="H12">
        <v>1.2256203210979874E-2</v>
      </c>
      <c r="I12">
        <v>7.2565405317838345E-3</v>
      </c>
    </row>
    <row r="13" spans="1:9" x14ac:dyDescent="0.2">
      <c r="A13" t="s">
        <v>11</v>
      </c>
      <c r="B13" t="s">
        <v>16</v>
      </c>
      <c r="C13" t="s">
        <v>39</v>
      </c>
      <c r="D13">
        <v>443</v>
      </c>
      <c r="E13">
        <v>1.0598593234126035</v>
      </c>
      <c r="F13">
        <v>1.1000000000000001</v>
      </c>
      <c r="G13">
        <v>0.7</v>
      </c>
      <c r="H13">
        <v>0.93695808998014907</v>
      </c>
      <c r="I13">
        <v>0.16588623359292812</v>
      </c>
    </row>
    <row r="14" spans="1:9" hidden="1" x14ac:dyDescent="0.2">
      <c r="A14" t="s">
        <v>11</v>
      </c>
      <c r="B14" s="3" t="s">
        <v>14</v>
      </c>
      <c r="C14" s="3" t="s">
        <v>15</v>
      </c>
      <c r="D14">
        <v>5</v>
      </c>
      <c r="E14">
        <v>0.30525030525030528</v>
      </c>
      <c r="F14">
        <v>0.1</v>
      </c>
      <c r="G14" s="3">
        <v>2.1</v>
      </c>
      <c r="H14">
        <v>2.9093683451034815</v>
      </c>
      <c r="I14">
        <v>1.2119538990532162</v>
      </c>
    </row>
    <row r="15" spans="1:9" x14ac:dyDescent="0.2">
      <c r="A15" t="s">
        <v>11</v>
      </c>
      <c r="B15" t="s">
        <v>16</v>
      </c>
      <c r="C15" t="s">
        <v>15</v>
      </c>
      <c r="D15">
        <v>605</v>
      </c>
      <c r="E15">
        <v>1.447437676443849</v>
      </c>
      <c r="F15">
        <v>0.9</v>
      </c>
      <c r="G15">
        <v>1.2</v>
      </c>
      <c r="H15">
        <v>1.6516848594554596</v>
      </c>
      <c r="I15">
        <v>0.1704825271940722</v>
      </c>
    </row>
    <row r="16" spans="1:9" x14ac:dyDescent="0.2">
      <c r="A16" t="s">
        <v>11</v>
      </c>
      <c r="B16" t="s">
        <v>16</v>
      </c>
      <c r="C16" t="s">
        <v>29</v>
      </c>
      <c r="D16">
        <v>1024</v>
      </c>
      <c r="E16">
        <v>2.4498779845925642</v>
      </c>
      <c r="F16">
        <v>1.2</v>
      </c>
      <c r="G16">
        <v>1.2</v>
      </c>
      <c r="H16">
        <v>1.9920056911009567</v>
      </c>
      <c r="I16">
        <v>0.39080053829799766</v>
      </c>
    </row>
    <row r="17" spans="1:9" hidden="1" x14ac:dyDescent="0.2">
      <c r="A17" t="s">
        <v>11</v>
      </c>
      <c r="B17" t="s">
        <v>14</v>
      </c>
      <c r="C17" t="s">
        <v>29</v>
      </c>
      <c r="D17">
        <v>8</v>
      </c>
      <c r="E17">
        <v>0.48840048840048839</v>
      </c>
      <c r="F17">
        <v>0.6</v>
      </c>
      <c r="G17">
        <v>0.6</v>
      </c>
      <c r="H17">
        <v>0.75655711390463365</v>
      </c>
      <c r="I17">
        <v>0.44994907592679451</v>
      </c>
    </row>
    <row r="18" spans="1:9" x14ac:dyDescent="0.2">
      <c r="A18" t="s">
        <v>11</v>
      </c>
      <c r="B18" t="s">
        <v>16</v>
      </c>
      <c r="C18" t="s">
        <v>17</v>
      </c>
      <c r="D18">
        <v>1805</v>
      </c>
      <c r="E18">
        <v>4.3183884396382606</v>
      </c>
      <c r="F18">
        <v>1.1000000000000001</v>
      </c>
      <c r="G18">
        <v>1</v>
      </c>
      <c r="H18">
        <v>4.0547661468662026</v>
      </c>
      <c r="I18">
        <v>0.26703210335529137</v>
      </c>
    </row>
    <row r="19" spans="1:9" x14ac:dyDescent="0.2">
      <c r="A19" t="s">
        <v>11</v>
      </c>
      <c r="B19" t="s">
        <v>16</v>
      </c>
      <c r="C19" t="s">
        <v>24</v>
      </c>
      <c r="D19">
        <v>4298</v>
      </c>
      <c r="E19">
        <v>10.28278865017465</v>
      </c>
      <c r="F19">
        <v>0.9</v>
      </c>
      <c r="G19">
        <v>0.2</v>
      </c>
      <c r="H19">
        <v>10.859659421119455</v>
      </c>
      <c r="I19">
        <v>3.3277054896357128</v>
      </c>
    </row>
    <row r="20" spans="1:9" x14ac:dyDescent="0.2">
      <c r="A20" t="s">
        <v>11</v>
      </c>
      <c r="B20" t="s">
        <v>16</v>
      </c>
      <c r="C20" t="s">
        <v>23</v>
      </c>
      <c r="D20">
        <v>41</v>
      </c>
      <c r="E20">
        <v>9.8090817742475717E-2</v>
      </c>
      <c r="F20">
        <v>1.2</v>
      </c>
      <c r="G20">
        <v>0.4</v>
      </c>
      <c r="H20">
        <v>8.3238415194029844E-2</v>
      </c>
      <c r="I20">
        <v>4.0048267180871761E-2</v>
      </c>
    </row>
    <row r="21" spans="1:9" x14ac:dyDescent="0.2">
      <c r="A21" t="s">
        <v>11</v>
      </c>
      <c r="B21" t="s">
        <v>16</v>
      </c>
      <c r="C21" t="s">
        <v>28</v>
      </c>
      <c r="D21">
        <v>175</v>
      </c>
      <c r="E21">
        <v>0.41868031963251828</v>
      </c>
      <c r="F21">
        <v>1.1000000000000001</v>
      </c>
      <c r="G21">
        <v>0.1</v>
      </c>
      <c r="H21">
        <v>0.39408531935443997</v>
      </c>
      <c r="I21">
        <v>0.27355426374832464</v>
      </c>
    </row>
    <row r="22" spans="1:9" x14ac:dyDescent="0.2">
      <c r="A22" t="s">
        <v>11</v>
      </c>
      <c r="B22" t="s">
        <v>16</v>
      </c>
      <c r="C22" t="s">
        <v>48</v>
      </c>
      <c r="D22">
        <v>332</v>
      </c>
      <c r="E22">
        <v>0.79429637781712048</v>
      </c>
      <c r="F22">
        <v>1.4</v>
      </c>
      <c r="G22">
        <v>1.3</v>
      </c>
      <c r="H22">
        <v>0.55770052282612315</v>
      </c>
      <c r="I22">
        <v>0.18514018854347061</v>
      </c>
    </row>
    <row r="23" spans="1:9" x14ac:dyDescent="0.2">
      <c r="A23" t="s">
        <v>11</v>
      </c>
      <c r="B23" t="s">
        <v>16</v>
      </c>
      <c r="C23" t="s">
        <v>66</v>
      </c>
      <c r="D23">
        <v>118</v>
      </c>
      <c r="E23">
        <v>0.28231015838078377</v>
      </c>
      <c r="F23">
        <v>0.9</v>
      </c>
      <c r="G23">
        <v>0.3</v>
      </c>
      <c r="H23">
        <v>0.31043321932647205</v>
      </c>
      <c r="I23">
        <v>8.4524903675757823E-2</v>
      </c>
    </row>
    <row r="24" spans="1:9" x14ac:dyDescent="0.2">
      <c r="A24" t="s">
        <v>11</v>
      </c>
      <c r="B24" t="s">
        <v>16</v>
      </c>
      <c r="C24" t="s">
        <v>65</v>
      </c>
      <c r="D24">
        <v>350</v>
      </c>
      <c r="E24">
        <v>0.83736063926503657</v>
      </c>
      <c r="F24">
        <v>0.9</v>
      </c>
      <c r="G24">
        <v>0.4</v>
      </c>
      <c r="H24">
        <v>0.88867594975129094</v>
      </c>
      <c r="I24">
        <v>0.13919967712548811</v>
      </c>
    </row>
    <row r="25" spans="1:9" hidden="1" x14ac:dyDescent="0.2">
      <c r="A25" t="s">
        <v>11</v>
      </c>
      <c r="B25" s="3" t="s">
        <v>14</v>
      </c>
      <c r="C25" s="3" t="s">
        <v>27</v>
      </c>
      <c r="D25">
        <v>657</v>
      </c>
      <c r="E25">
        <v>40.109890109890109</v>
      </c>
      <c r="F25">
        <v>1.7</v>
      </c>
      <c r="G25" s="3">
        <v>3.8</v>
      </c>
      <c r="H25">
        <v>24.220683803284519</v>
      </c>
      <c r="I25">
        <v>4.1681481924108255</v>
      </c>
    </row>
    <row r="26" spans="1:9" x14ac:dyDescent="0.2">
      <c r="A26" t="s">
        <v>11</v>
      </c>
      <c r="B26" t="s">
        <v>16</v>
      </c>
      <c r="C26" t="s">
        <v>27</v>
      </c>
      <c r="D26">
        <v>13995</v>
      </c>
      <c r="E26">
        <v>33.482463275754817</v>
      </c>
      <c r="F26">
        <v>1</v>
      </c>
      <c r="G26">
        <v>0.5</v>
      </c>
      <c r="H26">
        <v>35.118766051083405</v>
      </c>
      <c r="I26">
        <v>3.0901564784257483</v>
      </c>
    </row>
    <row r="27" spans="1:9" hidden="1" x14ac:dyDescent="0.2">
      <c r="A27" t="s">
        <v>11</v>
      </c>
      <c r="B27" t="s">
        <v>14</v>
      </c>
      <c r="C27" t="s">
        <v>22</v>
      </c>
      <c r="D27">
        <v>2</v>
      </c>
      <c r="E27">
        <v>0.1221001221001221</v>
      </c>
      <c r="F27">
        <v>0.1</v>
      </c>
      <c r="G27">
        <v>1.6</v>
      </c>
      <c r="H27">
        <v>1.6104035809294595</v>
      </c>
      <c r="I27">
        <v>0.91565939802053575</v>
      </c>
    </row>
    <row r="28" spans="1:9" x14ac:dyDescent="0.2">
      <c r="A28" t="s">
        <v>11</v>
      </c>
      <c r="B28" t="s">
        <v>16</v>
      </c>
      <c r="C28" t="s">
        <v>22</v>
      </c>
      <c r="D28">
        <v>5072</v>
      </c>
      <c r="E28">
        <v>12.134551892435045</v>
      </c>
      <c r="F28">
        <v>0.9</v>
      </c>
      <c r="G28">
        <v>0.7</v>
      </c>
      <c r="H28">
        <v>13.221530883681956</v>
      </c>
      <c r="I28">
        <v>1.609551472186483</v>
      </c>
    </row>
    <row r="29" spans="1:9" x14ac:dyDescent="0.2">
      <c r="A29" t="s">
        <v>11</v>
      </c>
      <c r="B29" t="s">
        <v>16</v>
      </c>
      <c r="C29" t="s">
        <v>47</v>
      </c>
      <c r="D29">
        <v>3</v>
      </c>
      <c r="E29">
        <v>7.1773769079860284E-3</v>
      </c>
      <c r="F29">
        <v>0.4</v>
      </c>
      <c r="G29">
        <v>1.2</v>
      </c>
      <c r="H29">
        <v>1.844519951996856E-2</v>
      </c>
      <c r="I29">
        <v>9.3994001633893234E-3</v>
      </c>
    </row>
    <row r="30" spans="1:9" x14ac:dyDescent="0.2">
      <c r="A30" t="s">
        <v>11</v>
      </c>
      <c r="B30" t="s">
        <v>16</v>
      </c>
      <c r="C30" t="s">
        <v>64</v>
      </c>
      <c r="D30">
        <v>136</v>
      </c>
      <c r="E30">
        <v>0.32537441982869991</v>
      </c>
      <c r="F30">
        <v>0.7</v>
      </c>
      <c r="G30">
        <v>0.6</v>
      </c>
      <c r="H30">
        <v>0.4844160053046489</v>
      </c>
      <c r="I30">
        <v>0.28862000603033938</v>
      </c>
    </row>
    <row r="31" spans="1:9" x14ac:dyDescent="0.2">
      <c r="A31" t="s">
        <v>11</v>
      </c>
      <c r="B31" t="s">
        <v>16</v>
      </c>
      <c r="C31" t="s">
        <v>62</v>
      </c>
      <c r="D31">
        <v>1508</v>
      </c>
      <c r="E31">
        <v>3.6078281257476434</v>
      </c>
      <c r="F31">
        <v>1.4</v>
      </c>
      <c r="G31">
        <v>1.7</v>
      </c>
      <c r="H31">
        <v>2.5667785235583347</v>
      </c>
      <c r="I31">
        <v>0.61307092870422308</v>
      </c>
    </row>
    <row r="32" spans="1:9" x14ac:dyDescent="0.2">
      <c r="A32" t="s">
        <v>11</v>
      </c>
      <c r="B32" t="s">
        <v>16</v>
      </c>
      <c r="C32" t="s">
        <v>34</v>
      </c>
      <c r="D32">
        <v>618</v>
      </c>
      <c r="E32">
        <v>1.4785396430451219</v>
      </c>
      <c r="F32">
        <v>0.8</v>
      </c>
      <c r="G32">
        <v>0.5</v>
      </c>
      <c r="H32">
        <v>1.8455766006754279</v>
      </c>
      <c r="I32">
        <v>0.7014390964609728</v>
      </c>
    </row>
    <row r="33" spans="1:9" x14ac:dyDescent="0.2">
      <c r="A33" t="s">
        <v>11</v>
      </c>
      <c r="B33" t="s">
        <v>16</v>
      </c>
      <c r="C33" t="s">
        <v>38</v>
      </c>
      <c r="D33">
        <v>141</v>
      </c>
      <c r="E33">
        <v>0.33733671467534332</v>
      </c>
      <c r="F33">
        <v>0.6</v>
      </c>
      <c r="G33">
        <v>0.8</v>
      </c>
      <c r="H33">
        <v>0.56384856480192636</v>
      </c>
      <c r="I33">
        <v>0.2716280753890512</v>
      </c>
    </row>
    <row r="34" spans="1:9" hidden="1" x14ac:dyDescent="0.2">
      <c r="A34" t="s">
        <v>11</v>
      </c>
      <c r="B34" t="s">
        <v>14</v>
      </c>
      <c r="C34" t="s">
        <v>55</v>
      </c>
      <c r="D34">
        <v>507</v>
      </c>
      <c r="E34">
        <v>30.952380952380953</v>
      </c>
      <c r="F34">
        <v>0.8</v>
      </c>
      <c r="G34">
        <v>1.7</v>
      </c>
      <c r="H34">
        <v>37.157859533274497</v>
      </c>
      <c r="I34">
        <v>3.6203680832550913</v>
      </c>
    </row>
    <row r="35" spans="1:9" x14ac:dyDescent="0.2">
      <c r="A35" t="s">
        <v>11</v>
      </c>
      <c r="B35" t="s">
        <v>16</v>
      </c>
      <c r="C35" t="s">
        <v>55</v>
      </c>
      <c r="D35">
        <v>63</v>
      </c>
      <c r="E35">
        <v>0.15072491506770658</v>
      </c>
      <c r="F35">
        <v>1.4</v>
      </c>
      <c r="G35">
        <v>1.3</v>
      </c>
      <c r="H35">
        <v>0.10398980377191784</v>
      </c>
      <c r="I35">
        <v>3.4716802681062871E-2</v>
      </c>
    </row>
    <row r="36" spans="1:9" x14ac:dyDescent="0.2">
      <c r="A36" t="s">
        <v>11</v>
      </c>
      <c r="B36" t="s">
        <v>16</v>
      </c>
      <c r="C36" t="s">
        <v>61</v>
      </c>
      <c r="D36">
        <v>3959</v>
      </c>
      <c r="E36">
        <v>9.4717450595722283</v>
      </c>
      <c r="F36">
        <v>1</v>
      </c>
      <c r="G36">
        <v>0.2</v>
      </c>
      <c r="H36">
        <v>9.7205640906306794</v>
      </c>
      <c r="I36">
        <v>1.0164803262014648</v>
      </c>
    </row>
    <row r="37" spans="1:9" hidden="1" x14ac:dyDescent="0.2">
      <c r="A37" t="s">
        <v>11</v>
      </c>
      <c r="B37" s="3" t="s">
        <v>14</v>
      </c>
      <c r="C37" s="3" t="s">
        <v>33</v>
      </c>
      <c r="D37">
        <v>176</v>
      </c>
      <c r="E37">
        <v>10.744810744810744</v>
      </c>
      <c r="F37">
        <v>0.6</v>
      </c>
      <c r="G37" s="3">
        <v>2.2000000000000002</v>
      </c>
      <c r="H37">
        <v>19.008776165464116</v>
      </c>
      <c r="I37">
        <v>3.7545700029045821</v>
      </c>
    </row>
    <row r="38" spans="1:9" x14ac:dyDescent="0.2">
      <c r="A38" t="s">
        <v>11</v>
      </c>
      <c r="B38" t="s">
        <v>16</v>
      </c>
      <c r="C38" t="s">
        <v>33</v>
      </c>
      <c r="D38">
        <v>1787</v>
      </c>
      <c r="E38">
        <v>4.2753241781903437</v>
      </c>
      <c r="F38">
        <v>1</v>
      </c>
      <c r="G38">
        <v>0.3</v>
      </c>
      <c r="H38">
        <v>4.1090012850057853</v>
      </c>
      <c r="I38">
        <v>0.56134028158843341</v>
      </c>
    </row>
    <row r="39" spans="1:9" hidden="1" x14ac:dyDescent="0.2">
      <c r="A39" t="s">
        <v>11</v>
      </c>
      <c r="B39" t="s">
        <v>14</v>
      </c>
      <c r="C39" t="s">
        <v>52</v>
      </c>
      <c r="D39">
        <v>15</v>
      </c>
      <c r="E39">
        <v>0.91575091575091572</v>
      </c>
      <c r="F39">
        <v>0.3</v>
      </c>
      <c r="G39">
        <v>1.6</v>
      </c>
      <c r="H39">
        <v>3.6156530799743467</v>
      </c>
      <c r="I39">
        <v>1.6716278694211248</v>
      </c>
    </row>
    <row r="40" spans="1:9" x14ac:dyDescent="0.2">
      <c r="A40" t="s">
        <v>11</v>
      </c>
      <c r="B40" t="s">
        <v>16</v>
      </c>
      <c r="C40" t="s">
        <v>52</v>
      </c>
      <c r="D40">
        <v>44</v>
      </c>
      <c r="E40">
        <v>0.10526819465046175</v>
      </c>
      <c r="F40">
        <v>0.8</v>
      </c>
      <c r="G40">
        <v>1</v>
      </c>
      <c r="H40">
        <v>0.13372426875297563</v>
      </c>
      <c r="I40">
        <v>2.7912992170707911E-2</v>
      </c>
    </row>
    <row r="41" spans="1:9" x14ac:dyDescent="0.2">
      <c r="A41" t="s">
        <v>11</v>
      </c>
      <c r="B41" t="s">
        <v>16</v>
      </c>
      <c r="C41" t="s">
        <v>37</v>
      </c>
      <c r="D41">
        <v>64</v>
      </c>
      <c r="E41">
        <v>0.15311737403703526</v>
      </c>
      <c r="F41">
        <v>0.8</v>
      </c>
      <c r="G41">
        <v>0.8</v>
      </c>
      <c r="H41">
        <v>0.1951632467782414</v>
      </c>
      <c r="I41">
        <v>5.2992559582368523E-2</v>
      </c>
    </row>
    <row r="42" spans="1:9" x14ac:dyDescent="0.2">
      <c r="A42" t="s">
        <v>11</v>
      </c>
      <c r="B42" t="s">
        <v>16</v>
      </c>
      <c r="C42" t="s">
        <v>58</v>
      </c>
      <c r="D42">
        <v>188</v>
      </c>
      <c r="E42">
        <v>0.44978228623379107</v>
      </c>
      <c r="F42">
        <v>1</v>
      </c>
      <c r="G42">
        <v>0.1</v>
      </c>
      <c r="H42">
        <v>0.46092029031797044</v>
      </c>
      <c r="I42">
        <v>8.6936489673135164E-2</v>
      </c>
    </row>
    <row r="43" spans="1:9" hidden="1" x14ac:dyDescent="0.2">
      <c r="A43" t="s">
        <v>11</v>
      </c>
      <c r="B43" t="s">
        <v>14</v>
      </c>
      <c r="C43" t="s">
        <v>21</v>
      </c>
      <c r="D43">
        <v>51</v>
      </c>
      <c r="E43">
        <v>3.1135531135531136</v>
      </c>
      <c r="F43">
        <v>0.9</v>
      </c>
      <c r="G43">
        <v>0.3</v>
      </c>
      <c r="H43">
        <v>3.4772957900604213</v>
      </c>
      <c r="I43">
        <v>1.4359207691639437</v>
      </c>
    </row>
    <row r="44" spans="1:9" x14ac:dyDescent="0.2">
      <c r="A44" t="s">
        <v>11</v>
      </c>
      <c r="B44" t="s">
        <v>16</v>
      </c>
      <c r="C44" t="s">
        <v>21</v>
      </c>
      <c r="D44">
        <v>361</v>
      </c>
      <c r="E44">
        <v>0.86367768792765209</v>
      </c>
      <c r="F44">
        <v>1</v>
      </c>
      <c r="G44">
        <v>0.1</v>
      </c>
      <c r="H44">
        <v>0.85175742333371063</v>
      </c>
      <c r="I44">
        <v>0.14582932233859341</v>
      </c>
    </row>
    <row r="45" spans="1:9" x14ac:dyDescent="0.2">
      <c r="A45" t="s">
        <v>11</v>
      </c>
      <c r="B45" t="s">
        <v>12</v>
      </c>
      <c r="C45" t="s">
        <v>51</v>
      </c>
      <c r="D45">
        <v>13801</v>
      </c>
      <c r="E45">
        <v>14.692699960609383</v>
      </c>
      <c r="F45">
        <v>1.1000000000000001</v>
      </c>
      <c r="G45">
        <v>0.6</v>
      </c>
      <c r="H45">
        <v>13.403241744639219</v>
      </c>
      <c r="I45">
        <v>2.2725554189231141</v>
      </c>
    </row>
    <row r="46" spans="1:9" x14ac:dyDescent="0.2">
      <c r="A46" t="s">
        <v>11</v>
      </c>
      <c r="B46" t="s">
        <v>12</v>
      </c>
      <c r="C46" t="s">
        <v>26</v>
      </c>
      <c r="D46">
        <v>370</v>
      </c>
      <c r="E46">
        <v>0.39390616516379046</v>
      </c>
      <c r="F46">
        <v>1</v>
      </c>
      <c r="G46">
        <v>0.1</v>
      </c>
      <c r="H46">
        <v>0.40473394815680636</v>
      </c>
      <c r="I46">
        <v>0.15603645608541303</v>
      </c>
    </row>
    <row r="47" spans="1:9" x14ac:dyDescent="0.2">
      <c r="A47" t="s">
        <v>11</v>
      </c>
      <c r="B47" t="s">
        <v>12</v>
      </c>
      <c r="C47" t="s">
        <v>13</v>
      </c>
      <c r="D47">
        <v>34505</v>
      </c>
      <c r="E47">
        <v>36.734411429666459</v>
      </c>
      <c r="F47">
        <v>1.2</v>
      </c>
      <c r="G47">
        <v>1.3</v>
      </c>
      <c r="H47">
        <v>30.36699399447081</v>
      </c>
      <c r="I47">
        <v>4.7691765829189228</v>
      </c>
    </row>
    <row r="48" spans="1:9" x14ac:dyDescent="0.2">
      <c r="A48" t="s">
        <v>11</v>
      </c>
      <c r="B48" t="s">
        <v>12</v>
      </c>
      <c r="C48" t="s">
        <v>20</v>
      </c>
      <c r="D48">
        <v>5587</v>
      </c>
      <c r="E48">
        <v>5.9479830939732361</v>
      </c>
      <c r="F48">
        <v>0.9</v>
      </c>
      <c r="G48">
        <v>0.9</v>
      </c>
      <c r="H48">
        <v>6.5494367580086585</v>
      </c>
      <c r="I48">
        <v>0.68971819583367677</v>
      </c>
    </row>
    <row r="49" spans="1:9" x14ac:dyDescent="0.2">
      <c r="A49" t="s">
        <v>11</v>
      </c>
      <c r="B49" t="s">
        <v>12</v>
      </c>
      <c r="C49" t="s">
        <v>46</v>
      </c>
      <c r="D49">
        <v>792</v>
      </c>
      <c r="E49">
        <v>0.84317211570195139</v>
      </c>
      <c r="F49">
        <v>1.1000000000000001</v>
      </c>
      <c r="G49">
        <v>0.2</v>
      </c>
      <c r="H49">
        <v>0.780482706468142</v>
      </c>
      <c r="I49">
        <v>0.25747862417746503</v>
      </c>
    </row>
    <row r="50" spans="1:9" x14ac:dyDescent="0.2">
      <c r="A50" t="s">
        <v>11</v>
      </c>
      <c r="B50" t="s">
        <v>12</v>
      </c>
      <c r="C50" t="s">
        <v>63</v>
      </c>
      <c r="D50">
        <v>7783</v>
      </c>
      <c r="E50">
        <v>8.2858694147831926</v>
      </c>
      <c r="F50">
        <v>1</v>
      </c>
      <c r="G50">
        <v>0.1</v>
      </c>
      <c r="H50">
        <v>8.1625965362729698</v>
      </c>
      <c r="I50">
        <v>2.071944459697376</v>
      </c>
    </row>
    <row r="51" spans="1:9" x14ac:dyDescent="0.2">
      <c r="A51" t="s">
        <v>11</v>
      </c>
      <c r="B51" t="s">
        <v>12</v>
      </c>
      <c r="C51" t="s">
        <v>60</v>
      </c>
      <c r="D51">
        <v>3364</v>
      </c>
      <c r="E51">
        <v>3.5813522692188946</v>
      </c>
      <c r="F51">
        <v>1.1000000000000001</v>
      </c>
      <c r="G51">
        <v>0.3</v>
      </c>
      <c r="H51">
        <v>3.4076540552918817</v>
      </c>
      <c r="I51">
        <v>0.58229712221203733</v>
      </c>
    </row>
    <row r="52" spans="1:9" x14ac:dyDescent="0.2">
      <c r="A52" t="s">
        <v>11</v>
      </c>
      <c r="B52" t="s">
        <v>31</v>
      </c>
      <c r="C52" t="s">
        <v>54</v>
      </c>
      <c r="D52">
        <v>108581</v>
      </c>
      <c r="E52">
        <v>52.44977514141214</v>
      </c>
      <c r="F52">
        <v>0.9</v>
      </c>
      <c r="G52">
        <v>0.9</v>
      </c>
      <c r="H52">
        <v>55.492128836447577</v>
      </c>
      <c r="I52">
        <v>3.468402183074875</v>
      </c>
    </row>
    <row r="53" spans="1:9" x14ac:dyDescent="0.2">
      <c r="A53" t="s">
        <v>11</v>
      </c>
      <c r="B53" t="s">
        <v>12</v>
      </c>
      <c r="C53" t="s">
        <v>54</v>
      </c>
      <c r="D53">
        <v>29</v>
      </c>
      <c r="E53">
        <v>3.0873726458783574E-2</v>
      </c>
      <c r="F53">
        <v>0.3</v>
      </c>
      <c r="G53">
        <v>0.3</v>
      </c>
      <c r="H53">
        <v>9.6752720755715921E-2</v>
      </c>
      <c r="I53">
        <v>0.21302024669360892</v>
      </c>
    </row>
    <row r="54" spans="1:9" x14ac:dyDescent="0.2">
      <c r="A54" t="s">
        <v>11</v>
      </c>
      <c r="B54" s="3" t="s">
        <v>31</v>
      </c>
      <c r="C54" s="3" t="s">
        <v>36</v>
      </c>
      <c r="D54">
        <v>11212</v>
      </c>
      <c r="E54">
        <v>5.4159280066080893</v>
      </c>
      <c r="F54">
        <v>0.7</v>
      </c>
      <c r="G54" s="3">
        <v>2.6</v>
      </c>
      <c r="H54">
        <v>7.704680174316656</v>
      </c>
      <c r="I54">
        <v>0.89022391617591246</v>
      </c>
    </row>
    <row r="55" spans="1:9" x14ac:dyDescent="0.2">
      <c r="A55" t="s">
        <v>11</v>
      </c>
      <c r="B55" t="s">
        <v>12</v>
      </c>
      <c r="C55" t="s">
        <v>57</v>
      </c>
      <c r="D55">
        <v>5646</v>
      </c>
      <c r="E55">
        <v>6.0107951581480021</v>
      </c>
      <c r="F55">
        <v>1.3</v>
      </c>
      <c r="G55">
        <v>1.3</v>
      </c>
      <c r="H55">
        <v>4.6206689932620071</v>
      </c>
      <c r="I55">
        <v>1.079026079869621</v>
      </c>
    </row>
    <row r="56" spans="1:9" x14ac:dyDescent="0.2">
      <c r="A56" t="s">
        <v>11</v>
      </c>
      <c r="B56" t="s">
        <v>12</v>
      </c>
      <c r="C56" t="s">
        <v>50</v>
      </c>
      <c r="D56">
        <v>19584</v>
      </c>
      <c r="E56">
        <v>20.849346860993709</v>
      </c>
      <c r="F56">
        <v>0.7</v>
      </c>
      <c r="G56">
        <v>1.6</v>
      </c>
      <c r="H56">
        <v>31.769924728040483</v>
      </c>
      <c r="I56">
        <v>6.7193229618524262</v>
      </c>
    </row>
    <row r="57" spans="1:9" x14ac:dyDescent="0.2">
      <c r="A57" t="s">
        <v>11</v>
      </c>
      <c r="B57" t="s">
        <v>12</v>
      </c>
      <c r="C57" t="s">
        <v>32</v>
      </c>
      <c r="D57">
        <v>7</v>
      </c>
      <c r="E57">
        <v>7.4522788003960356E-3</v>
      </c>
      <c r="F57">
        <v>0.3</v>
      </c>
      <c r="G57">
        <v>1.8</v>
      </c>
      <c r="H57">
        <v>2.9270114866606089E-2</v>
      </c>
      <c r="I57">
        <v>1.223702413042661E-2</v>
      </c>
    </row>
    <row r="58" spans="1:9" x14ac:dyDescent="0.2">
      <c r="A58" t="s">
        <v>11</v>
      </c>
      <c r="B58" t="s">
        <v>31</v>
      </c>
      <c r="C58" t="s">
        <v>32</v>
      </c>
      <c r="D58">
        <v>85245</v>
      </c>
      <c r="E58">
        <v>41.177379854023059</v>
      </c>
      <c r="F58">
        <v>1.1000000000000001</v>
      </c>
      <c r="G58">
        <v>1.4</v>
      </c>
      <c r="H58">
        <v>36.63814303943937</v>
      </c>
      <c r="I58">
        <v>3.3497262816089544</v>
      </c>
    </row>
    <row r="59" spans="1:9" x14ac:dyDescent="0.2">
      <c r="A59" t="s">
        <v>11</v>
      </c>
      <c r="B59" t="s">
        <v>18</v>
      </c>
      <c r="C59" t="s">
        <v>35</v>
      </c>
      <c r="D59">
        <v>43650</v>
      </c>
      <c r="E59">
        <v>21.82041771228042</v>
      </c>
      <c r="F59">
        <v>1.1000000000000001</v>
      </c>
      <c r="G59">
        <v>0.5</v>
      </c>
      <c r="H59">
        <v>20.660368731331619</v>
      </c>
      <c r="I59">
        <v>2.4979154464083684</v>
      </c>
    </row>
    <row r="60" spans="1:9" x14ac:dyDescent="0.2">
      <c r="A60" t="s">
        <v>11</v>
      </c>
      <c r="B60" t="s">
        <v>18</v>
      </c>
      <c r="C60" t="s">
        <v>56</v>
      </c>
      <c r="D60">
        <v>93055</v>
      </c>
      <c r="E60">
        <v>46.517731276431952</v>
      </c>
      <c r="F60">
        <v>1</v>
      </c>
      <c r="G60">
        <v>0</v>
      </c>
      <c r="H60">
        <v>46.644854749790632</v>
      </c>
      <c r="I60">
        <v>3.3329320291743256</v>
      </c>
    </row>
    <row r="61" spans="1:9" x14ac:dyDescent="0.2">
      <c r="A61" t="s">
        <v>11</v>
      </c>
      <c r="B61" t="s">
        <v>18</v>
      </c>
      <c r="C61" t="s">
        <v>49</v>
      </c>
      <c r="D61">
        <v>24440</v>
      </c>
      <c r="E61">
        <v>12.217434338788854</v>
      </c>
      <c r="F61">
        <v>1.1000000000000001</v>
      </c>
      <c r="G61">
        <v>1.3</v>
      </c>
      <c r="H61">
        <v>10.692604163804647</v>
      </c>
      <c r="I61">
        <v>1.1985744942222014</v>
      </c>
    </row>
    <row r="62" spans="1:9" x14ac:dyDescent="0.2">
      <c r="A62" t="s">
        <v>11</v>
      </c>
      <c r="B62" t="s">
        <v>18</v>
      </c>
      <c r="C62" t="s">
        <v>25</v>
      </c>
      <c r="D62">
        <v>14821</v>
      </c>
      <c r="E62">
        <v>7.4089441217344358</v>
      </c>
      <c r="F62">
        <v>0.9</v>
      </c>
      <c r="G62">
        <v>0.7</v>
      </c>
      <c r="H62">
        <v>8.5364493600462428</v>
      </c>
      <c r="I62">
        <v>1.5934740995282526</v>
      </c>
    </row>
    <row r="63" spans="1:9" x14ac:dyDescent="0.2">
      <c r="A63" t="s">
        <v>11</v>
      </c>
      <c r="B63" t="s">
        <v>18</v>
      </c>
      <c r="C63" t="s">
        <v>19</v>
      </c>
      <c r="D63">
        <v>14910</v>
      </c>
      <c r="E63">
        <v>7.4534347786964741</v>
      </c>
      <c r="F63">
        <v>0.9</v>
      </c>
      <c r="G63">
        <v>0.6</v>
      </c>
      <c r="H63">
        <v>8.2176371976631462</v>
      </c>
      <c r="I63">
        <v>1.2254381051510495</v>
      </c>
    </row>
    <row r="64" spans="1:9" x14ac:dyDescent="0.2">
      <c r="A64" t="s">
        <v>11</v>
      </c>
      <c r="B64" t="s">
        <v>18</v>
      </c>
      <c r="C64" t="s">
        <v>45</v>
      </c>
      <c r="D64">
        <v>8881</v>
      </c>
      <c r="E64">
        <v>4.4395676907849353</v>
      </c>
      <c r="F64">
        <v>0.9</v>
      </c>
      <c r="G64">
        <v>1.2</v>
      </c>
      <c r="H64">
        <v>5.1088009914411394</v>
      </c>
      <c r="I64">
        <v>0.55929744106956791</v>
      </c>
    </row>
    <row r="65" spans="1:9" x14ac:dyDescent="0.2">
      <c r="A65" t="s">
        <v>11</v>
      </c>
      <c r="B65" t="s">
        <v>18</v>
      </c>
      <c r="C65" t="s">
        <v>59</v>
      </c>
      <c r="D65">
        <v>19</v>
      </c>
      <c r="E65">
        <v>9.4980054188620391E-3</v>
      </c>
      <c r="F65">
        <v>0.8</v>
      </c>
      <c r="G65">
        <v>0.7</v>
      </c>
      <c r="H65">
        <v>1.1972278715984545E-2</v>
      </c>
      <c r="I65">
        <v>3.5137143398049826E-3</v>
      </c>
    </row>
  </sheetData>
  <autoFilter ref="A1:I65">
    <filterColumn colId="1">
      <filters>
        <filter val="abn1"/>
        <filter val="abn2"/>
        <filter val="abn2-chaoshi"/>
        <filter val="abn3"/>
        <filter val="bookord"/>
        <filter val="created"/>
        <filter val="payed"/>
      </filters>
    </filterColumn>
    <sortState ref="A2:I65">
      <sortCondition ref="C1:C65"/>
    </sortState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zoomScale="75" workbookViewId="0">
      <pane ySplit="1" topLeftCell="A2" activePane="bottomLeft" state="frozen"/>
      <selection pane="bottomLeft" activeCell="N60" sqref="N60"/>
    </sheetView>
  </sheetViews>
  <sheetFormatPr baseColWidth="10" defaultColWidth="8.83203125" defaultRowHeight="15" x14ac:dyDescent="0.2"/>
  <cols>
    <col min="1" max="1" width="16.1640625" customWidth="1"/>
    <col min="2" max="2" width="44.5" customWidth="1"/>
    <col min="3" max="3" width="12.6640625" bestFit="1" customWidth="1"/>
    <col min="4" max="4" width="15" customWidth="1"/>
    <col min="5" max="5" width="13.6640625" bestFit="1" customWidth="1"/>
    <col min="6" max="6" width="11.1640625" bestFit="1" customWidth="1"/>
    <col min="7" max="7" width="10.83203125" style="3" customWidth="1"/>
    <col min="8" max="9" width="8.33203125" customWidth="1"/>
    <col min="10" max="10" width="6.6640625" bestFit="1" customWidth="1"/>
    <col min="11" max="11" width="7.1640625" customWidth="1"/>
    <col min="12" max="12" width="14.1640625" customWidth="1"/>
    <col min="13" max="13" width="7.33203125" customWidth="1"/>
    <col min="14" max="14" width="66.5" customWidth="1"/>
    <col min="15" max="15" width="97.1640625" customWidth="1"/>
  </cols>
  <sheetData>
    <row r="1" spans="1:15" ht="49" customHeight="1" x14ac:dyDescent="0.2">
      <c r="B1" t="s">
        <v>165</v>
      </c>
      <c r="C1" t="s">
        <v>0</v>
      </c>
      <c r="D1" t="s">
        <v>1</v>
      </c>
      <c r="E1" t="s">
        <v>274</v>
      </c>
      <c r="F1" t="s">
        <v>3</v>
      </c>
      <c r="G1" s="3" t="s">
        <v>121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5" s="7" customFormat="1" ht="19" customHeight="1" x14ac:dyDescent="0.2">
      <c r="A2" s="7" t="str">
        <f>VLOOKUP(D2,工作表7!A:B,2,0)</f>
        <v>订单取消运单异常</v>
      </c>
      <c r="B2" t="s">
        <v>40</v>
      </c>
      <c r="C2" t="s">
        <v>222</v>
      </c>
      <c r="D2" s="3" t="s">
        <v>16</v>
      </c>
      <c r="E2" s="3" t="s">
        <v>40</v>
      </c>
      <c r="F2">
        <v>56825</v>
      </c>
      <c r="G2" s="3">
        <v>1.1604469839610196</v>
      </c>
      <c r="H2">
        <v>6.4364482007546631E-2</v>
      </c>
      <c r="I2">
        <v>0.52978676619282927</v>
      </c>
      <c r="J2">
        <v>1.8</v>
      </c>
      <c r="K2" s="3">
        <v>2.8</v>
      </c>
      <c r="L2">
        <v>0.63066021776819037</v>
      </c>
      <c r="M2">
        <v>0.18703189140235216</v>
      </c>
      <c r="N2" s="2" t="s">
        <v>279</v>
      </c>
      <c r="O2" s="8" t="str">
        <f>"【"&amp;A2&amp;"】【"&amp;B2&amp;"】今日订单量 "&amp;F2&amp;" 单，占支付订单量"&amp;ROUND(G2,4)&amp;"%，比前一天"&amp;IF(H2&gt;0,"增加","下降")&amp;ABS(ROUND(H2,4))&amp;"个百分点，"&amp;IF(I2&gt;0,"高于","低于")&amp;"30天内均值"&amp;ABS(ROUND(I2,4))&amp;"个百分点（"&amp;K2&amp;"倍标准差）。"&amp; "30天内均值为 "&amp;ROUND(L2,4)&amp;"%，标准差为 "&amp;ROUND(M2,4)&amp;"%"&amp;CHAR(13)</f>
        <v>【订单取消运单异常】【_汇总】今日订单量 56825 单，占支付订单量1.1604%，比前一天增加0.0644个百分点，高于30天内均值0.5298个百分点（2.8倍标准差）。30天内均值为 0.6307%，标准差为 0.187%_x000D_</v>
      </c>
    </row>
    <row r="3" spans="1:15" ht="19" customHeight="1" x14ac:dyDescent="0.2">
      <c r="A3" s="7" t="str">
        <f>VLOOKUP(D3,工作表7!A:B,2,0)</f>
        <v>订单取消运单异常</v>
      </c>
      <c r="B3" t="s">
        <v>155</v>
      </c>
      <c r="C3" t="s">
        <v>222</v>
      </c>
      <c r="D3" s="3" t="s">
        <v>16</v>
      </c>
      <c r="E3" s="3" t="s">
        <v>53</v>
      </c>
      <c r="F3">
        <v>10791</v>
      </c>
      <c r="G3" s="3">
        <v>0.22036750380859416</v>
      </c>
      <c r="H3">
        <v>1.8539391169618724E-2</v>
      </c>
      <c r="I3">
        <v>0.10702591112820854</v>
      </c>
      <c r="J3">
        <v>1.9</v>
      </c>
      <c r="K3" s="3">
        <v>2.8</v>
      </c>
      <c r="L3">
        <v>0.11334159268038561</v>
      </c>
      <c r="M3">
        <v>3.7639557906921917E-2</v>
      </c>
      <c r="N3" s="2" t="s">
        <v>281</v>
      </c>
      <c r="O3" s="8" t="str">
        <f t="shared" ref="O3:O66" si="0">"【"&amp;A3&amp;"】【"&amp;B3&amp;"】今日订单量 "&amp;F3&amp;" 单，占支付订单量"&amp;ROUND(G3,4)&amp;"%，比前一天"&amp;IF(H3&gt;0,"增加","下降")&amp;ABS(ROUND(H3,4))&amp;"个百分点，"&amp;IF(I3&gt;0,"高于","低于")&amp;"30天内均值"&amp;ABS(ROUND(I3,4))&amp;"个百分点（"&amp;K3&amp;"倍标准差）。"&amp; "30天内均值为 "&amp;ROUND(L3,4)&amp;"%，标准差为 "&amp;ROUND(M3,4)&amp;"%"&amp;CHAR(13)</f>
        <v>【订单取消运单异常】【商户确认订单后，运力接单前__T 之内取消】今日订单量 10791 单，占支付订单量0.2204%，比前一天增加0.0185个百分点，高于30天内均值0.107个百分点（2.8倍标准差）。30天内均值为 0.1133%，标准差为 0.0376%_x000D_</v>
      </c>
    </row>
    <row r="4" spans="1:15" ht="19" customHeight="1" x14ac:dyDescent="0.2">
      <c r="A4" s="7" t="str">
        <f>VLOOKUP(D4,工作表7!A:B,2,0)</f>
        <v>订单取消运单异常</v>
      </c>
      <c r="B4" t="s">
        <v>164</v>
      </c>
      <c r="C4" t="s">
        <v>222</v>
      </c>
      <c r="D4" t="s">
        <v>16</v>
      </c>
      <c r="E4" t="s">
        <v>30</v>
      </c>
      <c r="F4">
        <v>6</v>
      </c>
      <c r="G4" s="3">
        <v>1.2252849808651328E-4</v>
      </c>
      <c r="H4">
        <v>5.9322458398492476E-6</v>
      </c>
      <c r="I4">
        <v>5.0289871290072676E-5</v>
      </c>
      <c r="J4">
        <v>1.7</v>
      </c>
      <c r="K4">
        <v>1.1000000000000001</v>
      </c>
      <c r="L4">
        <v>7.2238626796440605E-5</v>
      </c>
      <c r="M4">
        <v>4.4713449004889303E-5</v>
      </c>
      <c r="N4" t="s">
        <v>227</v>
      </c>
      <c r="O4" s="8" t="str">
        <f t="shared" si="0"/>
        <v>【订单取消运单异常】【商户确认订单后，运力接单前__运单退回后商户选择自配送系统自动取消】今日订单量 6 单，占支付订单量0.0001%，比前一天增加0个百分点，高于30天内均值0.0001个百分点（1.1倍标准差）。30天内均值为 0.0001%，标准差为 0%_x000D_</v>
      </c>
    </row>
    <row r="5" spans="1:15" ht="19" customHeight="1" x14ac:dyDescent="0.2">
      <c r="A5" s="7" t="str">
        <f>VLOOKUP(D5,工作表7!A:B,2,0)</f>
        <v>订单取消运单异常</v>
      </c>
      <c r="B5" t="s">
        <v>132</v>
      </c>
      <c r="C5" t="s">
        <v>222</v>
      </c>
      <c r="D5" t="s">
        <v>16</v>
      </c>
      <c r="E5" t="s">
        <v>39</v>
      </c>
      <c r="F5">
        <v>580</v>
      </c>
      <c r="G5" s="3">
        <v>1.1844421481696284E-2</v>
      </c>
      <c r="H5">
        <v>-2.0305325356567358E-3</v>
      </c>
      <c r="I5">
        <v>5.5700764288336008E-3</v>
      </c>
      <c r="J5">
        <v>1.9</v>
      </c>
      <c r="K5">
        <v>2.1</v>
      </c>
      <c r="L5">
        <v>6.2743450528626836E-3</v>
      </c>
      <c r="M5">
        <v>2.6890037888121564E-3</v>
      </c>
      <c r="N5" s="2" t="s">
        <v>228</v>
      </c>
      <c r="O5" s="8" t="str">
        <f t="shared" si="0"/>
        <v>【订单取消运单异常】【商户确认订单后，运力接单前__超时呼单】今日订单量 580 单，占支付订单量0.0118%，比前一天下降0.002个百分点，高于30天内均值0.0056个百分点（2.1倍标准差）。30天内均值为 0.0063%，标准差为 0.0027%_x000D_</v>
      </c>
    </row>
    <row r="6" spans="1:15" ht="19" customHeight="1" x14ac:dyDescent="0.2">
      <c r="A6" s="7" t="str">
        <f>VLOOKUP(D6,工作表7!A:B,2,0)</f>
        <v>订单取消运单异常</v>
      </c>
      <c r="B6" t="s">
        <v>134</v>
      </c>
      <c r="C6" t="s">
        <v>222</v>
      </c>
      <c r="D6" s="3" t="s">
        <v>16</v>
      </c>
      <c r="E6" s="3" t="s">
        <v>15</v>
      </c>
      <c r="F6">
        <v>953</v>
      </c>
      <c r="G6" s="3">
        <v>1.9461609779407859E-2</v>
      </c>
      <c r="H6">
        <v>2.6717494558882379E-3</v>
      </c>
      <c r="I6">
        <v>9.2005611540865451E-3</v>
      </c>
      <c r="J6">
        <v>1.9</v>
      </c>
      <c r="K6" s="3">
        <v>3.4</v>
      </c>
      <c r="L6">
        <v>1.0261048625321314E-2</v>
      </c>
      <c r="M6">
        <v>2.7208159248340996E-3</v>
      </c>
      <c r="N6" s="2" t="s">
        <v>282</v>
      </c>
      <c r="O6" s="8" t="str">
        <f t="shared" si="0"/>
        <v>【订单取消运单异常】【商户确认订单后，运力接单前__T 之内商户取消】今日订单量 953 单，占支付订单量0.0195%，比前一天增加0.0027个百分点，高于30天内均值0.0092个百分点（3.4倍标准差）。30天内均值为 0.0103%，标准差为 0.0027%_x000D_</v>
      </c>
    </row>
    <row r="7" spans="1:15" ht="19" customHeight="1" x14ac:dyDescent="0.2">
      <c r="A7" s="7" t="str">
        <f>VLOOKUP(D7,工作表7!A:B,2,0)</f>
        <v>订单取消运单异常</v>
      </c>
      <c r="B7" t="s">
        <v>158</v>
      </c>
      <c r="C7" t="s">
        <v>222</v>
      </c>
      <c r="D7" s="3" t="s">
        <v>16</v>
      </c>
      <c r="E7" s="3" t="s">
        <v>29</v>
      </c>
      <c r="F7">
        <v>1665</v>
      </c>
      <c r="G7" s="3">
        <v>3.4001658219007434E-2</v>
      </c>
      <c r="H7">
        <v>-4.1058835569439261E-3</v>
      </c>
      <c r="I7">
        <v>2.0079096759297671E-2</v>
      </c>
      <c r="J7">
        <v>2.4</v>
      </c>
      <c r="K7" s="3">
        <v>2.7</v>
      </c>
      <c r="L7">
        <v>1.3922561459709763E-2</v>
      </c>
      <c r="M7">
        <v>7.5652104583433409E-3</v>
      </c>
      <c r="N7" s="2" t="s">
        <v>283</v>
      </c>
      <c r="O7" s="8" t="str">
        <f t="shared" si="0"/>
        <v>【订单取消运单异常】【商户确认订单后，运力接单前__自配送超时用户取消】今日订单量 1665 单，占支付订单量0.034%，比前一天下降0.0041个百分点，高于30天内均值0.0201个百分点（2.7倍标准差）。30天内均值为 0.0139%，标准差为 0.0076%_x000D_</v>
      </c>
    </row>
    <row r="8" spans="1:15" ht="19" customHeight="1" x14ac:dyDescent="0.2">
      <c r="A8" s="7" t="str">
        <f>VLOOKUP(D8,工作表7!A:B,2,0)</f>
        <v>订单取消运单异常</v>
      </c>
      <c r="B8" t="s">
        <v>135</v>
      </c>
      <c r="C8" t="s">
        <v>222</v>
      </c>
      <c r="D8" s="3" t="s">
        <v>16</v>
      </c>
      <c r="E8" s="3" t="s">
        <v>17</v>
      </c>
      <c r="F8">
        <v>2862</v>
      </c>
      <c r="G8" s="3">
        <v>5.8446093587266837E-2</v>
      </c>
      <c r="H8">
        <v>1.1418938514445677E-2</v>
      </c>
      <c r="I8">
        <v>3.2409231439148617E-2</v>
      </c>
      <c r="J8">
        <v>2.2000000000000002</v>
      </c>
      <c r="K8" s="3">
        <v>3.6</v>
      </c>
      <c r="L8">
        <v>2.6036862148118223E-2</v>
      </c>
      <c r="M8">
        <v>9.0414330046515324E-3</v>
      </c>
      <c r="N8" s="2" t="s">
        <v>284</v>
      </c>
      <c r="O8" s="8" t="str">
        <f t="shared" si="0"/>
        <v>【订单取消运单异常】【商户确认订单后，运力接单前__运单被退回商户选择取消订单（专送）】今日订单量 2862 单，占支付订单量0.0584%，比前一天增加0.0114个百分点，高于30天内均值0.0324个百分点（3.6倍标准差）。30天内均值为 0.026%，标准差为 0.009%_x000D_</v>
      </c>
    </row>
    <row r="9" spans="1:15" ht="19" customHeight="1" x14ac:dyDescent="0.2">
      <c r="A9" s="7" t="str">
        <f>VLOOKUP(D9,工作表7!A:B,2,0)</f>
        <v>订单取消运单异常</v>
      </c>
      <c r="B9" t="s">
        <v>149</v>
      </c>
      <c r="C9" t="s">
        <v>222</v>
      </c>
      <c r="D9" t="s">
        <v>16</v>
      </c>
      <c r="E9" t="s">
        <v>24</v>
      </c>
      <c r="F9">
        <v>7802</v>
      </c>
      <c r="G9" s="3">
        <v>0.15932789034516279</v>
      </c>
      <c r="H9">
        <v>2.0073099745230361E-2</v>
      </c>
      <c r="I9">
        <v>8.5457743257983651E-2</v>
      </c>
      <c r="J9">
        <v>2.2000000000000002</v>
      </c>
      <c r="K9">
        <v>2.2999999999999998</v>
      </c>
      <c r="L9">
        <v>7.3870147087179136E-2</v>
      </c>
      <c r="M9">
        <v>3.7862706927320161E-2</v>
      </c>
      <c r="N9" s="2" t="s">
        <v>229</v>
      </c>
      <c r="O9" s="8" t="str">
        <f t="shared" si="0"/>
        <v>【订单取消运单异常】【商户确认订单后，运力接单前__（专送）运单被退回（非商户）取消订单】今日订单量 7802 单，占支付订单量0.1593%，比前一天增加0.0201个百分点，高于30天内均值0.0855个百分点（2.3倍标准差）。30天内均值为 0.0739%，标准差为 0.0379%_x000D_</v>
      </c>
    </row>
    <row r="10" spans="1:15" ht="19" customHeight="1" x14ac:dyDescent="0.2">
      <c r="A10" s="7" t="str">
        <f>VLOOKUP(D10,工作表7!A:B,2,0)</f>
        <v>订单取消运单异常</v>
      </c>
      <c r="B10" t="s">
        <v>148</v>
      </c>
      <c r="C10" t="s">
        <v>222</v>
      </c>
      <c r="D10" s="3" t="s">
        <v>16</v>
      </c>
      <c r="E10" s="3" t="s">
        <v>23</v>
      </c>
      <c r="F10">
        <v>116</v>
      </c>
      <c r="G10" s="3">
        <v>2.3688842963392569E-3</v>
      </c>
      <c r="H10">
        <v>1.1834890651648393E-3</v>
      </c>
      <c r="I10">
        <v>1.747754254269786E-3</v>
      </c>
      <c r="J10">
        <v>3.8</v>
      </c>
      <c r="K10" s="3">
        <v>3.7</v>
      </c>
      <c r="L10">
        <v>6.2113004206947075E-4</v>
      </c>
      <c r="M10">
        <v>4.7501075201505835E-4</v>
      </c>
      <c r="N10" s="2" t="s">
        <v>285</v>
      </c>
      <c r="O10" s="8" t="str">
        <f t="shared" si="0"/>
        <v>【订单取消运单异常】【商户确认订单后，运力接单前__运单被退回商户选择取消订单（快送）】今日订单量 116 单，占支付订单量0.0024%，比前一天增加0.0012个百分点，高于30天内均值0.0017个百分点（3.7倍标准差）。30天内均值为 0.0006%，标准差为 0.0005%_x000D_</v>
      </c>
    </row>
    <row r="11" spans="1:15" ht="19" customHeight="1" x14ac:dyDescent="0.2">
      <c r="A11" s="7" t="str">
        <f>VLOOKUP(D11,工作表7!A:B,2,0)</f>
        <v>订单取消运单异常</v>
      </c>
      <c r="B11" t="s">
        <v>163</v>
      </c>
      <c r="C11" t="s">
        <v>222</v>
      </c>
      <c r="D11" t="s">
        <v>16</v>
      </c>
      <c r="E11" t="s">
        <v>28</v>
      </c>
      <c r="F11">
        <v>333</v>
      </c>
      <c r="G11" s="3">
        <v>6.8003316438014876E-3</v>
      </c>
      <c r="H11">
        <v>1.8449909233182659E-3</v>
      </c>
      <c r="I11">
        <v>3.9457169247805379E-3</v>
      </c>
      <c r="J11">
        <v>2.4</v>
      </c>
      <c r="K11">
        <v>1.7</v>
      </c>
      <c r="L11">
        <v>2.8546147190209497E-3</v>
      </c>
      <c r="M11">
        <v>2.257029090707977E-3</v>
      </c>
      <c r="N11" t="s">
        <v>230</v>
      </c>
      <c r="O11" s="8" t="str">
        <f t="shared" si="0"/>
        <v>【订单取消运单异常】【商户确认订单后，运力接单前__（快送）运单被退回（非商户）取消订单】今日订单量 333 单，占支付订单量0.0068%，比前一天增加0.0018个百分点，高于30天内均值0.0039个百分点（1.7倍标准差）。30天内均值为 0.0029%，标准差为 0.0023%_x000D_</v>
      </c>
    </row>
    <row r="12" spans="1:15" ht="19" customHeight="1" x14ac:dyDescent="0.2">
      <c r="A12" s="7" t="str">
        <f>VLOOKUP(D12,工作表7!A:B,2,0)</f>
        <v>订单取消运单异常</v>
      </c>
      <c r="B12" t="s">
        <v>159</v>
      </c>
      <c r="C12" t="s">
        <v>222</v>
      </c>
      <c r="D12" t="s">
        <v>16</v>
      </c>
      <c r="E12" t="s">
        <v>48</v>
      </c>
      <c r="F12">
        <v>460</v>
      </c>
      <c r="G12" s="3">
        <v>9.3938515199660181E-3</v>
      </c>
      <c r="H12">
        <v>-1.1969747257726312E-3</v>
      </c>
      <c r="I12">
        <v>5.3660892480670071E-3</v>
      </c>
      <c r="J12">
        <v>2.2999999999999998</v>
      </c>
      <c r="K12">
        <v>2.2000000000000002</v>
      </c>
      <c r="L12">
        <v>4.027762271899011E-3</v>
      </c>
      <c r="M12">
        <v>2.3851667513829634E-3</v>
      </c>
      <c r="N12" s="2" t="s">
        <v>231</v>
      </c>
      <c r="O12" s="8" t="str">
        <f t="shared" si="0"/>
        <v>【订单取消运单异常】【商户确认订单后，运力接单前__运单被退回商户选择取消订单（选推）】今日订单量 460 单，占支付订单量0.0094%，比前一天下降0.0012个百分点，高于30天内均值0.0054个百分点（2.2倍标准差）。30天内均值为 0.004%，标准差为 0.0024%_x000D_</v>
      </c>
    </row>
    <row r="13" spans="1:15" ht="19" customHeight="1" x14ac:dyDescent="0.2">
      <c r="A13" s="7" t="str">
        <f>VLOOKUP(D13,工作表7!A:B,2,0)</f>
        <v>订单取消运单异常</v>
      </c>
      <c r="B13" t="s">
        <v>126</v>
      </c>
      <c r="C13" t="s">
        <v>222</v>
      </c>
      <c r="D13" t="s">
        <v>16</v>
      </c>
      <c r="E13" t="s">
        <v>66</v>
      </c>
      <c r="F13">
        <v>142</v>
      </c>
      <c r="G13" s="3">
        <v>2.8998411213808145E-3</v>
      </c>
      <c r="H13">
        <v>3.3472357195420566E-4</v>
      </c>
      <c r="I13">
        <v>9.5746681020565075E-4</v>
      </c>
      <c r="J13">
        <v>1.5</v>
      </c>
      <c r="K13">
        <v>1.3</v>
      </c>
      <c r="L13">
        <v>1.9423743111751637E-3</v>
      </c>
      <c r="M13">
        <v>7.3478854529604107E-4</v>
      </c>
      <c r="N13" t="s">
        <v>232</v>
      </c>
      <c r="O13" s="8" t="str">
        <f t="shared" si="0"/>
        <v>【订单取消运单异常】【商户确认订单后，运力接单前__营业时间外，运单被退回】今日订单量 142 单，占支付订单量0.0029%，比前一天增加0.0003个百分点，高于30天内均值0.001个百分点（1.3倍标准差）。30天内均值为 0.0019%，标准差为 0.0007%_x000D_</v>
      </c>
    </row>
    <row r="14" spans="1:15" ht="19" customHeight="1" x14ac:dyDescent="0.2">
      <c r="A14" s="7" t="str">
        <f>VLOOKUP(D14,工作表7!A:B,2,0)</f>
        <v>订单取消运单异常</v>
      </c>
      <c r="B14" t="s">
        <v>125</v>
      </c>
      <c r="C14" t="s">
        <v>222</v>
      </c>
      <c r="D14" s="3" t="s">
        <v>16</v>
      </c>
      <c r="E14" s="3" t="s">
        <v>65</v>
      </c>
      <c r="F14">
        <v>485</v>
      </c>
      <c r="G14" s="3">
        <v>9.9043869286598238E-3</v>
      </c>
      <c r="H14">
        <v>1.0625044666211347E-3</v>
      </c>
      <c r="I14">
        <v>4.3426926237607267E-3</v>
      </c>
      <c r="J14">
        <v>1.8</v>
      </c>
      <c r="K14" s="3">
        <v>2.8</v>
      </c>
      <c r="L14">
        <v>5.5616943048990971E-3</v>
      </c>
      <c r="M14">
        <v>1.539739639902514E-3</v>
      </c>
      <c r="N14" s="2" t="s">
        <v>233</v>
      </c>
      <c r="O14" s="8" t="str">
        <f t="shared" si="0"/>
        <v>【订单取消运单异常】【商户确认订单后，运力接单前__其他标品运单取消导致订单取消】今日订单量 485 单，占支付订单量0.0099%，比前一天增加0.0011个百分点，高于30天内均值0.0043个百分点（2.8倍标准差）。30天内均值为 0.0056%，标准差为 0.0015%_x000D_</v>
      </c>
    </row>
    <row r="15" spans="1:15" ht="32" customHeight="1" x14ac:dyDescent="0.2">
      <c r="A15" s="7" t="str">
        <f>VLOOKUP(D15,工作表7!A:B,2,0)</f>
        <v>订单取消运单异常</v>
      </c>
      <c r="B15" t="s">
        <v>157</v>
      </c>
      <c r="C15" t="s">
        <v>222</v>
      </c>
      <c r="D15" t="s">
        <v>16</v>
      </c>
      <c r="E15" t="s">
        <v>27</v>
      </c>
      <c r="F15">
        <v>16935</v>
      </c>
      <c r="G15" s="3">
        <v>0.34583668584918376</v>
      </c>
      <c r="H15">
        <v>2.0720688086026118E-3</v>
      </c>
      <c r="I15">
        <v>0.13165550355668729</v>
      </c>
      <c r="J15">
        <v>1.6</v>
      </c>
      <c r="K15">
        <v>2.5</v>
      </c>
      <c r="L15">
        <v>0.21418118229249647</v>
      </c>
      <c r="M15">
        <v>5.3014874717154693E-2</v>
      </c>
      <c r="N15" s="2" t="s">
        <v>234</v>
      </c>
      <c r="O15" s="8" t="str">
        <f t="shared" si="0"/>
        <v>【订单取消运单异常】【运力接单后，取餐前__用户取消】今日订单量 16935 单，占支付订单量0.3458%，比前一天增加0.0021个百分点，高于30天内均值0.1317个百分点（2.5倍标准差）。30天内均值为 0.2142%，标准差为 0.053%_x000D_</v>
      </c>
    </row>
    <row r="16" spans="1:15" ht="19" customHeight="1" x14ac:dyDescent="0.2">
      <c r="A16" s="7" t="str">
        <f>VLOOKUP(D16,工作表7!A:B,2,0)</f>
        <v>订单取消运单异常</v>
      </c>
      <c r="B16" t="s">
        <v>138</v>
      </c>
      <c r="C16" t="s">
        <v>222</v>
      </c>
      <c r="D16" s="3" t="s">
        <v>16</v>
      </c>
      <c r="E16" s="3" t="s">
        <v>22</v>
      </c>
      <c r="F16">
        <v>6023</v>
      </c>
      <c r="G16" s="3">
        <v>0.12299819066251159</v>
      </c>
      <c r="H16">
        <v>6.3047748723086688E-3</v>
      </c>
      <c r="I16">
        <v>4.3872636765331222E-2</v>
      </c>
      <c r="J16">
        <v>1.6</v>
      </c>
      <c r="K16" s="3">
        <v>2.7</v>
      </c>
      <c r="L16">
        <v>7.9125553897180373E-2</v>
      </c>
      <c r="M16">
        <v>1.6327916416349255E-2</v>
      </c>
      <c r="N16" s="2" t="s">
        <v>286</v>
      </c>
      <c r="O16" s="8" t="str">
        <f t="shared" si="0"/>
        <v>【订单取消运单异常】【运力接单后，取餐前__商户取消订单】今日订单量 6023 单，占支付订单量0.123%，比前一天增加0.0063个百分点，高于30天内均值0.0439个百分点（2.7倍标准差）。30天内均值为 0.0791%，标准差为 0.0163%_x000D_</v>
      </c>
    </row>
    <row r="17" spans="1:15" ht="19" customHeight="1" x14ac:dyDescent="0.2">
      <c r="A17" s="7" t="str">
        <f>VLOOKUP(D17,工作表7!A:B,2,0)</f>
        <v>订单取消运单异常</v>
      </c>
      <c r="B17" t="s">
        <v>122</v>
      </c>
      <c r="C17" t="s">
        <v>222</v>
      </c>
      <c r="D17" t="s">
        <v>16</v>
      </c>
      <c r="E17" t="s">
        <v>47</v>
      </c>
      <c r="F17">
        <v>3</v>
      </c>
      <c r="G17" s="3">
        <v>6.126424904325664E-5</v>
      </c>
      <c r="H17">
        <v>-5.5332003203407393E-5</v>
      </c>
      <c r="I17">
        <v>-3.5079723507717991E-5</v>
      </c>
      <c r="J17">
        <v>0.6</v>
      </c>
      <c r="K17">
        <v>0.9</v>
      </c>
      <c r="L17">
        <v>9.6343972550974632E-5</v>
      </c>
      <c r="M17">
        <v>4.1264315175039208E-5</v>
      </c>
      <c r="N17" s="2" t="s">
        <v>235</v>
      </c>
      <c r="O17" s="8" t="str">
        <f t="shared" si="0"/>
        <v>【订单取消运单异常】【运力接单后，取餐前__商户取消运单】今日订单量 3 单，占支付订单量0.0001%，比前一天下降0.0001个百分点，低于30天内均值0个百分点（0.9倍标准差）。30天内均值为 0.0001%，标准差为 0%_x000D_</v>
      </c>
    </row>
    <row r="18" spans="1:15" ht="19" customHeight="1" x14ac:dyDescent="0.2">
      <c r="A18" s="7" t="str">
        <f>VLOOKUP(D18,工作表7!A:B,2,0)</f>
        <v>订单取消运单异常</v>
      </c>
      <c r="B18" t="s">
        <v>124</v>
      </c>
      <c r="C18" t="s">
        <v>222</v>
      </c>
      <c r="D18" t="s">
        <v>16</v>
      </c>
      <c r="E18" t="s">
        <v>64</v>
      </c>
      <c r="F18">
        <v>357</v>
      </c>
      <c r="G18" s="3">
        <v>7.2904456361475405E-3</v>
      </c>
      <c r="H18">
        <v>4.3069946230213981E-4</v>
      </c>
      <c r="I18">
        <v>4.0002604943990862E-3</v>
      </c>
      <c r="J18">
        <v>2.2000000000000002</v>
      </c>
      <c r="K18">
        <v>1.6</v>
      </c>
      <c r="L18">
        <v>3.2901851417484547E-3</v>
      </c>
      <c r="M18">
        <v>2.5313591341526538E-3</v>
      </c>
      <c r="N18" t="s">
        <v>236</v>
      </c>
      <c r="O18" s="8" t="str">
        <f t="shared" si="0"/>
        <v>【订单取消运单异常】【运力接单后，取餐前__180分钟运单未完成】今日订单量 357 单，占支付订单量0.0073%，比前一天增加0.0004个百分点，高于30天内均值0.004个百分点（1.6倍标准差）。30天内均值为 0.0033%，标准差为 0.0025%_x000D_</v>
      </c>
    </row>
    <row r="19" spans="1:15" ht="19" customHeight="1" x14ac:dyDescent="0.2">
      <c r="A19" s="7" t="str">
        <f>VLOOKUP(D19,工作表7!A:B,2,0)</f>
        <v>订单取消运单异常</v>
      </c>
      <c r="B19" t="s">
        <v>140</v>
      </c>
      <c r="C19" t="s">
        <v>222</v>
      </c>
      <c r="D19" s="3" t="s">
        <v>16</v>
      </c>
      <c r="E19" s="3" t="s">
        <v>62</v>
      </c>
      <c r="F19">
        <v>2006</v>
      </c>
      <c r="G19" s="3">
        <v>4.0965361193590941E-2</v>
      </c>
      <c r="H19">
        <v>4.7427921622939795E-3</v>
      </c>
      <c r="I19">
        <v>2.3876257958849737E-2</v>
      </c>
      <c r="J19">
        <v>2.4</v>
      </c>
      <c r="K19" s="3">
        <v>3.1</v>
      </c>
      <c r="L19">
        <v>1.7089103234741203E-2</v>
      </c>
      <c r="M19">
        <v>7.7574610576546911E-3</v>
      </c>
      <c r="N19" s="2" t="s">
        <v>287</v>
      </c>
      <c r="O19" s="8" t="str">
        <f t="shared" si="0"/>
        <v>【订单取消运单异常】【运力接单后，取餐前__骑手或配送商原因】今日订单量 2006 单，占支付订单量0.041%，比前一天增加0.0047个百分点，高于30天内均值0.0239个百分点（3.1倍标准差）。30天内均值为 0.0171%，标准差为 0.0078%_x000D_</v>
      </c>
    </row>
    <row r="20" spans="1:15" ht="19" customHeight="1" x14ac:dyDescent="0.2">
      <c r="A20" s="7" t="str">
        <f>VLOOKUP(D20,工作表7!A:B,2,0)</f>
        <v>订单取消运单异常</v>
      </c>
      <c r="B20" t="s">
        <v>150</v>
      </c>
      <c r="C20" t="s">
        <v>222</v>
      </c>
      <c r="D20" t="s">
        <v>16</v>
      </c>
      <c r="E20" t="s">
        <v>34</v>
      </c>
      <c r="F20">
        <v>900</v>
      </c>
      <c r="G20" s="3">
        <v>1.8379274712976994E-2</v>
      </c>
      <c r="H20">
        <v>-5.386928036634691E-3</v>
      </c>
      <c r="I20">
        <v>6.5350943935546541E-3</v>
      </c>
      <c r="J20">
        <v>1.6</v>
      </c>
      <c r="K20">
        <v>0.9</v>
      </c>
      <c r="L20">
        <v>1.184418031942234E-2</v>
      </c>
      <c r="M20">
        <v>6.9374745885075308E-3</v>
      </c>
      <c r="N20" t="s">
        <v>237</v>
      </c>
      <c r="O20" s="8" t="str">
        <f t="shared" si="0"/>
        <v>【订单取消运单异常】【运力接单后，取餐前__骑手标记商户原因取消】今日订单量 900 单，占支付订单量0.0184%，比前一天下降0.0054个百分点，高于30天内均值0.0065个百分点（0.9倍标准差）。30天内均值为 0.0118%，标准差为 0.0069%_x000D_</v>
      </c>
    </row>
    <row r="21" spans="1:15" ht="19" customHeight="1" x14ac:dyDescent="0.2">
      <c r="A21" s="7" t="str">
        <f>VLOOKUP(D21,工作表7!A:B,2,0)</f>
        <v>订单取消运单异常</v>
      </c>
      <c r="B21" t="s">
        <v>131</v>
      </c>
      <c r="C21" t="s">
        <v>222</v>
      </c>
      <c r="D21" t="s">
        <v>16</v>
      </c>
      <c r="E21" t="s">
        <v>38</v>
      </c>
      <c r="F21">
        <v>263</v>
      </c>
      <c r="G21" s="3">
        <v>5.3708324994588327E-3</v>
      </c>
      <c r="H21">
        <v>-1.09191356134377E-4</v>
      </c>
      <c r="I21">
        <v>1.8164657499188347E-3</v>
      </c>
      <c r="J21">
        <v>1.5</v>
      </c>
      <c r="K21">
        <v>0.8</v>
      </c>
      <c r="L21">
        <v>3.554366749539998E-3</v>
      </c>
      <c r="M21">
        <v>2.3065691438384022E-3</v>
      </c>
      <c r="N21" t="s">
        <v>238</v>
      </c>
      <c r="O21" s="8" t="str">
        <f t="shared" si="0"/>
        <v>【订单取消运单异常】【运力接单后，取餐前__物流系统原因】今日订单量 263 单，占支付订单量0.0054%，比前一天下降0.0001个百分点，高于30天内均值0.0018个百分点（0.8倍标准差）。30天内均值为 0.0036%，标准差为 0.0023%_x000D_</v>
      </c>
    </row>
    <row r="22" spans="1:15" ht="19" customHeight="1" x14ac:dyDescent="0.2">
      <c r="A22" s="7" t="str">
        <f>VLOOKUP(D22,工作表7!A:B,2,0)</f>
        <v>订单取消运单异常</v>
      </c>
      <c r="B22" t="s">
        <v>123</v>
      </c>
      <c r="C22" t="s">
        <v>222</v>
      </c>
      <c r="D22" t="s">
        <v>16</v>
      </c>
      <c r="E22" t="s">
        <v>55</v>
      </c>
      <c r="F22">
        <v>70</v>
      </c>
      <c r="G22" s="3">
        <v>1.4294991443426551E-3</v>
      </c>
      <c r="H22">
        <v>3.0344117382686761E-5</v>
      </c>
      <c r="I22">
        <v>7.4391154510009049E-4</v>
      </c>
      <c r="J22">
        <v>2.1</v>
      </c>
      <c r="K22">
        <v>2.1</v>
      </c>
      <c r="L22">
        <v>6.8558759924256462E-4</v>
      </c>
      <c r="M22">
        <v>3.6236330947237008E-4</v>
      </c>
      <c r="N22" t="s">
        <v>239</v>
      </c>
      <c r="O22" s="8" t="str">
        <f t="shared" si="0"/>
        <v>【订单取消运单异常】【取餐后__T 之内用户取消】今日订单量 70 单，占支付订单量0.0014%，比前一天增加0个百分点，高于30天内均值0.0007个百分点（2.1倍标准差）。30天内均值为 0.0007%，标准差为 0.0004%_x000D_</v>
      </c>
    </row>
    <row r="23" spans="1:15" ht="19" customHeight="1" x14ac:dyDescent="0.2">
      <c r="A23" s="7" t="str">
        <f>VLOOKUP(D23,工作表7!A:B,2,0)</f>
        <v>订单取消运单异常</v>
      </c>
      <c r="B23" t="s">
        <v>139</v>
      </c>
      <c r="C23" t="s">
        <v>222</v>
      </c>
      <c r="D23" t="s">
        <v>16</v>
      </c>
      <c r="E23" t="s">
        <v>61</v>
      </c>
      <c r="F23">
        <v>4860</v>
      </c>
      <c r="G23" s="3">
        <v>9.9248083450075769E-2</v>
      </c>
      <c r="H23">
        <v>-9.6916815657239891E-3</v>
      </c>
      <c r="I23">
        <v>3.8828783827568138E-2</v>
      </c>
      <c r="J23">
        <v>1.6</v>
      </c>
      <c r="K23">
        <v>2.2000000000000002</v>
      </c>
      <c r="L23">
        <v>6.0419299622507631E-2</v>
      </c>
      <c r="M23">
        <v>1.730556890531959E-2</v>
      </c>
      <c r="N23" s="2" t="s">
        <v>240</v>
      </c>
      <c r="O23" s="8" t="str">
        <f t="shared" si="0"/>
        <v>【订单取消运单异常】【取餐后__骑手标记配送异常（用户原因）】今日订单量 4860 单，占支付订单量0.0992%，比前一天下降0.0097个百分点，高于30天内均值0.0388个百分点（2.2倍标准差）。30天内均值为 0.0604%，标准差为 0.0173%_x000D_</v>
      </c>
    </row>
    <row r="24" spans="1:15" ht="19" customHeight="1" x14ac:dyDescent="0.2">
      <c r="A24" s="7" t="str">
        <f>VLOOKUP(D24,工作表7!A:B,2,0)</f>
        <v>订单取消运单异常</v>
      </c>
      <c r="B24" t="s">
        <v>143</v>
      </c>
      <c r="C24" t="s">
        <v>222</v>
      </c>
      <c r="D24" s="3" t="s">
        <v>16</v>
      </c>
      <c r="E24" s="3" t="s">
        <v>33</v>
      </c>
      <c r="F24">
        <v>2857</v>
      </c>
      <c r="G24" s="3">
        <v>5.8343986505528078E-2</v>
      </c>
      <c r="H24">
        <v>4.5394726505938732E-4</v>
      </c>
      <c r="I24">
        <v>3.1613884682703305E-2</v>
      </c>
      <c r="J24">
        <v>2.2000000000000002</v>
      </c>
      <c r="K24" s="3">
        <v>3</v>
      </c>
      <c r="L24">
        <v>2.6730101822824773E-2</v>
      </c>
      <c r="M24">
        <v>1.048762197104822E-2</v>
      </c>
      <c r="N24" s="2" t="s">
        <v>288</v>
      </c>
      <c r="O24" s="8" t="str">
        <f t="shared" si="0"/>
        <v>【订单取消运单异常】【取餐后__专送超时未送达导致订单取消（T之外)】今日订单量 2857 单，占支付订单量0.0583%，比前一天增加0.0005个百分点，高于30天内均值0.0316个百分点（3倍标准差）。30天内均值为 0.0267%，标准差为 0.0105%_x000D_</v>
      </c>
    </row>
    <row r="25" spans="1:15" ht="19" customHeight="1" x14ac:dyDescent="0.2">
      <c r="A25" s="7" t="str">
        <f>VLOOKUP(D25,工作表7!A:B,2,0)</f>
        <v>订单取消运单异常</v>
      </c>
      <c r="B25" t="s">
        <v>154</v>
      </c>
      <c r="C25" t="s">
        <v>222</v>
      </c>
      <c r="D25" t="s">
        <v>16</v>
      </c>
      <c r="E25" t="s">
        <v>52</v>
      </c>
      <c r="F25">
        <v>49</v>
      </c>
      <c r="G25" s="3">
        <v>1.0006494010398586E-3</v>
      </c>
      <c r="H25">
        <v>-6.8149577887895076E-5</v>
      </c>
      <c r="I25">
        <v>2.1473146928674912E-4</v>
      </c>
      <c r="J25">
        <v>1.3</v>
      </c>
      <c r="K25">
        <v>1.2</v>
      </c>
      <c r="L25">
        <v>7.8591793175310947E-4</v>
      </c>
      <c r="M25">
        <v>1.803702617297153E-4</v>
      </c>
      <c r="N25" t="s">
        <v>241</v>
      </c>
      <c r="O25" s="8" t="str">
        <f t="shared" si="0"/>
        <v>【订单取消运单异常】【取餐后__快送／选推配送超时未送达导致订单取消（T之外）】今日订单量 49 单，占支付订单量0.001%，比前一天下降0.0001个百分点，高于30天内均值0.0002个百分点（1.2倍标准差）。30天内均值为 0.0008%，标准差为 0.0002%_x000D_</v>
      </c>
    </row>
    <row r="26" spans="1:15" ht="19" customHeight="1" x14ac:dyDescent="0.2">
      <c r="A26" s="7" t="str">
        <f>VLOOKUP(D26,工作表7!A:B,2,0)</f>
        <v>订单取消运单异常</v>
      </c>
      <c r="B26" t="s">
        <v>130</v>
      </c>
      <c r="C26" t="s">
        <v>222</v>
      </c>
      <c r="D26" t="s">
        <v>16</v>
      </c>
      <c r="E26" t="s">
        <v>37</v>
      </c>
      <c r="F26">
        <v>97</v>
      </c>
      <c r="G26" s="3">
        <v>1.9808773857319648E-3</v>
      </c>
      <c r="H26">
        <v>-3.3161495049353852E-4</v>
      </c>
      <c r="I26">
        <v>7.8492543269815954E-4</v>
      </c>
      <c r="J26">
        <v>1.7</v>
      </c>
      <c r="K26">
        <v>2.1</v>
      </c>
      <c r="L26">
        <v>1.1959519530338053E-3</v>
      </c>
      <c r="M26">
        <v>3.7487434430256273E-4</v>
      </c>
      <c r="N26" s="2" t="s">
        <v>242</v>
      </c>
      <c r="O26" s="8" t="str">
        <f t="shared" si="0"/>
        <v>【订单取消运单异常】【取餐后__180分钟运单未送达导致订单被取消】今日订单量 97 单，占支付订单量0.002%，比前一天下降0.0003个百分点，高于30天内均值0.0008个百分点（2.1倍标准差）。30天内均值为 0.0012%，标准差为 0.0004%_x000D_</v>
      </c>
    </row>
    <row r="27" spans="1:15" ht="19" customHeight="1" x14ac:dyDescent="0.2">
      <c r="A27" s="7" t="str">
        <f>VLOOKUP(D27,工作表7!A:B,2,0)</f>
        <v>订单取消运单异常</v>
      </c>
      <c r="B27" t="s">
        <v>144</v>
      </c>
      <c r="C27" t="s">
        <v>222</v>
      </c>
      <c r="D27" s="3" t="s">
        <v>16</v>
      </c>
      <c r="E27" s="3" t="s">
        <v>58</v>
      </c>
      <c r="F27">
        <v>293</v>
      </c>
      <c r="G27" s="3">
        <v>5.9834749898913988E-3</v>
      </c>
      <c r="H27">
        <v>1.2613267739015055E-3</v>
      </c>
      <c r="I27">
        <v>3.0727576195251883E-3</v>
      </c>
      <c r="J27">
        <v>2.1</v>
      </c>
      <c r="K27" s="3">
        <v>3</v>
      </c>
      <c r="L27">
        <v>2.9107173703662105E-3</v>
      </c>
      <c r="M27">
        <v>1.014959545384906E-3</v>
      </c>
      <c r="N27" s="2" t="s">
        <v>289</v>
      </c>
      <c r="O27" s="8" t="str">
        <f t="shared" si="0"/>
        <v>【订单取消运单异常】【取餐后__骑手标记配送异常（配送商、骑手原因）】今日订单量 293 单，占支付订单量0.006%，比前一天增加0.0013个百分点，高于30天内均值0.0031个百分点（3倍标准差）。30天内均值为 0.0029%，标准差为 0.001%_x000D_</v>
      </c>
    </row>
    <row r="28" spans="1:15" ht="19" customHeight="1" x14ac:dyDescent="0.2">
      <c r="A28" s="7" t="str">
        <f>VLOOKUP(D28,工作表7!A:B,2,0)</f>
        <v>订单取消运单异常</v>
      </c>
      <c r="B28" t="s">
        <v>147</v>
      </c>
      <c r="C28" t="s">
        <v>222</v>
      </c>
      <c r="D28" t="s">
        <v>16</v>
      </c>
      <c r="E28" t="s">
        <v>21</v>
      </c>
      <c r="F28">
        <v>483</v>
      </c>
      <c r="G28" s="3">
        <v>9.86354409596432E-3</v>
      </c>
      <c r="H28">
        <v>-6.6570053709899546E-5</v>
      </c>
      <c r="I28">
        <v>4.394055677813897E-3</v>
      </c>
      <c r="J28">
        <v>1.8</v>
      </c>
      <c r="K28">
        <v>2.4</v>
      </c>
      <c r="L28">
        <v>5.4694884181504229E-3</v>
      </c>
      <c r="M28">
        <v>1.813540261082538E-3</v>
      </c>
      <c r="N28" s="2" t="s">
        <v>243</v>
      </c>
      <c r="O28" s="8" t="str">
        <f t="shared" si="0"/>
        <v>【订单取消运单异常】【取餐后__其他标品T 时间未送达导致订单取消】今日订单量 483 单，占支付订单量0.0099%，比前一天下降0.0001个百分点，高于30天内均值0.0044个百分点（2.4倍标准差）。30天内均值为 0.0055%，标准差为 0.0018%_x000D_</v>
      </c>
    </row>
    <row r="29" spans="1:15" ht="19" customHeight="1" x14ac:dyDescent="0.2">
      <c r="A29" s="7" t="str">
        <f>VLOOKUP(D29,工作表7!A:B,2,0)</f>
        <v>订单取消运单正常</v>
      </c>
      <c r="B29" t="s">
        <v>40</v>
      </c>
      <c r="C29" t="s">
        <v>222</v>
      </c>
      <c r="D29" s="3" t="s">
        <v>14</v>
      </c>
      <c r="E29" s="3" t="s">
        <v>40</v>
      </c>
      <c r="F29">
        <v>1916</v>
      </c>
      <c r="G29" s="3">
        <v>3.9127433722293242E-2</v>
      </c>
      <c r="H29">
        <v>3.205392775266229E-2</v>
      </c>
      <c r="I29">
        <v>3.3100895169948422E-2</v>
      </c>
      <c r="J29">
        <v>6.5</v>
      </c>
      <c r="K29" s="3">
        <v>5.2</v>
      </c>
      <c r="L29">
        <v>6.0265385523448197E-3</v>
      </c>
      <c r="M29">
        <v>6.356613463541801E-3</v>
      </c>
      <c r="N29" s="2" t="s">
        <v>280</v>
      </c>
      <c r="O29" s="8" t="str">
        <f t="shared" si="0"/>
        <v>【订单取消运单正常】【_汇总】今日订单量 1916 单，占支付订单量0.0391%，比前一天增加0.0321个百分点，高于30天内均值0.0331个百分点（5.2倍标准差）。30天内均值为 0.006%，标准差为 0.0064%_x000D_</v>
      </c>
    </row>
    <row r="30" spans="1:15" ht="19" customHeight="1" x14ac:dyDescent="0.2">
      <c r="A30" s="7" t="str">
        <f>VLOOKUP(D30,工作表7!A:B,2,0)</f>
        <v>订单取消运单正常</v>
      </c>
      <c r="B30" t="s">
        <v>155</v>
      </c>
      <c r="C30" t="s">
        <v>222</v>
      </c>
      <c r="D30" s="3" t="s">
        <v>14</v>
      </c>
      <c r="E30" s="3" t="s">
        <v>53</v>
      </c>
      <c r="F30">
        <v>188</v>
      </c>
      <c r="G30" s="3">
        <v>3.8392262733774165E-3</v>
      </c>
      <c r="H30">
        <v>3.6837646037151976E-3</v>
      </c>
      <c r="I30">
        <v>3.5292932846421516E-3</v>
      </c>
      <c r="J30">
        <v>12.4</v>
      </c>
      <c r="K30" s="3">
        <v>5.3</v>
      </c>
      <c r="L30">
        <v>3.0993298873526479E-4</v>
      </c>
      <c r="M30">
        <v>6.6251740862560823E-4</v>
      </c>
      <c r="N30" s="2" t="s">
        <v>244</v>
      </c>
      <c r="O30" s="8" t="str">
        <f t="shared" si="0"/>
        <v>【订单取消运单正常】【商户确认订单后，运力接单前__T 之内取消】今日订单量 188 单，占支付订单量0.0038%，比前一天增加0.0037个百分点，高于30天内均值0.0035个百分点（5.3倍标准差）。30天内均值为 0.0003%，标准差为 0.0007%_x000D_</v>
      </c>
    </row>
    <row r="31" spans="1:15" ht="19" customHeight="1" x14ac:dyDescent="0.2">
      <c r="A31" s="7" t="str">
        <f>VLOOKUP(D31,工作表7!A:B,2,0)</f>
        <v>订单取消运单正常</v>
      </c>
      <c r="B31" t="s">
        <v>132</v>
      </c>
      <c r="C31" t="s">
        <v>222</v>
      </c>
      <c r="D31" s="3" t="s">
        <v>14</v>
      </c>
      <c r="E31" s="3" t="s">
        <v>39</v>
      </c>
      <c r="F31">
        <v>4</v>
      </c>
      <c r="G31" s="3">
        <v>8.1685665391008854E-5</v>
      </c>
      <c r="H31" t="s">
        <v>194</v>
      </c>
      <c r="I31">
        <v>5.8049700448540897E-5</v>
      </c>
      <c r="J31">
        <v>3.5</v>
      </c>
      <c r="K31" s="3">
        <v>2.8</v>
      </c>
      <c r="L31">
        <v>2.3635964942467957E-5</v>
      </c>
      <c r="M31">
        <v>2.0989628319741049E-5</v>
      </c>
      <c r="N31" t="e">
        <v>#VALUE!</v>
      </c>
      <c r="O31" s="8" t="e">
        <f t="shared" si="0"/>
        <v>#VALUE!</v>
      </c>
    </row>
    <row r="32" spans="1:15" ht="19" customHeight="1" x14ac:dyDescent="0.2">
      <c r="A32" s="7" t="str">
        <f>VLOOKUP(D32,工作表7!A:B,2,0)</f>
        <v>订单取消运单正常</v>
      </c>
      <c r="B32" t="s">
        <v>134</v>
      </c>
      <c r="C32" t="s">
        <v>222</v>
      </c>
      <c r="D32" t="s">
        <v>14</v>
      </c>
      <c r="E32" t="s">
        <v>15</v>
      </c>
      <c r="F32">
        <v>4</v>
      </c>
      <c r="G32" s="3">
        <v>8.1685665391008854E-5</v>
      </c>
      <c r="H32">
        <v>-1.1264142168676455E-4</v>
      </c>
      <c r="I32">
        <v>-5.6856369425765328E-5</v>
      </c>
      <c r="J32">
        <v>0.6</v>
      </c>
      <c r="K32">
        <v>1</v>
      </c>
      <c r="L32">
        <v>1.3854203481677418E-4</v>
      </c>
      <c r="M32">
        <v>5.4609012512004933E-5</v>
      </c>
      <c r="N32" t="s">
        <v>245</v>
      </c>
      <c r="O32" s="8" t="str">
        <f t="shared" si="0"/>
        <v>【订单取消运单正常】【商户确认订单后，运力接单前__T 之内商户取消】今日订单量 4 单，占支付订单量0.0001%，比前一天下降0.0001个百分点，低于30天内均值0.0001个百分点（1倍标准差）。30天内均值为 0.0001%，标准差为 0.0001%_x000D_</v>
      </c>
    </row>
    <row r="33" spans="1:15" ht="19" customHeight="1" x14ac:dyDescent="0.2">
      <c r="A33" s="7" t="str">
        <f>VLOOKUP(D33,工作表7!A:B,2,0)</f>
        <v>订单取消运单正常</v>
      </c>
      <c r="B33" t="s">
        <v>158</v>
      </c>
      <c r="C33" t="s">
        <v>222</v>
      </c>
      <c r="D33" s="3" t="s">
        <v>14</v>
      </c>
      <c r="E33" s="3" t="s">
        <v>29</v>
      </c>
      <c r="F33">
        <v>14</v>
      </c>
      <c r="G33" s="3">
        <v>2.8589982886853099E-4</v>
      </c>
      <c r="H33">
        <v>2.6646712016075363E-4</v>
      </c>
      <c r="I33">
        <v>2.3148182080383003E-4</v>
      </c>
      <c r="J33">
        <v>5.3</v>
      </c>
      <c r="K33" s="3">
        <v>3.6</v>
      </c>
      <c r="L33">
        <v>5.4418008064700952E-5</v>
      </c>
      <c r="M33">
        <v>6.3880968800447924E-5</v>
      </c>
      <c r="N33" s="2" t="s">
        <v>246</v>
      </c>
      <c r="O33" s="8" t="str">
        <f t="shared" si="0"/>
        <v>【订单取消运单正常】【商户确认订单后，运力接单前__自配送超时用户取消】今日订单量 14 单，占支付订单量0.0003%，比前一天增加0.0003个百分点，高于30天内均值0.0002个百分点（3.6倍标准差）。30天内均值为 0.0001%，标准差为 0.0001%_x000D_</v>
      </c>
    </row>
    <row r="34" spans="1:15" ht="19" customHeight="1" x14ac:dyDescent="0.2">
      <c r="A34" s="7" t="str">
        <f>VLOOKUP(D34,工作表7!A:B,2,0)</f>
        <v>订单取消运单正常</v>
      </c>
      <c r="B34" t="s">
        <v>157</v>
      </c>
      <c r="C34" t="s">
        <v>222</v>
      </c>
      <c r="D34" s="3" t="s">
        <v>14</v>
      </c>
      <c r="E34" s="3" t="s">
        <v>27</v>
      </c>
      <c r="F34">
        <v>751</v>
      </c>
      <c r="G34" s="3">
        <v>1.5336483677161913E-2</v>
      </c>
      <c r="H34">
        <v>1.3898463232786391E-2</v>
      </c>
      <c r="I34">
        <v>1.3717329123106929E-2</v>
      </c>
      <c r="J34">
        <v>9.5</v>
      </c>
      <c r="K34" s="3">
        <v>5.3</v>
      </c>
      <c r="L34">
        <v>1.6191545540549834E-3</v>
      </c>
      <c r="M34">
        <v>2.583580207429464E-3</v>
      </c>
      <c r="N34" s="2" t="s">
        <v>290</v>
      </c>
      <c r="O34" s="8" t="str">
        <f t="shared" si="0"/>
        <v>【订单取消运单正常】【运力接单后，取餐前__用户取消】今日订单量 751 单，占支付订单量0.0153%，比前一天增加0.0139个百分点，高于30天内均值0.0137个百分点（5.3倍标准差）。30天内均值为 0.0016%，标准差为 0.0026%_x000D_</v>
      </c>
    </row>
    <row r="35" spans="1:15" ht="19" customHeight="1" x14ac:dyDescent="0.2">
      <c r="A35" s="7" t="str">
        <f>VLOOKUP(D35,工作表7!A:B,2,0)</f>
        <v>订单取消运单正常</v>
      </c>
      <c r="B35" t="s">
        <v>138</v>
      </c>
      <c r="C35" t="s">
        <v>222</v>
      </c>
      <c r="D35" t="s">
        <v>14</v>
      </c>
      <c r="E35" t="s">
        <v>22</v>
      </c>
      <c r="F35">
        <v>4</v>
      </c>
      <c r="G35" s="3">
        <v>8.1685665391008854E-5</v>
      </c>
      <c r="H35">
        <v>6.2252956683231522E-5</v>
      </c>
      <c r="I35">
        <v>1.6237799187466043E-7</v>
      </c>
      <c r="J35">
        <v>1</v>
      </c>
      <c r="K35">
        <v>0</v>
      </c>
      <c r="L35">
        <v>8.1523287399134194E-5</v>
      </c>
      <c r="M35">
        <v>7.3999973968416356E-5</v>
      </c>
      <c r="N35" t="s">
        <v>247</v>
      </c>
      <c r="O35" s="8" t="str">
        <f t="shared" si="0"/>
        <v>【订单取消运单正常】【运力接单后，取餐前__商户取消订单】今日订单量 4 单，占支付订单量0.0001%，比前一天增加0.0001个百分点，高于30天内均值0个百分点（0倍标准差）。30天内均值为 0.0001%，标准差为 0.0001%_x000D_</v>
      </c>
    </row>
    <row r="36" spans="1:15" ht="19" customHeight="1" x14ac:dyDescent="0.2">
      <c r="A36" s="7" t="str">
        <f>VLOOKUP(D36,工作表7!A:B,2,0)</f>
        <v>订单取消运单正常</v>
      </c>
      <c r="B36" t="s">
        <v>123</v>
      </c>
      <c r="C36" t="s">
        <v>222</v>
      </c>
      <c r="D36" s="3" t="s">
        <v>14</v>
      </c>
      <c r="E36" s="3" t="s">
        <v>55</v>
      </c>
      <c r="F36">
        <v>561</v>
      </c>
      <c r="G36" s="3">
        <v>1.1456414571088992E-2</v>
      </c>
      <c r="H36">
        <v>8.7358353520001642E-3</v>
      </c>
      <c r="I36">
        <v>9.2942501593882981E-3</v>
      </c>
      <c r="J36">
        <v>5.3</v>
      </c>
      <c r="K36" s="3">
        <v>5</v>
      </c>
      <c r="L36">
        <v>2.1621644117006929E-3</v>
      </c>
      <c r="M36">
        <v>1.8516231222989183E-3</v>
      </c>
      <c r="N36" s="2" t="s">
        <v>248</v>
      </c>
      <c r="O36" s="8" t="str">
        <f t="shared" si="0"/>
        <v>【订单取消运单正常】【取餐后__T 之内用户取消】今日订单量 561 单，占支付订单量0.0115%，比前一天增加0.0087个百分点，高于30天内均值0.0093个百分点（5倍标准差）。30天内均值为 0.0022%，标准差为 0.0019%_x000D_</v>
      </c>
    </row>
    <row r="37" spans="1:15" ht="19" customHeight="1" x14ac:dyDescent="0.2">
      <c r="A37" s="7" t="str">
        <f>VLOOKUP(D37,工作表7!A:B,2,0)</f>
        <v>订单取消运单正常</v>
      </c>
      <c r="B37" t="s">
        <v>143</v>
      </c>
      <c r="C37" t="s">
        <v>222</v>
      </c>
      <c r="D37" s="3" t="s">
        <v>14</v>
      </c>
      <c r="E37" s="3" t="s">
        <v>33</v>
      </c>
      <c r="F37">
        <v>262</v>
      </c>
      <c r="G37" s="3">
        <v>5.3504110831110799E-3</v>
      </c>
      <c r="H37">
        <v>3.3682747949177914E-3</v>
      </c>
      <c r="I37">
        <v>4.2498507941647152E-3</v>
      </c>
      <c r="J37">
        <v>4.9000000000000004</v>
      </c>
      <c r="K37" s="3">
        <v>4.9000000000000004</v>
      </c>
      <c r="L37">
        <v>1.1005602889463649E-3</v>
      </c>
      <c r="M37">
        <v>8.6419175996879931E-4</v>
      </c>
      <c r="N37" s="2" t="s">
        <v>249</v>
      </c>
      <c r="O37" s="8" t="str">
        <f t="shared" si="0"/>
        <v>【订单取消运单正常】【取餐后__专送超时未送达导致订单取消（T之外)】今日订单量 262 单，占支付订单量0.0054%，比前一天增加0.0034个百分点，高于30天内均值0.0042个百分点（4.9倍标准差）。30天内均值为 0.0011%，标准差为 0.0009%_x000D_</v>
      </c>
    </row>
    <row r="38" spans="1:15" ht="19" customHeight="1" x14ac:dyDescent="0.2">
      <c r="A38" s="7" t="str">
        <f>VLOOKUP(D38,工作表7!A:B,2,0)</f>
        <v>订单取消运单正常</v>
      </c>
      <c r="B38" t="s">
        <v>154</v>
      </c>
      <c r="C38" t="s">
        <v>222</v>
      </c>
      <c r="D38" t="s">
        <v>14</v>
      </c>
      <c r="E38" t="s">
        <v>52</v>
      </c>
      <c r="F38">
        <v>11</v>
      </c>
      <c r="G38" s="3">
        <v>2.2463557982527435E-4</v>
      </c>
      <c r="H38">
        <v>8.8606618870832969E-5</v>
      </c>
      <c r="I38">
        <v>6.620411114774348E-5</v>
      </c>
      <c r="J38">
        <v>1.4</v>
      </c>
      <c r="K38">
        <v>1.1000000000000001</v>
      </c>
      <c r="L38">
        <v>1.5843146867753087E-4</v>
      </c>
      <c r="M38">
        <v>5.9010566535800815E-5</v>
      </c>
      <c r="N38" s="2" t="s">
        <v>250</v>
      </c>
      <c r="O38" s="8" t="str">
        <f t="shared" si="0"/>
        <v>【订单取消运单正常】【取餐后__快送／选推配送超时未送达导致订单取消（T之外）】今日订单量 11 单，占支付订单量0.0002%，比前一天增加0.0001个百分点，高于30天内均值0.0001个百分点（1.1倍标准差）。30天内均值为 0.0002%，标准差为 0.0001%_x000D_</v>
      </c>
    </row>
    <row r="39" spans="1:15" ht="19" customHeight="1" x14ac:dyDescent="0.2">
      <c r="A39" s="7" t="str">
        <f>VLOOKUP(D39,工作表7!A:B,2,0)</f>
        <v>订单取消运单正常</v>
      </c>
      <c r="B39" t="s">
        <v>147</v>
      </c>
      <c r="C39" t="s">
        <v>222</v>
      </c>
      <c r="D39" s="3" t="s">
        <v>14</v>
      </c>
      <c r="E39" s="3" t="s">
        <v>21</v>
      </c>
      <c r="F39">
        <v>60</v>
      </c>
      <c r="G39" s="3">
        <v>1.2252849808651329E-3</v>
      </c>
      <c r="H39">
        <v>9.3379435024847285E-4</v>
      </c>
      <c r="I39">
        <v>1.0162931166182684E-3</v>
      </c>
      <c r="J39">
        <v>5.9</v>
      </c>
      <c r="K39" s="3">
        <v>4.9000000000000004</v>
      </c>
      <c r="L39">
        <v>2.0899186424686456E-4</v>
      </c>
      <c r="M39">
        <v>2.0853611208915634E-4</v>
      </c>
      <c r="N39" s="2" t="s">
        <v>251</v>
      </c>
      <c r="O39" s="8" t="str">
        <f t="shared" si="0"/>
        <v>【订单取消运单正常】【取餐后__其他标品T 时间未送达导致订单取消】今日订单量 60 单，占支付订单量0.0012%，比前一天增加0.0009个百分点，高于30天内均值0.001个百分点（4.9倍标准差）。30天内均值为 0.0002%，标准差为 0.0002%_x000D_</v>
      </c>
    </row>
    <row r="40" spans="1:15" ht="19" customHeight="1" x14ac:dyDescent="0.2">
      <c r="A40" s="7" t="str">
        <f>VLOOKUP(D40,工作表7!A:B,2,0)</f>
        <v>订单正常运单异常</v>
      </c>
      <c r="B40" t="s">
        <v>40</v>
      </c>
      <c r="C40" t="s">
        <v>222</v>
      </c>
      <c r="D40" t="s">
        <v>12</v>
      </c>
      <c r="E40" t="s">
        <v>40</v>
      </c>
      <c r="F40">
        <v>104447</v>
      </c>
      <c r="G40" s="3">
        <v>2.1329556732736754</v>
      </c>
      <c r="H40">
        <v>-5.0309150045108719E-2</v>
      </c>
      <c r="I40">
        <v>0.79109649654649594</v>
      </c>
      <c r="J40">
        <v>1.6</v>
      </c>
      <c r="K40">
        <v>2.2999999999999998</v>
      </c>
      <c r="L40">
        <v>1.3418591767271795</v>
      </c>
      <c r="M40">
        <v>0.34513627754887138</v>
      </c>
      <c r="N40" s="2" t="s">
        <v>277</v>
      </c>
      <c r="O40" s="8" t="str">
        <f t="shared" si="0"/>
        <v>【订单正常运单异常】【_汇总】今日订单量 104447 单，占支付订单量2.133%，比前一天下降0.0503个百分点，高于30天内均值0.7911个百分点（2.3倍标准差）。30天内均值为 1.3419%，标准差为 0.3451%_x000D_</v>
      </c>
    </row>
    <row r="41" spans="1:15" ht="19" customHeight="1" x14ac:dyDescent="0.2">
      <c r="A41" s="7" t="str">
        <f>VLOOKUP(D41,工作表7!A:B,2,0)</f>
        <v>订单正常运单异常</v>
      </c>
      <c r="B41" t="s">
        <v>153</v>
      </c>
      <c r="C41" t="s">
        <v>222</v>
      </c>
      <c r="D41" t="s">
        <v>12</v>
      </c>
      <c r="E41" t="s">
        <v>51</v>
      </c>
      <c r="F41">
        <v>18764</v>
      </c>
      <c r="G41" s="3">
        <v>0.38318745634922258</v>
      </c>
      <c r="H41">
        <v>9.8656893641121401E-3</v>
      </c>
      <c r="I41">
        <v>0.19130740092280105</v>
      </c>
      <c r="J41">
        <v>2</v>
      </c>
      <c r="K41">
        <v>2.2999999999999998</v>
      </c>
      <c r="L41">
        <v>0.19188005542642153</v>
      </c>
      <c r="M41">
        <v>8.2315948467760247E-2</v>
      </c>
      <c r="N41" s="2" t="s">
        <v>252</v>
      </c>
      <c r="O41" s="8" t="str">
        <f t="shared" si="0"/>
        <v>【订单正常运单异常】【商户确认订单后，运力接单前__运单被退回商户（专送）】今日订单量 18764 单，占支付订单量0.3832%，比前一天增加0.0099个百分点，高于30天内均值0.1913个百分点（2.3倍标准差）。30天内均值为 0.1919%，标准差为 0.0823%_x000D_</v>
      </c>
    </row>
    <row r="42" spans="1:15" ht="19" customHeight="1" x14ac:dyDescent="0.2">
      <c r="A42" s="7" t="str">
        <f>VLOOKUP(D42,工作表7!A:B,2,0)</f>
        <v>订单正常运单异常</v>
      </c>
      <c r="B42" t="s">
        <v>162</v>
      </c>
      <c r="C42" t="s">
        <v>222</v>
      </c>
      <c r="D42" t="s">
        <v>12</v>
      </c>
      <c r="E42" t="s">
        <v>26</v>
      </c>
      <c r="F42">
        <v>604</v>
      </c>
      <c r="G42" s="3">
        <v>1.2334535474042337E-2</v>
      </c>
      <c r="H42">
        <v>1.6465456847648014E-3</v>
      </c>
      <c r="I42">
        <v>6.3379970758662557E-3</v>
      </c>
      <c r="J42">
        <v>2.1</v>
      </c>
      <c r="K42">
        <v>1.9</v>
      </c>
      <c r="L42">
        <v>5.9965383981760816E-3</v>
      </c>
      <c r="M42">
        <v>3.418098042830147E-3</v>
      </c>
      <c r="N42" t="s">
        <v>253</v>
      </c>
      <c r="O42" s="8" t="str">
        <f t="shared" si="0"/>
        <v>【订单正常运单异常】【商户确认订单后，运力接单前__运单被退回商户（快送）】今日订单量 604 单，占支付订单量0.0123%，比前一天增加0.0016个百分点，高于30天内均值0.0063个百分点（1.9倍标准差）。30天内均值为 0.006%，标准差为 0.0034%_x000D_</v>
      </c>
    </row>
    <row r="43" spans="1:15" ht="19" customHeight="1" x14ac:dyDescent="0.2">
      <c r="A43" s="7" t="str">
        <f>VLOOKUP(D43,工作表7!A:B,2,0)</f>
        <v>订单正常运单异常</v>
      </c>
      <c r="B43" t="s">
        <v>133</v>
      </c>
      <c r="C43" t="s">
        <v>222</v>
      </c>
      <c r="D43" t="s">
        <v>12</v>
      </c>
      <c r="E43" t="s">
        <v>13</v>
      </c>
      <c r="F43">
        <v>35790</v>
      </c>
      <c r="G43" s="3">
        <v>0.73088249108605174</v>
      </c>
      <c r="H43">
        <v>-7.6779748226590061E-2</v>
      </c>
      <c r="I43">
        <v>0.30184976767591265</v>
      </c>
      <c r="J43">
        <v>1.7</v>
      </c>
      <c r="K43">
        <v>1.7</v>
      </c>
      <c r="L43">
        <v>0.42903272341013909</v>
      </c>
      <c r="M43">
        <v>0.17445909897295425</v>
      </c>
      <c r="N43" s="2" t="s">
        <v>254</v>
      </c>
      <c r="O43" s="8" t="str">
        <f t="shared" si="0"/>
        <v>【订单正常运单异常】【商户确认订单后，运力接单前__运单被退回商户（选推）】今日订单量 35790 单，占支付订单量0.7309%，比前一天下降0.0768个百分点，高于30天内均值0.3018个百分点（1.7倍标准差）。30天内均值为 0.429%，标准差为 0.1745%_x000D_</v>
      </c>
    </row>
    <row r="44" spans="1:15" ht="19" customHeight="1" x14ac:dyDescent="0.2">
      <c r="A44" s="7" t="str">
        <f>VLOOKUP(D44,工作表7!A:B,2,0)</f>
        <v>订单正常运单异常</v>
      </c>
      <c r="B44" t="s">
        <v>146</v>
      </c>
      <c r="C44" t="s">
        <v>222</v>
      </c>
      <c r="D44" t="s">
        <v>12</v>
      </c>
      <c r="E44" t="s">
        <v>20</v>
      </c>
      <c r="F44">
        <v>6013</v>
      </c>
      <c r="G44" s="3">
        <v>0.12279397649903406</v>
      </c>
      <c r="H44">
        <v>6.7418400961877928E-3</v>
      </c>
      <c r="I44">
        <v>3.7466482174774815E-2</v>
      </c>
      <c r="J44">
        <v>1.4</v>
      </c>
      <c r="K44">
        <v>2.2000000000000002</v>
      </c>
      <c r="L44">
        <v>8.5327494324259248E-2</v>
      </c>
      <c r="M44">
        <v>1.6699326648927044E-2</v>
      </c>
      <c r="N44" s="2" t="s">
        <v>255</v>
      </c>
      <c r="O44" s="8" t="str">
        <f t="shared" si="0"/>
        <v>【订单正常运单异常】【商户确认订单后，运力接单前__营业时间外运单退回商家自配送】今日订单量 6013 单，占支付订单量0.1228%，比前一天增加0.0067个百分点，高于30天内均值0.0375个百分点（2.2倍标准差）。30天内均值为 0.0853%，标准差为 0.0167%_x000D_</v>
      </c>
    </row>
    <row r="45" spans="1:15" ht="19" customHeight="1" x14ac:dyDescent="0.2">
      <c r="A45" s="7" t="str">
        <f>VLOOKUP(D45,工作表7!A:B,2,0)</f>
        <v>订单正常运单异常</v>
      </c>
      <c r="B45" t="s">
        <v>156</v>
      </c>
      <c r="C45" t="s">
        <v>222</v>
      </c>
      <c r="D45" t="s">
        <v>12</v>
      </c>
      <c r="E45" t="s">
        <v>46</v>
      </c>
      <c r="F45">
        <v>901</v>
      </c>
      <c r="G45" s="3">
        <v>1.8399696129324745E-2</v>
      </c>
      <c r="H45">
        <v>-1.6742919658092464E-3</v>
      </c>
      <c r="I45">
        <v>7.4050088009654253E-3</v>
      </c>
      <c r="J45">
        <v>1.7</v>
      </c>
      <c r="K45">
        <v>1.6</v>
      </c>
      <c r="L45">
        <v>1.099468732835932E-2</v>
      </c>
      <c r="M45">
        <v>4.6630384132584583E-3</v>
      </c>
      <c r="N45" s="2" t="s">
        <v>256</v>
      </c>
      <c r="O45" s="8" t="str">
        <f t="shared" si="0"/>
        <v>【订单正常运单异常】【商户确认订单后，运力接单前__运单被退回商户（其他标品）】今日订单量 901 单，占支付订单量0.0184%，比前一天下降0.0017个百分点，高于30天内均值0.0074个百分点（1.6倍标准差）。30天内均值为 0.011%，标准差为 0.0047%_x000D_</v>
      </c>
    </row>
    <row r="46" spans="1:15" ht="19" customHeight="1" x14ac:dyDescent="0.2">
      <c r="A46" s="7" t="str">
        <f>VLOOKUP(D46,工作表7!A:B,2,0)</f>
        <v>订单正常运单异常</v>
      </c>
      <c r="B46" t="s">
        <v>122</v>
      </c>
      <c r="C46" t="s">
        <v>222</v>
      </c>
      <c r="D46" t="s">
        <v>12</v>
      </c>
      <c r="E46" t="s">
        <v>63</v>
      </c>
      <c r="F46">
        <v>10648</v>
      </c>
      <c r="G46" s="3">
        <v>0.21744724127086559</v>
      </c>
      <c r="H46">
        <v>-3.5566626104395344E-2</v>
      </c>
      <c r="I46">
        <v>0.10497799662080481</v>
      </c>
      <c r="J46">
        <v>1.9</v>
      </c>
      <c r="K46">
        <v>2.4</v>
      </c>
      <c r="L46">
        <v>0.11246924465006078</v>
      </c>
      <c r="M46">
        <v>4.3349849402687289E-2</v>
      </c>
      <c r="N46" s="2" t="s">
        <v>257</v>
      </c>
      <c r="O46" s="8" t="str">
        <f t="shared" si="0"/>
        <v>【订单正常运单异常】【运力接单后，取餐前__商户取消运单】今日订单量 10648 单，占支付订单量0.2174%，比前一天下降0.0356个百分点，高于30天内均值0.105个百分点（2.4倍标准差）。30天内均值为 0.1125%，标准差为 0.0433%_x000D_</v>
      </c>
    </row>
    <row r="47" spans="1:15" ht="19" customHeight="1" x14ac:dyDescent="0.2">
      <c r="A47" s="7" t="str">
        <f>VLOOKUP(D47,工作表7!A:B,2,0)</f>
        <v>订单正常运单异常</v>
      </c>
      <c r="B47" t="s">
        <v>137</v>
      </c>
      <c r="C47" t="s">
        <v>222</v>
      </c>
      <c r="D47" s="3" t="s">
        <v>12</v>
      </c>
      <c r="E47" s="3" t="s">
        <v>60</v>
      </c>
      <c r="F47">
        <v>3737</v>
      </c>
      <c r="G47" s="3">
        <v>7.6314832891550027E-2</v>
      </c>
      <c r="H47">
        <v>6.357081543551607E-3</v>
      </c>
      <c r="I47">
        <v>3.0734201148313864E-2</v>
      </c>
      <c r="J47">
        <v>1.7</v>
      </c>
      <c r="K47" s="3">
        <v>2.7</v>
      </c>
      <c r="L47">
        <v>4.5580631743236164E-2</v>
      </c>
      <c r="M47">
        <v>1.1271845504384296E-2</v>
      </c>
      <c r="N47" s="2" t="s">
        <v>293</v>
      </c>
      <c r="O47" s="8" t="str">
        <f t="shared" si="0"/>
        <v>【订单正常运单异常】【运力接单后，取餐前__非商户原因取消运单】今日订单量 3737 单，占支付订单量0.0763%，比前一天增加0.0064个百分点，高于30天内均值0.0307个百分点（2.7倍标准差）。30天内均值为 0.0456%，标准差为 0.0113%_x000D_</v>
      </c>
    </row>
    <row r="48" spans="1:15" ht="19" customHeight="1" x14ac:dyDescent="0.2">
      <c r="A48" s="7" t="str">
        <f>VLOOKUP(D48,工作表7!A:B,2,0)</f>
        <v>订单正常运单异常</v>
      </c>
      <c r="B48" t="s">
        <v>160</v>
      </c>
      <c r="C48" t="s">
        <v>222</v>
      </c>
      <c r="D48" t="s">
        <v>12</v>
      </c>
      <c r="E48" t="s">
        <v>54</v>
      </c>
      <c r="F48">
        <v>56</v>
      </c>
      <c r="G48" s="3">
        <v>1.143599315474124E-3</v>
      </c>
      <c r="H48">
        <v>-3.3328654631695383E-4</v>
      </c>
      <c r="I48">
        <v>-9.2288784054247357E-5</v>
      </c>
      <c r="J48">
        <v>0.9</v>
      </c>
      <c r="K48">
        <v>0</v>
      </c>
      <c r="L48">
        <v>1.2358880995283713E-3</v>
      </c>
      <c r="M48">
        <v>2.5049273475547355E-3</v>
      </c>
      <c r="N48" t="s">
        <v>258</v>
      </c>
      <c r="O48" s="8" t="str">
        <f t="shared" si="0"/>
        <v>【订单正常运单异常】【取餐后__专送超时】今日订单量 56 单，占支付订单量0.0011%，比前一天下降0.0003个百分点，低于30天内均值0.0001个百分点（0倍标准差）。30天内均值为 0.0012%，标准差为 0.0025%_x000D_</v>
      </c>
    </row>
    <row r="49" spans="1:15" ht="19" customHeight="1" x14ac:dyDescent="0.2">
      <c r="A49" s="7" t="str">
        <f>VLOOKUP(D49,工作表7!A:B,2,0)</f>
        <v>订单正常运单异常</v>
      </c>
      <c r="B49" t="s">
        <v>128</v>
      </c>
      <c r="C49" t="s">
        <v>222</v>
      </c>
      <c r="D49" t="s">
        <v>12</v>
      </c>
      <c r="E49" t="s">
        <v>36</v>
      </c>
      <c r="F49">
        <v>3</v>
      </c>
      <c r="G49" s="3">
        <v>6.126424904325664E-5</v>
      </c>
      <c r="H49">
        <v>-1.6466585787852715E-5</v>
      </c>
      <c r="I49">
        <v>-5.4967274288021076E-4</v>
      </c>
      <c r="J49">
        <v>0.1</v>
      </c>
      <c r="K49">
        <v>0.2</v>
      </c>
      <c r="L49">
        <v>6.1093699192346738E-4</v>
      </c>
      <c r="M49">
        <v>2.9020111142245486E-3</v>
      </c>
      <c r="N49" t="s">
        <v>259</v>
      </c>
      <c r="O49" s="8" t="str">
        <f t="shared" si="0"/>
        <v>【订单正常运单异常】【取餐后__快送选推超时】今日订单量 3 单，占支付订单量0.0001%，比前一天下降0个百分点，低于30天内均值0.0005个百分点（0.2倍标准差）。30天内均值为 0.0006%，标准差为 0.0029%_x000D_</v>
      </c>
    </row>
    <row r="50" spans="1:15" ht="19" customHeight="1" x14ac:dyDescent="0.2">
      <c r="A50" s="7" t="str">
        <f>VLOOKUP(D50,工作表7!A:B,2,0)</f>
        <v>订单正常运单异常</v>
      </c>
      <c r="B50" t="s">
        <v>142</v>
      </c>
      <c r="C50" t="s">
        <v>222</v>
      </c>
      <c r="D50" t="s">
        <v>12</v>
      </c>
      <c r="E50" t="s">
        <v>57</v>
      </c>
      <c r="F50">
        <v>5436</v>
      </c>
      <c r="G50" s="3">
        <v>0.11101081926638104</v>
      </c>
      <c r="H50">
        <v>-6.9457225898274105E-3</v>
      </c>
      <c r="I50">
        <v>4.4407345059785872E-2</v>
      </c>
      <c r="J50">
        <v>1.7</v>
      </c>
      <c r="K50">
        <v>1.4</v>
      </c>
      <c r="L50">
        <v>6.6603474206595167E-2</v>
      </c>
      <c r="M50">
        <v>3.0740958879085505E-2</v>
      </c>
      <c r="N50" t="s">
        <v>260</v>
      </c>
      <c r="O50" s="8" t="str">
        <f t="shared" si="0"/>
        <v>【订单正常运单异常】【取餐后__配送异常(用户原因)】今日订单量 5436 单，占支付订单量0.111%，比前一天下降0.0069个百分点，高于30天内均值0.0444个百分点（1.4倍标准差）。30天内均值为 0.0666%，标准差为 0.0307%_x000D_</v>
      </c>
    </row>
    <row r="51" spans="1:15" ht="19" customHeight="1" x14ac:dyDescent="0.2">
      <c r="A51" s="7" t="str">
        <f>VLOOKUP(D51,工作表7!A:B,2,0)</f>
        <v>订单正常运单异常</v>
      </c>
      <c r="B51" t="s">
        <v>152</v>
      </c>
      <c r="C51" t="s">
        <v>222</v>
      </c>
      <c r="D51" t="s">
        <v>12</v>
      </c>
      <c r="E51" t="s">
        <v>50</v>
      </c>
      <c r="F51">
        <v>19846</v>
      </c>
      <c r="G51" s="3">
        <v>0.40528342883749047</v>
      </c>
      <c r="H51">
        <v>-3.2309736174047643E-3</v>
      </c>
      <c r="I51">
        <v>1.8702541045203636E-2</v>
      </c>
      <c r="J51">
        <v>1</v>
      </c>
      <c r="K51">
        <v>0.6</v>
      </c>
      <c r="L51">
        <v>0.38658088779228683</v>
      </c>
      <c r="M51">
        <v>3.1508301181567416E-2</v>
      </c>
      <c r="N51" t="s">
        <v>261</v>
      </c>
      <c r="O51" s="8" t="str">
        <f t="shared" si="0"/>
        <v>【订单正常运单异常】【取餐后__配送完成，但被标欺诈】今日订单量 19846 单，占支付订单量0.4053%，比前一天下降0.0032个百分点，高于30天内均值0.0187个百分点（0.6倍标准差）。30天内均值为 0.3866%，标准差为 0.0315%_x000D_</v>
      </c>
    </row>
    <row r="52" spans="1:15" ht="19" customHeight="1" x14ac:dyDescent="0.2">
      <c r="A52" s="7" t="str">
        <f>VLOOKUP(D52,工作表7!A:B,2,0)</f>
        <v>订单正常运单异常</v>
      </c>
      <c r="B52" t="s">
        <v>129</v>
      </c>
      <c r="C52" t="s">
        <v>222</v>
      </c>
      <c r="D52" t="s">
        <v>12</v>
      </c>
      <c r="E52" t="s">
        <v>32</v>
      </c>
      <c r="F52">
        <v>13</v>
      </c>
      <c r="G52" s="3">
        <v>2.654784125207788E-4</v>
      </c>
      <c r="H52">
        <v>-1.8147388775810003E-4</v>
      </c>
      <c r="I52">
        <v>-1.0144227130183878E-4</v>
      </c>
      <c r="J52">
        <v>0.7</v>
      </c>
      <c r="K52">
        <v>0.8</v>
      </c>
      <c r="L52">
        <v>3.6692068382261758E-4</v>
      </c>
      <c r="M52">
        <v>1.3365148572246004E-4</v>
      </c>
      <c r="N52" t="s">
        <v>262</v>
      </c>
      <c r="O52" s="8" t="str">
        <f t="shared" si="0"/>
        <v>【订单正常运单异常】【取餐后__其他标品超时】今日订单量 13 单，占支付订单量0.0003%，比前一天下降0.0002个百分点，低于30天内均值0.0001个百分点（0.8倍标准差）。30天内均值为 0.0004%，标准差为 0.0001%_x000D_</v>
      </c>
    </row>
    <row r="53" spans="1:15" ht="19" customHeight="1" x14ac:dyDescent="0.2">
      <c r="A53" s="7" t="str">
        <f>VLOOKUP(D53,工作表7!A:B,2,0)</f>
        <v>订单正常运单超时</v>
      </c>
      <c r="B53" t="s">
        <v>40</v>
      </c>
      <c r="C53" t="s">
        <v>222</v>
      </c>
      <c r="D53" s="3" t="s">
        <v>31</v>
      </c>
      <c r="E53" s="3" t="s">
        <v>40</v>
      </c>
      <c r="F53">
        <v>254787</v>
      </c>
      <c r="G53" s="3">
        <v>5.2031114069947435</v>
      </c>
      <c r="H53">
        <v>0.23121401869249603</v>
      </c>
      <c r="I53">
        <v>1.8496325290911311</v>
      </c>
      <c r="J53">
        <v>1.6</v>
      </c>
      <c r="K53" s="3">
        <v>3</v>
      </c>
      <c r="L53">
        <v>3.3534788779036124</v>
      </c>
      <c r="M53">
        <v>0.61782366186465509</v>
      </c>
      <c r="N53" s="2" t="s">
        <v>276</v>
      </c>
      <c r="O53" s="8" t="str">
        <f t="shared" si="0"/>
        <v>【订单正常运单超时】【_汇总】今日订单量 254787 单，占支付订单量5.2031%，比前一天增加0.2312个百分点，高于30天内均值1.8496个百分点（3倍标准差）。30天内均值为 3.3535%，标准差为 0.6178%_x000D_</v>
      </c>
    </row>
    <row r="54" spans="1:15" ht="19" customHeight="1" x14ac:dyDescent="0.2">
      <c r="A54" s="7" t="str">
        <f>VLOOKUP(D54,工作表7!A:B,2,0)</f>
        <v>订单正常运单超时</v>
      </c>
      <c r="B54" t="s">
        <v>160</v>
      </c>
      <c r="C54" t="s">
        <v>222</v>
      </c>
      <c r="D54" s="3" t="s">
        <v>31</v>
      </c>
      <c r="E54" s="3" t="s">
        <v>54</v>
      </c>
      <c r="F54">
        <v>143793</v>
      </c>
      <c r="G54" s="3">
        <v>2.936456720892334</v>
      </c>
      <c r="H54">
        <v>6.2106477798864468E-2</v>
      </c>
      <c r="I54">
        <v>1.0829389302444499</v>
      </c>
      <c r="J54">
        <v>1.6</v>
      </c>
      <c r="K54" s="3">
        <v>3</v>
      </c>
      <c r="L54">
        <v>1.8535177906478841</v>
      </c>
      <c r="M54">
        <v>0.35534358422373291</v>
      </c>
      <c r="N54" s="2" t="s">
        <v>291</v>
      </c>
      <c r="O54" s="8" t="str">
        <f t="shared" si="0"/>
        <v>【订单正常运单超时】【取餐后__专送超时】今日订单量 143793 单，占支付订单量2.9365%，比前一天增加0.0621个百分点，高于30天内均值1.0829个百分点（3倍标准差）。30天内均值为 1.8535%，标准差为 0.3553%_x000D_</v>
      </c>
    </row>
    <row r="55" spans="1:15" ht="19" customHeight="1" x14ac:dyDescent="0.2">
      <c r="A55" s="7" t="str">
        <f>VLOOKUP(D55,工作表7!A:B,2,0)</f>
        <v>订单正常运单超时</v>
      </c>
      <c r="B55" t="s">
        <v>128</v>
      </c>
      <c r="C55" t="s">
        <v>222</v>
      </c>
      <c r="D55" t="s">
        <v>31</v>
      </c>
      <c r="E55" t="s">
        <v>36</v>
      </c>
      <c r="F55">
        <v>10476</v>
      </c>
      <c r="G55" s="3">
        <v>0.2139347576590522</v>
      </c>
      <c r="H55">
        <v>-2.1958285888473705E-3</v>
      </c>
      <c r="I55">
        <v>-2.9343464342581616E-2</v>
      </c>
      <c r="J55">
        <v>0.9</v>
      </c>
      <c r="K55">
        <v>1</v>
      </c>
      <c r="L55">
        <v>0.24327822200163382</v>
      </c>
      <c r="M55">
        <v>2.8570049618823559E-2</v>
      </c>
      <c r="N55" t="s">
        <v>263</v>
      </c>
      <c r="O55" s="8" t="str">
        <f t="shared" si="0"/>
        <v>【订单正常运单超时】【取餐后__快送选推超时】今日订单量 10476 单，占支付订单量0.2139%，比前一天下降0.0022个百分点，低于30天内均值0.0293个百分点（1倍标准差）。30天内均值为 0.2433%，标准差为 0.0286%_x000D_</v>
      </c>
    </row>
    <row r="56" spans="1:15" ht="19" customHeight="1" x14ac:dyDescent="0.2">
      <c r="A56" s="7" t="str">
        <f>VLOOKUP(D56,工作表7!A:B,2,0)</f>
        <v>订单正常运单超时</v>
      </c>
      <c r="B56" t="s">
        <v>129</v>
      </c>
      <c r="C56" t="s">
        <v>222</v>
      </c>
      <c r="D56" s="3" t="s">
        <v>31</v>
      </c>
      <c r="E56" s="3" t="s">
        <v>32</v>
      </c>
      <c r="F56">
        <v>98284</v>
      </c>
      <c r="G56" s="3">
        <v>2.0070984843224786</v>
      </c>
      <c r="H56">
        <v>0.12661469537957326</v>
      </c>
      <c r="I56">
        <v>0.75660602249945397</v>
      </c>
      <c r="J56">
        <v>1.6</v>
      </c>
      <c r="K56" s="3">
        <v>2.6</v>
      </c>
      <c r="L56">
        <v>1.2504924618230246</v>
      </c>
      <c r="M56">
        <v>0.2869181657902537</v>
      </c>
      <c r="N56" s="8" t="s">
        <v>292</v>
      </c>
      <c r="O56" s="8" t="str">
        <f t="shared" si="0"/>
        <v>【订单正常运单超时】【取餐后__其他标品超时】今日订单量 98284 单，占支付订单量2.0071%，比前一天增加0.1266个百分点，高于30天内均值0.7566个百分点（2.6倍标准差）。30天内均值为 1.2505%，标准差为 0.2869%_x000D_</v>
      </c>
    </row>
    <row r="57" spans="1:15" ht="19" customHeight="1" x14ac:dyDescent="0.2">
      <c r="A57" s="7" t="str">
        <f>VLOOKUP(D57,工作表7!A:B,2,0)</f>
        <v>订单取消无运单</v>
      </c>
      <c r="B57" t="s">
        <v>40</v>
      </c>
      <c r="C57" t="s">
        <v>222</v>
      </c>
      <c r="D57" s="3" t="s">
        <v>18</v>
      </c>
      <c r="E57" s="3" t="s">
        <v>40</v>
      </c>
      <c r="F57">
        <v>236766</v>
      </c>
      <c r="G57" s="3">
        <v>4.8350970629919008</v>
      </c>
      <c r="H57">
        <v>0.66032938588267953</v>
      </c>
      <c r="I57">
        <v>1.2521729871992764</v>
      </c>
      <c r="J57">
        <v>1.3</v>
      </c>
      <c r="K57" s="3">
        <v>3.1</v>
      </c>
      <c r="L57">
        <v>3.5829240757926244</v>
      </c>
      <c r="M57">
        <v>0.40802838487958337</v>
      </c>
      <c r="N57" s="2" t="s">
        <v>278</v>
      </c>
      <c r="O57" s="8" t="str">
        <f t="shared" si="0"/>
        <v>【订单取消无运单】【_汇总】今日订单量 236766 单，占支付订单量4.8351%，比前一天增加0.6603个百分点，高于30天内均值1.2522个百分点（3.1倍标准差）。30天内均值为 3.5829%，标准差为 0.408%_x000D_</v>
      </c>
    </row>
    <row r="58" spans="1:15" ht="19" customHeight="1" x14ac:dyDescent="0.2">
      <c r="A58" s="7" t="str">
        <f>VLOOKUP(D58,工作表7!A:B,2,0)</f>
        <v>订单取消无运单</v>
      </c>
      <c r="B58" t="s">
        <v>127</v>
      </c>
      <c r="C58" t="s">
        <v>222</v>
      </c>
      <c r="D58" t="s">
        <v>18</v>
      </c>
      <c r="E58" t="s">
        <v>35</v>
      </c>
      <c r="F58">
        <v>46332</v>
      </c>
      <c r="G58" s="3">
        <v>0.94616506222405561</v>
      </c>
      <c r="H58">
        <v>7.3131190818450875E-2</v>
      </c>
      <c r="I58">
        <v>0.20959149519049436</v>
      </c>
      <c r="J58">
        <v>1.3</v>
      </c>
      <c r="K58">
        <v>2.2000000000000002</v>
      </c>
      <c r="L58">
        <v>0.73657356703356125</v>
      </c>
      <c r="M58">
        <v>9.5249371472699906E-2</v>
      </c>
      <c r="N58" t="s">
        <v>264</v>
      </c>
      <c r="O58" s="8" t="str">
        <f t="shared" si="0"/>
        <v>【订单取消无运单】【商户确认订单前__商户确认前用户取消】今日订单量 46332 单，占支付订单量0.9462%，比前一天增加0.0731个百分点，高于30天内均值0.2096个百分点（2.2倍标准差）。30天内均值为 0.7366%，标准差为 0.0952%_x000D_</v>
      </c>
    </row>
    <row r="59" spans="1:15" ht="19" customHeight="1" x14ac:dyDescent="0.2">
      <c r="A59" s="7" t="str">
        <f>VLOOKUP(D59,工作表7!A:B,2,0)</f>
        <v>订单取消无运单</v>
      </c>
      <c r="B59" t="s">
        <v>141</v>
      </c>
      <c r="C59" t="s">
        <v>222</v>
      </c>
      <c r="D59" s="3" t="s">
        <v>18</v>
      </c>
      <c r="E59" s="3" t="s">
        <v>56</v>
      </c>
      <c r="F59">
        <v>118558</v>
      </c>
      <c r="G59" s="3">
        <v>2.421122279356807</v>
      </c>
      <c r="H59">
        <v>0.46358780038756442</v>
      </c>
      <c r="I59">
        <v>0.73420091215729699</v>
      </c>
      <c r="J59">
        <v>1.4</v>
      </c>
      <c r="K59" s="3">
        <v>2.9</v>
      </c>
      <c r="L59">
        <v>1.68692136719951</v>
      </c>
      <c r="M59">
        <v>0.25007930224722957</v>
      </c>
      <c r="N59" s="2" t="s">
        <v>294</v>
      </c>
      <c r="O59" s="8" t="str">
        <f t="shared" si="0"/>
        <v>【订单取消无运单】【商户确认订单前__商户未接单被系统取消】今日订单量 118558 单，占支付订单量2.4211%，比前一天增加0.4636个百分点，高于30天内均值0.7342个百分点（2.9倍标准差）。30天内均值为 1.6869%，标准差为 0.2501%_x000D_</v>
      </c>
    </row>
    <row r="60" spans="1:15" ht="19" customHeight="1" x14ac:dyDescent="0.2">
      <c r="A60" s="7" t="str">
        <f>VLOOKUP(D60,工作表7!A:B,2,0)</f>
        <v>订单取消无运单</v>
      </c>
      <c r="B60" t="s">
        <v>151</v>
      </c>
      <c r="C60" t="s">
        <v>222</v>
      </c>
      <c r="D60" s="3" t="s">
        <v>18</v>
      </c>
      <c r="E60" s="3" t="s">
        <v>49</v>
      </c>
      <c r="F60">
        <v>31537</v>
      </c>
      <c r="G60" s="3">
        <v>0.64403020735906158</v>
      </c>
      <c r="H60">
        <v>8.4970610545015313E-2</v>
      </c>
      <c r="I60">
        <v>0.25032547345154676</v>
      </c>
      <c r="J60">
        <v>1.6</v>
      </c>
      <c r="K60" s="3">
        <v>3.1</v>
      </c>
      <c r="L60">
        <v>0.39370473390751481</v>
      </c>
      <c r="M60">
        <v>8.1553573336818022E-2</v>
      </c>
      <c r="N60" s="2" t="s">
        <v>295</v>
      </c>
      <c r="O60" s="8" t="str">
        <f t="shared" si="0"/>
        <v>【订单取消无运单】【商户确认订单前__商户拒单】今日订单量 31537 单，占支付订单量0.644%，比前一天增加0.085个百分点，高于30天内均值0.2503个百分点（3.1倍标准差）。30天内均值为 0.3937%，标准差为 0.0816%_x000D_</v>
      </c>
    </row>
    <row r="61" spans="1:15" ht="19" customHeight="1" x14ac:dyDescent="0.2">
      <c r="A61" s="7" t="str">
        <f>VLOOKUP(D61,工作表7!A:B,2,0)</f>
        <v>订单取消无运单</v>
      </c>
      <c r="B61" t="s">
        <v>161</v>
      </c>
      <c r="C61" t="s">
        <v>222</v>
      </c>
      <c r="D61" t="s">
        <v>18</v>
      </c>
      <c r="E61" t="s">
        <v>25</v>
      </c>
      <c r="F61">
        <v>13765</v>
      </c>
      <c r="G61" s="3">
        <v>0.28110079602680921</v>
      </c>
      <c r="H61">
        <v>-6.6004563918343195E-3</v>
      </c>
      <c r="I61">
        <v>-1.0073843466361143E-2</v>
      </c>
      <c r="J61">
        <v>1</v>
      </c>
      <c r="K61">
        <v>0.2</v>
      </c>
      <c r="L61">
        <v>0.29117463949317035</v>
      </c>
      <c r="M61">
        <v>5.1532827728690216E-2</v>
      </c>
      <c r="N61" t="s">
        <v>265</v>
      </c>
      <c r="O61" s="8" t="str">
        <f t="shared" si="0"/>
        <v>【订单取消无运单】【商户确认订单前__风控取消】今日订单量 13765 单，占支付订单量0.2811%，比前一天下降0.0066个百分点，低于30天内均值0.0101个百分点（0.2倍标准差）。30天内均值为 0.2912%，标准差为 0.0515%_x000D_</v>
      </c>
    </row>
    <row r="62" spans="1:15" ht="19" customHeight="1" x14ac:dyDescent="0.2">
      <c r="A62" s="7" t="str">
        <f>VLOOKUP(D62,工作表7!A:B,2,0)</f>
        <v>订单取消无运单</v>
      </c>
      <c r="B62" t="s">
        <v>145</v>
      </c>
      <c r="C62" t="s">
        <v>222</v>
      </c>
      <c r="D62" t="s">
        <v>18</v>
      </c>
      <c r="E62" t="s">
        <v>19</v>
      </c>
      <c r="F62">
        <v>16096</v>
      </c>
      <c r="G62" s="3">
        <v>0.32870311753341963</v>
      </c>
      <c r="H62">
        <v>3.7193054208051746E-2</v>
      </c>
      <c r="I62">
        <v>4.0525288714609864E-2</v>
      </c>
      <c r="J62">
        <v>1.1000000000000001</v>
      </c>
      <c r="K62">
        <v>0.7</v>
      </c>
      <c r="L62">
        <v>0.28817782881880977</v>
      </c>
      <c r="M62">
        <v>5.9578481443380182E-2</v>
      </c>
      <c r="N62" t="s">
        <v>266</v>
      </c>
      <c r="O62" s="8" t="str">
        <f t="shared" si="0"/>
        <v>【订单取消无运单】【商户确认订单后，运力接单前__用户取消】今日订单量 16096 单，占支付订单量0.3287%，比前一天增加0.0372个百分点，高于30天内均值0.0405个百分点（0.7倍标准差）。30天内均值为 0.2882%，标准差为 0.0596%_x000D_</v>
      </c>
    </row>
    <row r="63" spans="1:15" ht="19" customHeight="1" x14ac:dyDescent="0.2">
      <c r="A63" s="7" t="str">
        <f>VLOOKUP(D63,工作表7!A:B,2,0)</f>
        <v>订单取消无运单</v>
      </c>
      <c r="B63" t="s">
        <v>115</v>
      </c>
      <c r="C63" t="s">
        <v>222</v>
      </c>
      <c r="D63" t="s">
        <v>18</v>
      </c>
      <c r="E63" t="s">
        <v>45</v>
      </c>
      <c r="F63">
        <v>10128</v>
      </c>
      <c r="G63" s="3">
        <v>0.20682810477003444</v>
      </c>
      <c r="H63">
        <v>1.2883447678735116E-3</v>
      </c>
      <c r="I63">
        <v>2.5641565334587779E-2</v>
      </c>
      <c r="J63">
        <v>1.1000000000000001</v>
      </c>
      <c r="K63">
        <v>1.2</v>
      </c>
      <c r="L63">
        <v>0.18118653943544666</v>
      </c>
      <c r="M63">
        <v>2.119379624523552E-2</v>
      </c>
      <c r="N63" t="s">
        <v>267</v>
      </c>
      <c r="O63" s="8" t="str">
        <f t="shared" si="0"/>
        <v>【订单取消无运单】【商户确认订单后，运力接单前__取消订单】今日订单量 10128 单，占支付订单量0.2068%，比前一天增加0.0013个百分点，高于30天内均值0.0256个百分点（1.2倍标准差）。30天内均值为 0.1812%，标准差为 0.0212%_x000D_</v>
      </c>
    </row>
    <row r="64" spans="1:15" ht="19" customHeight="1" x14ac:dyDescent="0.2">
      <c r="A64" s="7" t="str">
        <f>VLOOKUP(D64,工作表7!A:B,2,0)</f>
        <v>订单取消无运单</v>
      </c>
      <c r="B64" t="s">
        <v>136</v>
      </c>
      <c r="C64" t="s">
        <v>222</v>
      </c>
      <c r="D64" t="s">
        <v>18</v>
      </c>
      <c r="E64" t="s">
        <v>59</v>
      </c>
      <c r="F64">
        <v>36</v>
      </c>
      <c r="G64" s="3">
        <v>7.3517098851907969E-4</v>
      </c>
      <c r="H64">
        <v>-1.9759902945423258E-4</v>
      </c>
      <c r="I64">
        <v>2.8173500908250273E-4</v>
      </c>
      <c r="J64">
        <v>1.6</v>
      </c>
      <c r="K64">
        <v>1.5</v>
      </c>
      <c r="L64">
        <v>4.5343597943657695E-4</v>
      </c>
      <c r="M64">
        <v>1.8207257346083687E-4</v>
      </c>
      <c r="N64" t="s">
        <v>268</v>
      </c>
      <c r="O64" s="8" t="str">
        <f t="shared" si="0"/>
        <v>【订单取消无运单】【商户确认订单后，运力接单前__180分钟未送达被系统取消】今日订单量 36 单，占支付订单量0.0007%，比前一天下降0.0002个百分点，高于30天内均值0.0003个百分点（1.5倍标准差）。30天内均值为 0.0005%，标准差为 0.0002%_x000D_</v>
      </c>
    </row>
    <row r="65" spans="1:15" ht="19" customHeight="1" x14ac:dyDescent="0.2">
      <c r="A65" s="7" t="str">
        <f>VLOOKUP(D65,工作表7!A:B,2,0)</f>
        <v>总异常订单量</v>
      </c>
      <c r="B65" t="s">
        <v>226</v>
      </c>
      <c r="C65" t="s">
        <v>222</v>
      </c>
      <c r="D65" s="3" t="s">
        <v>220</v>
      </c>
      <c r="E65" s="3" t="s">
        <v>42</v>
      </c>
      <c r="F65">
        <v>654741</v>
      </c>
      <c r="G65" s="3">
        <v>13.370738560943632</v>
      </c>
      <c r="H65">
        <v>0.93765266429027427</v>
      </c>
      <c r="I65">
        <v>4.4557896741996803</v>
      </c>
      <c r="J65">
        <v>1.5</v>
      </c>
      <c r="K65" s="3">
        <v>3.1</v>
      </c>
      <c r="L65">
        <v>8.9149488867439519</v>
      </c>
      <c r="M65">
        <v>1.4544942694723286</v>
      </c>
      <c r="N65" s="2" t="s">
        <v>275</v>
      </c>
      <c r="O65" s="8" t="str">
        <f t="shared" si="0"/>
        <v>【总异常订单量】【3总异常订单】今日订单量 654741 单，占支付订单量13.3707%，比前一天增加0.9377个百分点，高于30天内均值4.4558个百分点（3.1倍标准差）。30天内均值为 8.9149%，标准差为 1.4545%_x000D_</v>
      </c>
    </row>
    <row r="66" spans="1:15" ht="30" customHeight="1" x14ac:dyDescent="0.2">
      <c r="A66" s="7" t="str">
        <f>VLOOKUP(D66,工作表7!A:B,2,0)</f>
        <v>预定单</v>
      </c>
      <c r="B66" t="s">
        <v>181</v>
      </c>
      <c r="C66" t="s">
        <v>222</v>
      </c>
      <c r="D66" t="s">
        <v>41</v>
      </c>
      <c r="E66" t="s">
        <v>42</v>
      </c>
      <c r="F66">
        <v>148445</v>
      </c>
      <c r="G66" s="3">
        <v>3.0314571497420775</v>
      </c>
      <c r="H66">
        <v>4.5038475530855937E-2</v>
      </c>
      <c r="I66">
        <v>9.737433437350651E-2</v>
      </c>
      <c r="J66">
        <v>1</v>
      </c>
      <c r="K66">
        <v>0.3</v>
      </c>
      <c r="L66">
        <v>2.934082815368571</v>
      </c>
      <c r="M66">
        <v>0.36578062529873462</v>
      </c>
      <c r="N66" s="2" t="s">
        <v>271</v>
      </c>
      <c r="O66" s="8" t="str">
        <f t="shared" si="0"/>
        <v>【预定单】【2预定单】今日订单量 148445 单，占支付订单量3.0315%，比前一天增加0.045个百分点，高于30天内均值0.0974个百分点（0.3倍标准差）。30天内均值为 2.9341%，标准差为 0.3658%_x000D_</v>
      </c>
    </row>
    <row r="67" spans="1:15" ht="30" customHeight="1" x14ac:dyDescent="0.2">
      <c r="A67" s="7" t="str">
        <f>VLOOKUP(D67,工作表7!A:B,2,0)</f>
        <v>创建订单量</v>
      </c>
      <c r="B67" t="s">
        <v>116</v>
      </c>
      <c r="C67" t="s">
        <v>222</v>
      </c>
      <c r="D67" t="s">
        <v>43</v>
      </c>
      <c r="E67" t="s">
        <v>120</v>
      </c>
      <c r="F67">
        <v>5251786</v>
      </c>
      <c r="G67" s="3">
        <v>5251786</v>
      </c>
      <c r="H67">
        <v>-264250</v>
      </c>
      <c r="I67">
        <v>-1750825.9333333336</v>
      </c>
      <c r="J67">
        <v>0.7</v>
      </c>
      <c r="K67">
        <v>2.1</v>
      </c>
      <c r="L67">
        <v>7002611.9333333336</v>
      </c>
      <c r="M67">
        <v>852235.4150187975</v>
      </c>
      <c r="N67" s="2" t="s">
        <v>269</v>
      </c>
      <c r="O67" s="8" t="str">
        <f t="shared" ref="O67:O68" si="1">"【"&amp;A67&amp;"】【"&amp;B67&amp;"】今日订单量 "&amp;F67&amp;" 单，占支付订单量"&amp;ROUND(G67,4)&amp;"%，比前一天"&amp;IF(H67&gt;0,"增加","下降")&amp;ABS(ROUND(H67,4))&amp;"个百分点，"&amp;IF(I67&gt;0,"高于","低于")&amp;"30天内均值"&amp;ABS(ROUND(I67,4))&amp;"个百分点（"&amp;K67&amp;"倍标准差）。"&amp; "30天内均值为 "&amp;ROUND(L67,4)&amp;"%，标准差为 "&amp;ROUND(M67,4)&amp;"%"&amp;CHAR(13)</f>
        <v>【创建订单量】【创建订单量】今日订单量 5251786 单，占支付订单量5251786%，比前一天下降264250个百分点，低于30天内均值1750825.9333个百分点（2.1倍标准差）。30天内均值为 7002611.9333%，标准差为 852235.415%_x000D_</v>
      </c>
    </row>
    <row r="68" spans="1:15" ht="30" customHeight="1" x14ac:dyDescent="0.2">
      <c r="A68" s="7" t="str">
        <f>VLOOKUP(D68,工作表7!A:B,2,0)</f>
        <v>支付订单量</v>
      </c>
      <c r="B68" t="s">
        <v>180</v>
      </c>
      <c r="C68" t="s">
        <v>222</v>
      </c>
      <c r="D68" t="s">
        <v>44</v>
      </c>
      <c r="E68" t="s">
        <v>42</v>
      </c>
      <c r="F68">
        <v>4896820</v>
      </c>
      <c r="G68" s="3">
        <v>93.241042190218721</v>
      </c>
      <c r="H68">
        <v>-4.9918927511470201E-2</v>
      </c>
      <c r="I68">
        <v>0.922618596911704</v>
      </c>
      <c r="J68">
        <v>1</v>
      </c>
      <c r="K68">
        <v>1</v>
      </c>
      <c r="L68">
        <v>92.318423593307017</v>
      </c>
      <c r="M68">
        <v>0.91337755480009775</v>
      </c>
      <c r="N68" s="2" t="s">
        <v>270</v>
      </c>
      <c r="O68" s="8" t="str">
        <f t="shared" si="1"/>
        <v>【支付订单量】【1支付成功订单量】今日订单量 4896820 单，占支付订单量93.241%，比前一天下降0.0499个百分点，高于30天内均值0.9226个百分点（1倍标准差）。30天内均值为 92.3184%，标准差为 0.9134%_x000D_</v>
      </c>
    </row>
    <row r="69" spans="1:15" ht="30" customHeight="1" x14ac:dyDescent="0.2"/>
    <row r="70" spans="1:15" ht="30" customHeight="1" x14ac:dyDescent="0.2"/>
    <row r="71" spans="1:15" ht="30" customHeight="1" x14ac:dyDescent="0.2"/>
    <row r="72" spans="1:15" ht="30" customHeight="1" x14ac:dyDescent="0.2"/>
    <row r="73" spans="1:15" ht="30" customHeight="1" x14ac:dyDescent="0.2"/>
    <row r="74" spans="1:15" ht="30" customHeight="1" x14ac:dyDescent="0.2"/>
    <row r="75" spans="1:15" ht="30" customHeight="1" x14ac:dyDescent="0.2"/>
    <row r="76" spans="1:15" ht="30" customHeight="1" x14ac:dyDescent="0.2"/>
    <row r="77" spans="1:15" ht="30" customHeight="1" x14ac:dyDescent="0.2"/>
    <row r="78" spans="1:15" ht="30" customHeight="1" x14ac:dyDescent="0.2"/>
    <row r="79" spans="1:15" ht="30" customHeight="1" x14ac:dyDescent="0.2"/>
    <row r="80" spans="1:15" ht="30" customHeight="1" x14ac:dyDescent="0.2"/>
    <row r="81" ht="30" customHeight="1" x14ac:dyDescent="0.2"/>
  </sheetData>
  <autoFilter ref="A1:O68"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2" sqref="A12"/>
    </sheetView>
  </sheetViews>
  <sheetFormatPr baseColWidth="10" defaultRowHeight="15" x14ac:dyDescent="0.2"/>
  <cols>
    <col min="1" max="1" width="11.33203125" bestFit="1" customWidth="1"/>
    <col min="2" max="2" width="14.83203125" bestFit="1" customWidth="1"/>
  </cols>
  <sheetData>
    <row r="1" spans="1:3" ht="16" x14ac:dyDescent="0.25">
      <c r="A1" s="9" t="s">
        <v>182</v>
      </c>
      <c r="B1" s="10" t="s">
        <v>183</v>
      </c>
      <c r="C1" s="9"/>
    </row>
    <row r="2" spans="1:3" ht="16" x14ac:dyDescent="0.25">
      <c r="A2" s="9" t="s">
        <v>184</v>
      </c>
      <c r="B2" s="10" t="s">
        <v>188</v>
      </c>
      <c r="C2" s="9"/>
    </row>
    <row r="3" spans="1:3" ht="16" x14ac:dyDescent="0.25">
      <c r="A3" s="9" t="s">
        <v>185</v>
      </c>
      <c r="B3" s="10" t="s">
        <v>117</v>
      </c>
      <c r="C3" s="9"/>
    </row>
    <row r="4" spans="1:3" ht="16" x14ac:dyDescent="0.25">
      <c r="A4" s="9" t="s">
        <v>186</v>
      </c>
      <c r="B4" s="10" t="s">
        <v>118</v>
      </c>
      <c r="C4" s="9"/>
    </row>
    <row r="5" spans="1:3" ht="16" x14ac:dyDescent="0.25">
      <c r="A5" s="9" t="s">
        <v>187</v>
      </c>
      <c r="B5" s="10" t="s">
        <v>119</v>
      </c>
      <c r="C5" s="9"/>
    </row>
    <row r="6" spans="1:3" x14ac:dyDescent="0.2">
      <c r="A6" s="9" t="s">
        <v>41</v>
      </c>
      <c r="B6" s="11" t="s">
        <v>191</v>
      </c>
      <c r="C6" s="9"/>
    </row>
    <row r="7" spans="1:3" x14ac:dyDescent="0.2">
      <c r="A7" s="12" t="s">
        <v>43</v>
      </c>
      <c r="B7" s="11" t="s">
        <v>189</v>
      </c>
      <c r="C7" s="9"/>
    </row>
    <row r="8" spans="1:3" x14ac:dyDescent="0.2">
      <c r="A8" s="9" t="s">
        <v>44</v>
      </c>
      <c r="B8" s="11" t="s">
        <v>190</v>
      </c>
      <c r="C8" s="9"/>
    </row>
    <row r="9" spans="1:3" x14ac:dyDescent="0.2">
      <c r="A9" s="29" t="s">
        <v>272</v>
      </c>
      <c r="B9" s="11" t="s">
        <v>273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plot</vt:lpstr>
      <vt:lpstr>Sheet0</vt:lpstr>
      <vt:lpstr>summary</vt:lpstr>
      <vt:lpstr>工作表7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2017-01-18T07:22:28Z</dcterms:created>
  <dcterms:modified xsi:type="dcterms:W3CDTF">2017-01-25T08:09:47Z</dcterms:modified>
</cp:coreProperties>
</file>