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pivotTables/pivotTable6.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Data Playground\Protein Works\"/>
    </mc:Choice>
  </mc:AlternateContent>
  <xr:revisionPtr revIDLastSave="0" documentId="13_ncr:1_{0C870784-FCC5-4B4A-84C5-3C2619D7FE3E}" xr6:coauthVersionLast="47" xr6:coauthVersionMax="47" xr10:uidLastSave="{00000000-0000-0000-0000-000000000000}"/>
  <bookViews>
    <workbookView xWindow="1515" yWindow="2175" windowWidth="29925" windowHeight="13350" firstSheet="1" activeTab="6" xr2:uid="{04E1F882-81C5-404C-AB90-C92FFC6C1F22}"/>
  </bookViews>
  <sheets>
    <sheet name="Dashboard" sheetId="6" r:id="rId1"/>
    <sheet name="Marketing Dataset" sheetId="1" r:id="rId2"/>
    <sheet name="AR Efficiency" sheetId="19" r:id="rId3"/>
    <sheet name="Marketing Dataset Cleaned" sheetId="18" r:id="rId4"/>
    <sheet name="Trading Data" sheetId="4" r:id="rId5"/>
    <sheet name="Fields" sheetId="2" r:id="rId6"/>
    <sheet name="Brief" sheetId="3" r:id="rId7"/>
    <sheet name="Anomylous Data" sheetId="17" state="hidden" r:id="rId8"/>
    <sheet name="Spend Over Time" sheetId="5" state="hidden" r:id="rId9"/>
    <sheet name="Impressions Over time" sheetId="7" state="hidden" r:id="rId10"/>
    <sheet name="Clicks Over Time" sheetId="8" state="hidden" r:id="rId11"/>
    <sheet name="Revenue Over Time" sheetId="10" state="hidden" r:id="rId12"/>
  </sheets>
  <definedNames>
    <definedName name="_xlchart.v1.0" hidden="1">'Marketing Dataset'!$D$2:$D$316</definedName>
    <definedName name="_xlchart.v1.1" hidden="1">'Marketing Dataset'!$E$1</definedName>
    <definedName name="_xlchart.v1.2" hidden="1">'Marketing Dataset'!$E$2:$E$316</definedName>
    <definedName name="_xlchart.v1.3" hidden="1">'Marketing Dataset'!$F$2:$F$316</definedName>
  </definedNames>
  <calcPr calcId="191029"/>
  <pivotCaches>
    <pivotCache cacheId="0" r:id="rId13"/>
    <pivotCache cacheId="1"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113" i="18" l="1"/>
  <c r="P114" i="18"/>
  <c r="M292" i="18"/>
  <c r="M335" i="1"/>
  <c r="J2" i="18"/>
  <c r="J3" i="18"/>
  <c r="J4" i="18"/>
  <c r="J5" i="18"/>
  <c r="J6" i="18"/>
  <c r="J7" i="18"/>
  <c r="J8" i="18"/>
  <c r="J9" i="18"/>
  <c r="J10" i="18"/>
  <c r="J11" i="18"/>
  <c r="J12" i="18"/>
  <c r="J13" i="18"/>
  <c r="J14" i="18"/>
  <c r="J15" i="18"/>
  <c r="J16" i="18"/>
  <c r="J17" i="18"/>
  <c r="J18" i="18"/>
  <c r="J19" i="18"/>
  <c r="J20" i="18"/>
  <c r="J21" i="18"/>
  <c r="J22" i="18"/>
  <c r="J23" i="18"/>
  <c r="J24" i="18"/>
  <c r="J25" i="18"/>
  <c r="J26" i="18"/>
  <c r="J27" i="18"/>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327" i="18"/>
  <c r="J328"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N304" i="18"/>
  <c r="M304" i="18"/>
  <c r="L304" i="18"/>
  <c r="K304" i="18"/>
  <c r="J304" i="18"/>
  <c r="N303" i="18"/>
  <c r="M303" i="18"/>
  <c r="L303" i="18"/>
  <c r="K303" i="18"/>
  <c r="J303" i="18"/>
  <c r="N302" i="18"/>
  <c r="M302" i="18"/>
  <c r="L302" i="18"/>
  <c r="K302" i="18"/>
  <c r="J302" i="18"/>
  <c r="N323" i="18"/>
  <c r="M323" i="18"/>
  <c r="L323" i="18"/>
  <c r="K323" i="18"/>
  <c r="J323" i="18"/>
  <c r="N299" i="18"/>
  <c r="M299" i="18"/>
  <c r="L299" i="18"/>
  <c r="K299" i="18"/>
  <c r="J299" i="18"/>
  <c r="N298" i="18"/>
  <c r="M298" i="18"/>
  <c r="L298" i="18"/>
  <c r="K298" i="18"/>
  <c r="J298" i="18"/>
  <c r="N301" i="18"/>
  <c r="M301" i="18"/>
  <c r="L301" i="18"/>
  <c r="K301" i="18"/>
  <c r="J301" i="18"/>
  <c r="N300" i="18"/>
  <c r="M300" i="18"/>
  <c r="L300" i="18"/>
  <c r="K300" i="18"/>
  <c r="J300" i="18"/>
  <c r="N316" i="18"/>
  <c r="M316" i="18"/>
  <c r="L316" i="18"/>
  <c r="K316" i="18"/>
  <c r="J316" i="18"/>
  <c r="N315" i="18"/>
  <c r="M315" i="18"/>
  <c r="L315" i="18"/>
  <c r="K315" i="18"/>
  <c r="J315" i="18"/>
  <c r="N314" i="18"/>
  <c r="M314" i="18"/>
  <c r="L314" i="18"/>
  <c r="K314" i="18"/>
  <c r="J314" i="18"/>
  <c r="N313" i="18"/>
  <c r="M313" i="18"/>
  <c r="L313" i="18"/>
  <c r="K313" i="18"/>
  <c r="J313" i="18"/>
  <c r="N312" i="18"/>
  <c r="M312" i="18"/>
  <c r="L312" i="18"/>
  <c r="K312" i="18"/>
  <c r="J312" i="18"/>
  <c r="N311" i="18"/>
  <c r="M311" i="18"/>
  <c r="L311" i="18"/>
  <c r="K311" i="18"/>
  <c r="J311" i="18"/>
  <c r="N310" i="18"/>
  <c r="M310" i="18"/>
  <c r="L310" i="18"/>
  <c r="K310" i="18"/>
  <c r="J310" i="18"/>
  <c r="N309" i="18"/>
  <c r="M309" i="18"/>
  <c r="L309" i="18"/>
  <c r="K309" i="18"/>
  <c r="J309" i="18"/>
  <c r="N308" i="18"/>
  <c r="M308" i="18"/>
  <c r="L308" i="18"/>
  <c r="K308" i="18"/>
  <c r="J308" i="18"/>
  <c r="N307" i="18"/>
  <c r="M307" i="18"/>
  <c r="L307" i="18"/>
  <c r="K307" i="18"/>
  <c r="J307" i="18"/>
  <c r="N306" i="18"/>
  <c r="M306" i="18"/>
  <c r="L306" i="18"/>
  <c r="K306" i="18"/>
  <c r="J306" i="18"/>
  <c r="N305" i="18"/>
  <c r="M305" i="18"/>
  <c r="L305" i="18"/>
  <c r="K305" i="18"/>
  <c r="J305" i="18"/>
  <c r="N322" i="18"/>
  <c r="M322" i="18"/>
  <c r="L322" i="18"/>
  <c r="K322" i="18"/>
  <c r="J322" i="18"/>
  <c r="N321" i="18"/>
  <c r="M321" i="18"/>
  <c r="L321" i="18"/>
  <c r="K321" i="18"/>
  <c r="J321" i="18"/>
  <c r="N320" i="18"/>
  <c r="M320" i="18"/>
  <c r="L320" i="18"/>
  <c r="K320" i="18"/>
  <c r="J320" i="18"/>
  <c r="N319" i="18"/>
  <c r="M319" i="18"/>
  <c r="L319" i="18"/>
  <c r="K319" i="18"/>
  <c r="J319" i="18"/>
  <c r="N318" i="18"/>
  <c r="M318" i="18"/>
  <c r="L318" i="18"/>
  <c r="K318" i="18"/>
  <c r="J318" i="18"/>
  <c r="N317" i="18"/>
  <c r="M317" i="18"/>
  <c r="L317" i="18"/>
  <c r="K317" i="18"/>
  <c r="J317" i="18"/>
  <c r="N325" i="18"/>
  <c r="M325" i="18"/>
  <c r="L325" i="18"/>
  <c r="K325" i="18"/>
  <c r="J325" i="18"/>
  <c r="N324" i="18"/>
  <c r="M324" i="18"/>
  <c r="L324" i="18"/>
  <c r="K324" i="18"/>
  <c r="J324" i="18"/>
  <c r="N266" i="18"/>
  <c r="M266" i="18"/>
  <c r="L266" i="18"/>
  <c r="K266" i="18"/>
  <c r="N246" i="18"/>
  <c r="M246" i="18"/>
  <c r="L246" i="18"/>
  <c r="K246" i="18"/>
  <c r="N285" i="18"/>
  <c r="M285" i="18"/>
  <c r="L285" i="18"/>
  <c r="K285" i="18"/>
  <c r="N265" i="18"/>
  <c r="M265" i="18"/>
  <c r="L265" i="18"/>
  <c r="K265" i="18"/>
  <c r="N245" i="18"/>
  <c r="M245" i="18"/>
  <c r="L245" i="18"/>
  <c r="K245" i="18"/>
  <c r="N264" i="18"/>
  <c r="M264" i="18"/>
  <c r="L264" i="18"/>
  <c r="K264" i="18"/>
  <c r="N244" i="18"/>
  <c r="M244" i="18"/>
  <c r="L244" i="18"/>
  <c r="K244" i="18"/>
  <c r="N263" i="18"/>
  <c r="M263" i="18"/>
  <c r="L263" i="18"/>
  <c r="K263" i="18"/>
  <c r="N243" i="18"/>
  <c r="M243" i="18"/>
  <c r="L243" i="18"/>
  <c r="K243" i="18"/>
  <c r="N284" i="18"/>
  <c r="M284" i="18"/>
  <c r="L284" i="18"/>
  <c r="K284" i="18"/>
  <c r="N262" i="18"/>
  <c r="M262" i="18"/>
  <c r="L262" i="18"/>
  <c r="K262" i="18"/>
  <c r="N242" i="18"/>
  <c r="M242" i="18"/>
  <c r="L242" i="18"/>
  <c r="K242" i="18"/>
  <c r="N283" i="18"/>
  <c r="M283" i="18"/>
  <c r="L283" i="18"/>
  <c r="K283" i="18"/>
  <c r="N241" i="18"/>
  <c r="M241" i="18"/>
  <c r="L241" i="18"/>
  <c r="K241" i="18"/>
  <c r="N282" i="18"/>
  <c r="M282" i="18"/>
  <c r="L282" i="18"/>
  <c r="K282" i="18"/>
  <c r="N261" i="18"/>
  <c r="M261" i="18"/>
  <c r="L261" i="18"/>
  <c r="K261" i="18"/>
  <c r="N240" i="18"/>
  <c r="M240" i="18"/>
  <c r="L240" i="18"/>
  <c r="K240" i="18"/>
  <c r="N281" i="18"/>
  <c r="M281" i="18"/>
  <c r="L281" i="18"/>
  <c r="K281" i="18"/>
  <c r="N260" i="18"/>
  <c r="M260" i="18"/>
  <c r="L260" i="18"/>
  <c r="K260" i="18"/>
  <c r="N239" i="18"/>
  <c r="M239" i="18"/>
  <c r="L239" i="18"/>
  <c r="K239" i="18"/>
  <c r="N280" i="18"/>
  <c r="M280" i="18"/>
  <c r="L280" i="18"/>
  <c r="K280" i="18"/>
  <c r="N259" i="18"/>
  <c r="M259" i="18"/>
  <c r="L259" i="18"/>
  <c r="K259" i="18"/>
  <c r="N238" i="18"/>
  <c r="M238" i="18"/>
  <c r="L238" i="18"/>
  <c r="K238" i="18"/>
  <c r="N279" i="18"/>
  <c r="M279" i="18"/>
  <c r="L279" i="18"/>
  <c r="K279" i="18"/>
  <c r="N258" i="18"/>
  <c r="M258" i="18"/>
  <c r="L258" i="18"/>
  <c r="K258" i="18"/>
  <c r="N237" i="18"/>
  <c r="M237" i="18"/>
  <c r="L237" i="18"/>
  <c r="K237" i="18"/>
  <c r="N278" i="18"/>
  <c r="M278" i="18"/>
  <c r="L278" i="18"/>
  <c r="K278" i="18"/>
  <c r="N257" i="18"/>
  <c r="M257" i="18"/>
  <c r="L257" i="18"/>
  <c r="K257" i="18"/>
  <c r="N236" i="18"/>
  <c r="M236" i="18"/>
  <c r="L236" i="18"/>
  <c r="K236" i="18"/>
  <c r="N277" i="18"/>
  <c r="M277" i="18"/>
  <c r="L277" i="18"/>
  <c r="K277" i="18"/>
  <c r="N256" i="18"/>
  <c r="M256" i="18"/>
  <c r="L256" i="18"/>
  <c r="K256" i="18"/>
  <c r="N235" i="18"/>
  <c r="M235" i="18"/>
  <c r="L235" i="18"/>
  <c r="K235" i="18"/>
  <c r="N276" i="18"/>
  <c r="M276" i="18"/>
  <c r="L276" i="18"/>
  <c r="K276" i="18"/>
  <c r="N255" i="18"/>
  <c r="M255" i="18"/>
  <c r="L255" i="18"/>
  <c r="K255" i="18"/>
  <c r="N234" i="18"/>
  <c r="M234" i="18"/>
  <c r="L234" i="18"/>
  <c r="K234" i="18"/>
  <c r="N275" i="18"/>
  <c r="M275" i="18"/>
  <c r="L275" i="18"/>
  <c r="K275" i="18"/>
  <c r="N254" i="18"/>
  <c r="M254" i="18"/>
  <c r="L254" i="18"/>
  <c r="K254" i="18"/>
  <c r="N233" i="18"/>
  <c r="M233" i="18"/>
  <c r="L233" i="18"/>
  <c r="K233" i="18"/>
  <c r="N274" i="18"/>
  <c r="M274" i="18"/>
  <c r="L274" i="18"/>
  <c r="K274" i="18"/>
  <c r="N253" i="18"/>
  <c r="M253" i="18"/>
  <c r="L253" i="18"/>
  <c r="K253" i="18"/>
  <c r="N232" i="18"/>
  <c r="M232" i="18"/>
  <c r="L232" i="18"/>
  <c r="K232" i="18"/>
  <c r="N273" i="18"/>
  <c r="M273" i="18"/>
  <c r="L273" i="18"/>
  <c r="K273" i="18"/>
  <c r="N252" i="18"/>
  <c r="M252" i="18"/>
  <c r="L252" i="18"/>
  <c r="K252" i="18"/>
  <c r="N231" i="18"/>
  <c r="M231" i="18"/>
  <c r="L231" i="18"/>
  <c r="K231" i="18"/>
  <c r="N272" i="18"/>
  <c r="M272" i="18"/>
  <c r="L272" i="18"/>
  <c r="K272" i="18"/>
  <c r="N251" i="18"/>
  <c r="M251" i="18"/>
  <c r="L251" i="18"/>
  <c r="K251" i="18"/>
  <c r="N230" i="18"/>
  <c r="M230" i="18"/>
  <c r="L230" i="18"/>
  <c r="K230" i="18"/>
  <c r="N271" i="18"/>
  <c r="M271" i="18"/>
  <c r="L271" i="18"/>
  <c r="K271" i="18"/>
  <c r="N250" i="18"/>
  <c r="M250" i="18"/>
  <c r="L250" i="18"/>
  <c r="K250" i="18"/>
  <c r="N229" i="18"/>
  <c r="M229" i="18"/>
  <c r="L229" i="18"/>
  <c r="K229" i="18"/>
  <c r="N270" i="18"/>
  <c r="M270" i="18"/>
  <c r="L270" i="18"/>
  <c r="K270" i="18"/>
  <c r="N249" i="18"/>
  <c r="M249" i="18"/>
  <c r="L249" i="18"/>
  <c r="K249" i="18"/>
  <c r="N228" i="18"/>
  <c r="M228" i="18"/>
  <c r="L228" i="18"/>
  <c r="K228" i="18"/>
  <c r="N269" i="18"/>
  <c r="M269" i="18"/>
  <c r="L269" i="18"/>
  <c r="K269" i="18"/>
  <c r="N248" i="18"/>
  <c r="M248" i="18"/>
  <c r="L248" i="18"/>
  <c r="K248" i="18"/>
  <c r="N227" i="18"/>
  <c r="M227" i="18"/>
  <c r="L227" i="18"/>
  <c r="K227" i="18"/>
  <c r="N268" i="18"/>
  <c r="M268" i="18"/>
  <c r="L268" i="18"/>
  <c r="K268" i="18"/>
  <c r="N247" i="18"/>
  <c r="M247" i="18"/>
  <c r="L247" i="18"/>
  <c r="K247" i="18"/>
  <c r="N226" i="18"/>
  <c r="M226" i="18"/>
  <c r="L226" i="18"/>
  <c r="K226" i="18"/>
  <c r="N267" i="18"/>
  <c r="M267" i="18"/>
  <c r="L267" i="18"/>
  <c r="K267" i="18"/>
  <c r="N207" i="18"/>
  <c r="M207" i="18"/>
  <c r="L207" i="18"/>
  <c r="K207" i="18"/>
  <c r="N206" i="18"/>
  <c r="M206" i="18"/>
  <c r="L206" i="18"/>
  <c r="K206" i="18"/>
  <c r="N205" i="18"/>
  <c r="M205" i="18"/>
  <c r="L205" i="18"/>
  <c r="K205" i="18"/>
  <c r="N204" i="18"/>
  <c r="M204" i="18"/>
  <c r="L204" i="18"/>
  <c r="K204" i="18"/>
  <c r="N203" i="18"/>
  <c r="M203" i="18"/>
  <c r="L203" i="18"/>
  <c r="K203" i="18"/>
  <c r="N202" i="18"/>
  <c r="M202" i="18"/>
  <c r="L202" i="18"/>
  <c r="K202" i="18"/>
  <c r="N201" i="18"/>
  <c r="M201" i="18"/>
  <c r="L201" i="18"/>
  <c r="K201" i="18"/>
  <c r="N326" i="18"/>
  <c r="M326" i="18"/>
  <c r="L326" i="18"/>
  <c r="K326" i="18"/>
  <c r="J326" i="18"/>
  <c r="N200" i="18"/>
  <c r="M200" i="18"/>
  <c r="L200" i="18"/>
  <c r="K200" i="18"/>
  <c r="N225" i="18"/>
  <c r="M225" i="18"/>
  <c r="L225" i="18"/>
  <c r="K225" i="18"/>
  <c r="N199" i="18"/>
  <c r="M199" i="18"/>
  <c r="L199" i="18"/>
  <c r="K199" i="18"/>
  <c r="N224" i="18"/>
  <c r="M224" i="18"/>
  <c r="L224" i="18"/>
  <c r="K224" i="18"/>
  <c r="N198" i="18"/>
  <c r="M198" i="18"/>
  <c r="L198" i="18"/>
  <c r="K198" i="18"/>
  <c r="N223" i="18"/>
  <c r="M223" i="18"/>
  <c r="L223" i="18"/>
  <c r="K223" i="18"/>
  <c r="N197" i="18"/>
  <c r="M197" i="18"/>
  <c r="L197" i="18"/>
  <c r="K197" i="18"/>
  <c r="N222" i="18"/>
  <c r="M222" i="18"/>
  <c r="L222" i="18"/>
  <c r="K222" i="18"/>
  <c r="N196" i="18"/>
  <c r="M196" i="18"/>
  <c r="L196" i="18"/>
  <c r="K196" i="18"/>
  <c r="N221" i="18"/>
  <c r="M221" i="18"/>
  <c r="L221" i="18"/>
  <c r="K221" i="18"/>
  <c r="N213" i="18"/>
  <c r="M213" i="18"/>
  <c r="L213" i="18"/>
  <c r="K213" i="18"/>
  <c r="N195" i="18"/>
  <c r="M195" i="18"/>
  <c r="L195" i="18"/>
  <c r="K195" i="18"/>
  <c r="N220" i="18"/>
  <c r="M220" i="18"/>
  <c r="L220" i="18"/>
  <c r="K220" i="18"/>
  <c r="N212" i="18"/>
  <c r="M212" i="18"/>
  <c r="L212" i="18"/>
  <c r="K212" i="18"/>
  <c r="N194" i="18"/>
  <c r="M194" i="18"/>
  <c r="L194" i="18"/>
  <c r="K194" i="18"/>
  <c r="N219" i="18"/>
  <c r="M219" i="18"/>
  <c r="L219" i="18"/>
  <c r="K219" i="18"/>
  <c r="N211" i="18"/>
  <c r="M211" i="18"/>
  <c r="L211" i="18"/>
  <c r="K211" i="18"/>
  <c r="N193" i="18"/>
  <c r="M193" i="18"/>
  <c r="L193" i="18"/>
  <c r="K193" i="18"/>
  <c r="N218" i="18"/>
  <c r="M218" i="18"/>
  <c r="L218" i="18"/>
  <c r="K218" i="18"/>
  <c r="N210" i="18"/>
  <c r="M210" i="18"/>
  <c r="L210" i="18"/>
  <c r="K210" i="18"/>
  <c r="N192" i="18"/>
  <c r="M192" i="18"/>
  <c r="L192" i="18"/>
  <c r="K192" i="18"/>
  <c r="N217" i="18"/>
  <c r="M217" i="18"/>
  <c r="L217" i="18"/>
  <c r="K217" i="18"/>
  <c r="N209" i="18"/>
  <c r="M209" i="18"/>
  <c r="L209" i="18"/>
  <c r="K209" i="18"/>
  <c r="N191" i="18"/>
  <c r="M191" i="18"/>
  <c r="L191" i="18"/>
  <c r="K191" i="18"/>
  <c r="N216" i="18"/>
  <c r="M216" i="18"/>
  <c r="L216" i="18"/>
  <c r="K216" i="18"/>
  <c r="N190" i="18"/>
  <c r="M190" i="18"/>
  <c r="L190" i="18"/>
  <c r="K190" i="18"/>
  <c r="N215" i="18"/>
  <c r="M215" i="18"/>
  <c r="L215" i="18"/>
  <c r="K215" i="18"/>
  <c r="N189" i="18"/>
  <c r="M189" i="18"/>
  <c r="L189" i="18"/>
  <c r="K189" i="18"/>
  <c r="N214" i="18"/>
  <c r="M214" i="18"/>
  <c r="L214" i="18"/>
  <c r="K214" i="18"/>
  <c r="N188" i="18"/>
  <c r="M188" i="18"/>
  <c r="L188" i="18"/>
  <c r="K188" i="18"/>
  <c r="N328" i="18"/>
  <c r="M328" i="18"/>
  <c r="L328" i="18"/>
  <c r="K328" i="18"/>
  <c r="N208" i="18"/>
  <c r="M208" i="18"/>
  <c r="L208" i="18"/>
  <c r="K208" i="18"/>
  <c r="N187" i="18"/>
  <c r="M187" i="18"/>
  <c r="L187" i="18"/>
  <c r="K187" i="18"/>
  <c r="N327" i="18"/>
  <c r="M327" i="18"/>
  <c r="L327" i="18"/>
  <c r="K327" i="18"/>
  <c r="N165" i="18"/>
  <c r="M165" i="18"/>
  <c r="L165" i="18"/>
  <c r="K165" i="18"/>
  <c r="N144" i="18"/>
  <c r="M144" i="18"/>
  <c r="L144" i="18"/>
  <c r="K144" i="18"/>
  <c r="N186" i="18"/>
  <c r="M186" i="18"/>
  <c r="L186" i="18"/>
  <c r="K186" i="18"/>
  <c r="N164" i="18"/>
  <c r="M164" i="18"/>
  <c r="L164" i="18"/>
  <c r="K164" i="18"/>
  <c r="N143" i="18"/>
  <c r="M143" i="18"/>
  <c r="L143" i="18"/>
  <c r="K143" i="18"/>
  <c r="N185" i="18"/>
  <c r="M185" i="18"/>
  <c r="L185" i="18"/>
  <c r="K185" i="18"/>
  <c r="N163" i="18"/>
  <c r="M163" i="18"/>
  <c r="L163" i="18"/>
  <c r="K163" i="18"/>
  <c r="N142" i="18"/>
  <c r="M142" i="18"/>
  <c r="L142" i="18"/>
  <c r="K142" i="18"/>
  <c r="N184" i="18"/>
  <c r="M184" i="18"/>
  <c r="L184" i="18"/>
  <c r="K184" i="18"/>
  <c r="N162" i="18"/>
  <c r="M162" i="18"/>
  <c r="L162" i="18"/>
  <c r="K162" i="18"/>
  <c r="N141" i="18"/>
  <c r="M141" i="18"/>
  <c r="L141" i="18"/>
  <c r="K141" i="18"/>
  <c r="N183" i="18"/>
  <c r="M183" i="18"/>
  <c r="L183" i="18"/>
  <c r="K183" i="18"/>
  <c r="N161" i="18"/>
  <c r="M161" i="18"/>
  <c r="L161" i="18"/>
  <c r="K161" i="18"/>
  <c r="N140" i="18"/>
  <c r="M140" i="18"/>
  <c r="L140" i="18"/>
  <c r="K140" i="18"/>
  <c r="N182" i="18"/>
  <c r="M182" i="18"/>
  <c r="L182" i="18"/>
  <c r="K182" i="18"/>
  <c r="N160" i="18"/>
  <c r="M160" i="18"/>
  <c r="L160" i="18"/>
  <c r="K160" i="18"/>
  <c r="N139" i="18"/>
  <c r="M139" i="18"/>
  <c r="L139" i="18"/>
  <c r="K139" i="18"/>
  <c r="N181" i="18"/>
  <c r="M181" i="18"/>
  <c r="L181" i="18"/>
  <c r="K181" i="18"/>
  <c r="N159" i="18"/>
  <c r="M159" i="18"/>
  <c r="L159" i="18"/>
  <c r="K159" i="18"/>
  <c r="N138" i="18"/>
  <c r="M138" i="18"/>
  <c r="L138" i="18"/>
  <c r="K138" i="18"/>
  <c r="N180" i="18"/>
  <c r="M180" i="18"/>
  <c r="L180" i="18"/>
  <c r="K180" i="18"/>
  <c r="N158" i="18"/>
  <c r="M158" i="18"/>
  <c r="L158" i="18"/>
  <c r="K158" i="18"/>
  <c r="N137" i="18"/>
  <c r="M137" i="18"/>
  <c r="L137" i="18"/>
  <c r="K137" i="18"/>
  <c r="N179" i="18"/>
  <c r="M179" i="18"/>
  <c r="L179" i="18"/>
  <c r="K179" i="18"/>
  <c r="N157" i="18"/>
  <c r="M157" i="18"/>
  <c r="L157" i="18"/>
  <c r="K157" i="18"/>
  <c r="N136" i="18"/>
  <c r="M136" i="18"/>
  <c r="L136" i="18"/>
  <c r="K136" i="18"/>
  <c r="N178" i="18"/>
  <c r="M178" i="18"/>
  <c r="L178" i="18"/>
  <c r="K178" i="18"/>
  <c r="N156" i="18"/>
  <c r="M156" i="18"/>
  <c r="L156" i="18"/>
  <c r="K156" i="18"/>
  <c r="N135" i="18"/>
  <c r="M135" i="18"/>
  <c r="L135" i="18"/>
  <c r="K135" i="18"/>
  <c r="N177" i="18"/>
  <c r="M177" i="18"/>
  <c r="L177" i="18"/>
  <c r="K177" i="18"/>
  <c r="N155" i="18"/>
  <c r="M155" i="18"/>
  <c r="L155" i="18"/>
  <c r="K155" i="18"/>
  <c r="N134" i="18"/>
  <c r="M134" i="18"/>
  <c r="L134" i="18"/>
  <c r="K134" i="18"/>
  <c r="N176" i="18"/>
  <c r="M176" i="18"/>
  <c r="L176" i="18"/>
  <c r="K176" i="18"/>
  <c r="N154" i="18"/>
  <c r="M154" i="18"/>
  <c r="L154" i="18"/>
  <c r="K154" i="18"/>
  <c r="N133" i="18"/>
  <c r="M133" i="18"/>
  <c r="L133" i="18"/>
  <c r="K133" i="18"/>
  <c r="N175" i="18"/>
  <c r="M175" i="18"/>
  <c r="L175" i="18"/>
  <c r="K175" i="18"/>
  <c r="N153" i="18"/>
  <c r="M153" i="18"/>
  <c r="L153" i="18"/>
  <c r="K153" i="18"/>
  <c r="N132" i="18"/>
  <c r="M132" i="18"/>
  <c r="L132" i="18"/>
  <c r="K132" i="18"/>
  <c r="N174" i="18"/>
  <c r="M174" i="18"/>
  <c r="L174" i="18"/>
  <c r="K174" i="18"/>
  <c r="N152" i="18"/>
  <c r="M152" i="18"/>
  <c r="L152" i="18"/>
  <c r="K152" i="18"/>
  <c r="N131" i="18"/>
  <c r="M131" i="18"/>
  <c r="L131" i="18"/>
  <c r="K131" i="18"/>
  <c r="N173" i="18"/>
  <c r="M173" i="18"/>
  <c r="L173" i="18"/>
  <c r="K173" i="18"/>
  <c r="N151" i="18"/>
  <c r="M151" i="18"/>
  <c r="L151" i="18"/>
  <c r="K151" i="18"/>
  <c r="N130" i="18"/>
  <c r="M130" i="18"/>
  <c r="L130" i="18"/>
  <c r="K130" i="18"/>
  <c r="N172" i="18"/>
  <c r="M172" i="18"/>
  <c r="L172" i="18"/>
  <c r="K172" i="18"/>
  <c r="N150" i="18"/>
  <c r="M150" i="18"/>
  <c r="L150" i="18"/>
  <c r="K150" i="18"/>
  <c r="N129" i="18"/>
  <c r="M129" i="18"/>
  <c r="L129" i="18"/>
  <c r="K129" i="18"/>
  <c r="N171" i="18"/>
  <c r="M171" i="18"/>
  <c r="L171" i="18"/>
  <c r="K171" i="18"/>
  <c r="N149" i="18"/>
  <c r="M149" i="18"/>
  <c r="L149" i="18"/>
  <c r="K149" i="18"/>
  <c r="N128" i="18"/>
  <c r="M128" i="18"/>
  <c r="L128" i="18"/>
  <c r="K128" i="18"/>
  <c r="N170" i="18"/>
  <c r="M170" i="18"/>
  <c r="L170" i="18"/>
  <c r="K170" i="18"/>
  <c r="N148" i="18"/>
  <c r="M148" i="18"/>
  <c r="L148" i="18"/>
  <c r="K148" i="18"/>
  <c r="N127" i="18"/>
  <c r="M127" i="18"/>
  <c r="L127" i="18"/>
  <c r="K127" i="18"/>
  <c r="N169" i="18"/>
  <c r="M169" i="18"/>
  <c r="L169" i="18"/>
  <c r="K169" i="18"/>
  <c r="N147" i="18"/>
  <c r="M147" i="18"/>
  <c r="L147" i="18"/>
  <c r="K147" i="18"/>
  <c r="N126" i="18"/>
  <c r="M126" i="18"/>
  <c r="L126" i="18"/>
  <c r="K126" i="18"/>
  <c r="N168" i="18"/>
  <c r="M168" i="18"/>
  <c r="L168" i="18"/>
  <c r="K168" i="18"/>
  <c r="N146" i="18"/>
  <c r="M146" i="18"/>
  <c r="L146" i="18"/>
  <c r="K146" i="18"/>
  <c r="N125" i="18"/>
  <c r="M125" i="18"/>
  <c r="L125" i="18"/>
  <c r="K125" i="18"/>
  <c r="N167" i="18"/>
  <c r="M167" i="18"/>
  <c r="L167" i="18"/>
  <c r="K167" i="18"/>
  <c r="N145" i="18"/>
  <c r="M145" i="18"/>
  <c r="L145" i="18"/>
  <c r="K145" i="18"/>
  <c r="N124" i="18"/>
  <c r="M124" i="18"/>
  <c r="L124" i="18"/>
  <c r="K124" i="18"/>
  <c r="N166" i="18"/>
  <c r="M166" i="18"/>
  <c r="L166" i="18"/>
  <c r="K166" i="18"/>
  <c r="N102" i="18"/>
  <c r="M102" i="18"/>
  <c r="L102" i="18"/>
  <c r="K102" i="18"/>
  <c r="N85" i="18"/>
  <c r="M85" i="18"/>
  <c r="L85" i="18"/>
  <c r="K85" i="18"/>
  <c r="N123" i="18"/>
  <c r="M123" i="18"/>
  <c r="L123" i="18"/>
  <c r="K123" i="18"/>
  <c r="N101" i="18"/>
  <c r="M101" i="18"/>
  <c r="L101" i="18"/>
  <c r="K101" i="18"/>
  <c r="N84" i="18"/>
  <c r="M84" i="18"/>
  <c r="L84" i="18"/>
  <c r="K84" i="18"/>
  <c r="N122" i="18"/>
  <c r="M122" i="18"/>
  <c r="L122" i="18"/>
  <c r="K122" i="18"/>
  <c r="N100" i="18"/>
  <c r="M100" i="18"/>
  <c r="L100" i="18"/>
  <c r="K100" i="18"/>
  <c r="N83" i="18"/>
  <c r="M83" i="18"/>
  <c r="L83" i="18"/>
  <c r="K83" i="18"/>
  <c r="N121" i="18"/>
  <c r="M121" i="18"/>
  <c r="L121" i="18"/>
  <c r="K121" i="18"/>
  <c r="N99" i="18"/>
  <c r="M99" i="18"/>
  <c r="L99" i="18"/>
  <c r="K99" i="18"/>
  <c r="N82" i="18"/>
  <c r="M82" i="18"/>
  <c r="L82" i="18"/>
  <c r="K82" i="18"/>
  <c r="N120" i="18"/>
  <c r="M120" i="18"/>
  <c r="L120" i="18"/>
  <c r="K120" i="18"/>
  <c r="N81" i="18"/>
  <c r="M81" i="18"/>
  <c r="L81" i="18"/>
  <c r="K81" i="18"/>
  <c r="N119" i="18"/>
  <c r="M119" i="18"/>
  <c r="L119" i="18"/>
  <c r="K119" i="18"/>
  <c r="N80" i="18"/>
  <c r="M80" i="18"/>
  <c r="L80" i="18"/>
  <c r="K80" i="18"/>
  <c r="N118" i="18"/>
  <c r="M118" i="18"/>
  <c r="L118" i="18"/>
  <c r="K118" i="18"/>
  <c r="N98" i="18"/>
  <c r="M98" i="18"/>
  <c r="L98" i="18"/>
  <c r="K98" i="18"/>
  <c r="N79" i="18"/>
  <c r="M79" i="18"/>
  <c r="L79" i="18"/>
  <c r="K79" i="18"/>
  <c r="N117" i="18"/>
  <c r="M117" i="18"/>
  <c r="L117" i="18"/>
  <c r="K117" i="18"/>
  <c r="N97" i="18"/>
  <c r="M97" i="18"/>
  <c r="L97" i="18"/>
  <c r="K97" i="18"/>
  <c r="N78" i="18"/>
  <c r="M78" i="18"/>
  <c r="L78" i="18"/>
  <c r="K78" i="18"/>
  <c r="N116" i="18"/>
  <c r="M116" i="18"/>
  <c r="L116" i="18"/>
  <c r="K116" i="18"/>
  <c r="N96" i="18"/>
  <c r="M96" i="18"/>
  <c r="L96" i="18"/>
  <c r="K96" i="18"/>
  <c r="N77" i="18"/>
  <c r="M77" i="18"/>
  <c r="L77" i="18"/>
  <c r="K77" i="18"/>
  <c r="N115" i="18"/>
  <c r="M115" i="18"/>
  <c r="L115" i="18"/>
  <c r="K115" i="18"/>
  <c r="N95" i="18"/>
  <c r="M95" i="18"/>
  <c r="L95" i="18"/>
  <c r="K95" i="18"/>
  <c r="N76" i="18"/>
  <c r="M76" i="18"/>
  <c r="L76" i="18"/>
  <c r="K76" i="18"/>
  <c r="N114" i="18"/>
  <c r="M114" i="18"/>
  <c r="L114" i="18"/>
  <c r="K114" i="18"/>
  <c r="N94" i="18"/>
  <c r="M94" i="18"/>
  <c r="L94" i="18"/>
  <c r="K94" i="18"/>
  <c r="N75" i="18"/>
  <c r="M75" i="18"/>
  <c r="L75" i="18"/>
  <c r="K75" i="18"/>
  <c r="N113" i="18"/>
  <c r="M113" i="18"/>
  <c r="L113" i="18"/>
  <c r="K113" i="18"/>
  <c r="N93" i="18"/>
  <c r="M93" i="18"/>
  <c r="L93" i="18"/>
  <c r="K93" i="18"/>
  <c r="N74" i="18"/>
  <c r="M74" i="18"/>
  <c r="L74" i="18"/>
  <c r="K74" i="18"/>
  <c r="N112" i="18"/>
  <c r="M112" i="18"/>
  <c r="L112" i="18"/>
  <c r="K112" i="18"/>
  <c r="N92" i="18"/>
  <c r="M92" i="18"/>
  <c r="L92" i="18"/>
  <c r="K92" i="18"/>
  <c r="N73" i="18"/>
  <c r="M73" i="18"/>
  <c r="L73" i="18"/>
  <c r="K73" i="18"/>
  <c r="N111" i="18"/>
  <c r="M111" i="18"/>
  <c r="L111" i="18"/>
  <c r="K111" i="18"/>
  <c r="N91" i="18"/>
  <c r="M91" i="18"/>
  <c r="L91" i="18"/>
  <c r="K91" i="18"/>
  <c r="N72" i="18"/>
  <c r="M72" i="18"/>
  <c r="L72" i="18"/>
  <c r="K72" i="18"/>
  <c r="N110" i="18"/>
  <c r="M110" i="18"/>
  <c r="L110" i="18"/>
  <c r="K110" i="18"/>
  <c r="N90" i="18"/>
  <c r="M90" i="18"/>
  <c r="L90" i="18"/>
  <c r="K90" i="18"/>
  <c r="N71" i="18"/>
  <c r="M71" i="18"/>
  <c r="L71" i="18"/>
  <c r="K71" i="18"/>
  <c r="N109" i="18"/>
  <c r="M109" i="18"/>
  <c r="L109" i="18"/>
  <c r="K109" i="18"/>
  <c r="N70" i="18"/>
  <c r="M70" i="18"/>
  <c r="L70" i="18"/>
  <c r="K70" i="18"/>
  <c r="N108" i="18"/>
  <c r="M108" i="18"/>
  <c r="L108" i="18"/>
  <c r="K108" i="18"/>
  <c r="N69" i="18"/>
  <c r="M69" i="18"/>
  <c r="L69" i="18"/>
  <c r="K69" i="18"/>
  <c r="N107" i="18"/>
  <c r="M107" i="18"/>
  <c r="L107" i="18"/>
  <c r="K107" i="18"/>
  <c r="N89" i="18"/>
  <c r="M89" i="18"/>
  <c r="L89" i="18"/>
  <c r="K89" i="18"/>
  <c r="N68" i="18"/>
  <c r="M68" i="18"/>
  <c r="L68" i="18"/>
  <c r="K68" i="18"/>
  <c r="N106" i="18"/>
  <c r="M106" i="18"/>
  <c r="L106" i="18"/>
  <c r="K106" i="18"/>
  <c r="N88" i="18"/>
  <c r="M88" i="18"/>
  <c r="L88" i="18"/>
  <c r="K88" i="18"/>
  <c r="N67" i="18"/>
  <c r="M67" i="18"/>
  <c r="L67" i="18"/>
  <c r="K67" i="18"/>
  <c r="N105" i="18"/>
  <c r="M105" i="18"/>
  <c r="L105" i="18"/>
  <c r="K105" i="18"/>
  <c r="N87" i="18"/>
  <c r="M87" i="18"/>
  <c r="L87" i="18"/>
  <c r="K87" i="18"/>
  <c r="N66" i="18"/>
  <c r="M66" i="18"/>
  <c r="L66" i="18"/>
  <c r="K66" i="18"/>
  <c r="N104" i="18"/>
  <c r="M104" i="18"/>
  <c r="L104" i="18"/>
  <c r="K104" i="18"/>
  <c r="N86" i="18"/>
  <c r="M86" i="18"/>
  <c r="L86" i="18"/>
  <c r="K86" i="18"/>
  <c r="N65" i="18"/>
  <c r="M65" i="18"/>
  <c r="L65" i="18"/>
  <c r="K65" i="18"/>
  <c r="N103" i="18"/>
  <c r="M103" i="18"/>
  <c r="L103" i="18"/>
  <c r="K103" i="18"/>
  <c r="N43" i="18"/>
  <c r="M43" i="18"/>
  <c r="L43" i="18"/>
  <c r="K43" i="18"/>
  <c r="N22" i="18"/>
  <c r="M22" i="18"/>
  <c r="L22" i="18"/>
  <c r="K22" i="18"/>
  <c r="N64" i="18"/>
  <c r="M64" i="18"/>
  <c r="L64" i="18"/>
  <c r="K64" i="18"/>
  <c r="N42" i="18"/>
  <c r="M42" i="18"/>
  <c r="L42" i="18"/>
  <c r="K42" i="18"/>
  <c r="N21" i="18"/>
  <c r="M21" i="18"/>
  <c r="L21" i="18"/>
  <c r="K21" i="18"/>
  <c r="N63" i="18"/>
  <c r="M63" i="18"/>
  <c r="L63" i="18"/>
  <c r="K63" i="18"/>
  <c r="N41" i="18"/>
  <c r="M41" i="18"/>
  <c r="L41" i="18"/>
  <c r="K41" i="18"/>
  <c r="N20" i="18"/>
  <c r="M20" i="18"/>
  <c r="L20" i="18"/>
  <c r="K20" i="18"/>
  <c r="N62" i="18"/>
  <c r="M62" i="18"/>
  <c r="L62" i="18"/>
  <c r="K62" i="18"/>
  <c r="N40" i="18"/>
  <c r="M40" i="18"/>
  <c r="L40" i="18"/>
  <c r="K40" i="18"/>
  <c r="N19" i="18"/>
  <c r="M19" i="18"/>
  <c r="L19" i="18"/>
  <c r="K19" i="18"/>
  <c r="N61" i="18"/>
  <c r="M61" i="18"/>
  <c r="L61" i="18"/>
  <c r="K61" i="18"/>
  <c r="N39" i="18"/>
  <c r="M39" i="18"/>
  <c r="L39" i="18"/>
  <c r="K39" i="18"/>
  <c r="N18" i="18"/>
  <c r="M18" i="18"/>
  <c r="L18" i="18"/>
  <c r="K18" i="18"/>
  <c r="N60" i="18"/>
  <c r="M60" i="18"/>
  <c r="L60" i="18"/>
  <c r="K60" i="18"/>
  <c r="N38" i="18"/>
  <c r="M38" i="18"/>
  <c r="L38" i="18"/>
  <c r="K38" i="18"/>
  <c r="N17" i="18"/>
  <c r="M17" i="18"/>
  <c r="L17" i="18"/>
  <c r="K17" i="18"/>
  <c r="N59" i="18"/>
  <c r="M59" i="18"/>
  <c r="L59" i="18"/>
  <c r="K59" i="18"/>
  <c r="N37" i="18"/>
  <c r="M37" i="18"/>
  <c r="L37" i="18"/>
  <c r="K37" i="18"/>
  <c r="N16" i="18"/>
  <c r="M16" i="18"/>
  <c r="L16" i="18"/>
  <c r="K16" i="18"/>
  <c r="N58" i="18"/>
  <c r="M58" i="18"/>
  <c r="L58" i="18"/>
  <c r="K58" i="18"/>
  <c r="N36" i="18"/>
  <c r="M36" i="18"/>
  <c r="L36" i="18"/>
  <c r="K36" i="18"/>
  <c r="N15" i="18"/>
  <c r="M15" i="18"/>
  <c r="L15" i="18"/>
  <c r="K15" i="18"/>
  <c r="N57" i="18"/>
  <c r="M57" i="18"/>
  <c r="L57" i="18"/>
  <c r="K57" i="18"/>
  <c r="N35" i="18"/>
  <c r="M35" i="18"/>
  <c r="L35" i="18"/>
  <c r="K35" i="18"/>
  <c r="N14" i="18"/>
  <c r="M14" i="18"/>
  <c r="L14" i="18"/>
  <c r="K14" i="18"/>
  <c r="N56" i="18"/>
  <c r="M56" i="18"/>
  <c r="L56" i="18"/>
  <c r="K56" i="18"/>
  <c r="N34" i="18"/>
  <c r="M34" i="18"/>
  <c r="L34" i="18"/>
  <c r="K34" i="18"/>
  <c r="N13" i="18"/>
  <c r="M13" i="18"/>
  <c r="L13" i="18"/>
  <c r="K13" i="18"/>
  <c r="N55" i="18"/>
  <c r="M55" i="18"/>
  <c r="L55" i="18"/>
  <c r="K55" i="18"/>
  <c r="N33" i="18"/>
  <c r="M33" i="18"/>
  <c r="L33" i="18"/>
  <c r="K33" i="18"/>
  <c r="N12" i="18"/>
  <c r="M12" i="18"/>
  <c r="L12" i="18"/>
  <c r="K12" i="18"/>
  <c r="N54" i="18"/>
  <c r="M54" i="18"/>
  <c r="L54" i="18"/>
  <c r="K54" i="18"/>
  <c r="N32" i="18"/>
  <c r="M32" i="18"/>
  <c r="L32" i="18"/>
  <c r="K32" i="18"/>
  <c r="N11" i="18"/>
  <c r="M11" i="18"/>
  <c r="L11" i="18"/>
  <c r="K11" i="18"/>
  <c r="N53" i="18"/>
  <c r="M53" i="18"/>
  <c r="L53" i="18"/>
  <c r="K53" i="18"/>
  <c r="N31" i="18"/>
  <c r="M31" i="18"/>
  <c r="L31" i="18"/>
  <c r="K31" i="18"/>
  <c r="N10" i="18"/>
  <c r="M10" i="18"/>
  <c r="L10" i="18"/>
  <c r="K10" i="18"/>
  <c r="N52" i="18"/>
  <c r="M52" i="18"/>
  <c r="L52" i="18"/>
  <c r="K52" i="18"/>
  <c r="N30" i="18"/>
  <c r="M30" i="18"/>
  <c r="L30" i="18"/>
  <c r="K30" i="18"/>
  <c r="Q24" i="18"/>
  <c r="N9" i="18"/>
  <c r="M9" i="18"/>
  <c r="L9" i="18"/>
  <c r="K9" i="18"/>
  <c r="Q23" i="18"/>
  <c r="N51" i="18"/>
  <c r="M51" i="18"/>
  <c r="L51" i="18"/>
  <c r="K51" i="18"/>
  <c r="Q22" i="18"/>
  <c r="N29" i="18"/>
  <c r="M29" i="18"/>
  <c r="L29" i="18"/>
  <c r="K29" i="18"/>
  <c r="N8" i="18"/>
  <c r="M8" i="18"/>
  <c r="L8" i="18"/>
  <c r="K8" i="18"/>
  <c r="N50" i="18"/>
  <c r="M50" i="18"/>
  <c r="L50" i="18"/>
  <c r="K50" i="18"/>
  <c r="Q19" i="18"/>
  <c r="N28" i="18"/>
  <c r="M28" i="18"/>
  <c r="L28" i="18"/>
  <c r="K28" i="18"/>
  <c r="Q18" i="18"/>
  <c r="N7" i="18"/>
  <c r="M7" i="18"/>
  <c r="L7" i="18"/>
  <c r="K7" i="18"/>
  <c r="Q17" i="18"/>
  <c r="N49" i="18"/>
  <c r="M49" i="18"/>
  <c r="L49" i="18"/>
  <c r="K49" i="18"/>
  <c r="N27" i="18"/>
  <c r="M27" i="18"/>
  <c r="L27" i="18"/>
  <c r="K27" i="18"/>
  <c r="N6" i="18"/>
  <c r="M6" i="18"/>
  <c r="L6" i="18"/>
  <c r="K6" i="18"/>
  <c r="Q14" i="18"/>
  <c r="N48" i="18"/>
  <c r="M48" i="18"/>
  <c r="L48" i="18"/>
  <c r="K48" i="18"/>
  <c r="Q13" i="18"/>
  <c r="N26" i="18"/>
  <c r="M26" i="18"/>
  <c r="L26" i="18"/>
  <c r="K26" i="18"/>
  <c r="Q12" i="18"/>
  <c r="N5" i="18"/>
  <c r="M5" i="18"/>
  <c r="L5" i="18"/>
  <c r="K5" i="18"/>
  <c r="N47" i="18"/>
  <c r="M47" i="18"/>
  <c r="L47" i="18"/>
  <c r="K47" i="18"/>
  <c r="N25" i="18"/>
  <c r="M25" i="18"/>
  <c r="L25" i="18"/>
  <c r="K25" i="18"/>
  <c r="Q9" i="18"/>
  <c r="N4" i="18"/>
  <c r="M4" i="18"/>
  <c r="L4" i="18"/>
  <c r="K4" i="18"/>
  <c r="Q8" i="18"/>
  <c r="N46" i="18"/>
  <c r="M46" i="18"/>
  <c r="L46" i="18"/>
  <c r="K46" i="18"/>
  <c r="Q7" i="18"/>
  <c r="N24" i="18"/>
  <c r="M24" i="18"/>
  <c r="L24" i="18"/>
  <c r="K24" i="18"/>
  <c r="N3" i="18"/>
  <c r="M3" i="18"/>
  <c r="L3" i="18"/>
  <c r="K3" i="18"/>
  <c r="N45" i="18"/>
  <c r="M45" i="18"/>
  <c r="L45" i="18"/>
  <c r="K45" i="18"/>
  <c r="N23" i="18"/>
  <c r="M23" i="18"/>
  <c r="L23" i="18"/>
  <c r="K23" i="18"/>
  <c r="Q3" i="18"/>
  <c r="N2" i="18"/>
  <c r="M2" i="18"/>
  <c r="L2" i="18"/>
  <c r="K2" i="18"/>
  <c r="Q2" i="18"/>
  <c r="N44" i="18"/>
  <c r="M44" i="18"/>
  <c r="L44" i="18"/>
  <c r="K44" i="18"/>
  <c r="M194" i="1"/>
  <c r="M197" i="1"/>
  <c r="M8" i="1"/>
  <c r="M149" i="1"/>
  <c r="M65" i="1"/>
  <c r="M245" i="1"/>
  <c r="M242" i="1"/>
  <c r="M191" i="1"/>
  <c r="M248" i="1"/>
  <c r="M236" i="1"/>
  <c r="M206" i="1"/>
  <c r="M5" i="1"/>
  <c r="M251" i="1"/>
  <c r="M209" i="1"/>
  <c r="M200" i="1"/>
  <c r="M86" i="1"/>
  <c r="M239" i="1"/>
  <c r="M203" i="1"/>
  <c r="M2" i="1"/>
  <c r="M152" i="1"/>
  <c r="M146" i="1"/>
  <c r="M143" i="1"/>
  <c r="M128" i="1"/>
  <c r="M140" i="1"/>
  <c r="M68" i="1"/>
  <c r="M212" i="1"/>
  <c r="M137" i="1"/>
  <c r="M131" i="1"/>
  <c r="M89" i="1"/>
  <c r="M215" i="1"/>
  <c r="M218" i="1"/>
  <c r="M224" i="1"/>
  <c r="M134" i="1"/>
  <c r="M155" i="1"/>
  <c r="M221" i="1"/>
  <c r="M71" i="1"/>
  <c r="M74" i="1"/>
  <c r="M230" i="1"/>
  <c r="M188" i="1"/>
  <c r="M158" i="1"/>
  <c r="M161" i="1"/>
  <c r="M167" i="1"/>
  <c r="M125" i="1"/>
  <c r="M92" i="1"/>
  <c r="M185" i="1"/>
  <c r="M95" i="1"/>
  <c r="M41" i="1"/>
  <c r="M38" i="1"/>
  <c r="M83" i="1"/>
  <c r="M233" i="1"/>
  <c r="M284" i="1"/>
  <c r="M47" i="1"/>
  <c r="M56" i="1"/>
  <c r="M287" i="1"/>
  <c r="M20" i="1"/>
  <c r="M290" i="1"/>
  <c r="M299" i="1"/>
  <c r="M77" i="1"/>
  <c r="M110" i="1"/>
  <c r="M26" i="1"/>
  <c r="M101" i="1"/>
  <c r="M254" i="1"/>
  <c r="M50" i="1"/>
  <c r="M59" i="1"/>
  <c r="M314" i="1"/>
  <c r="M305" i="1"/>
  <c r="M266" i="1"/>
  <c r="M35" i="1"/>
  <c r="M260" i="1"/>
  <c r="M275" i="1"/>
  <c r="M311" i="1"/>
  <c r="M173" i="1"/>
  <c r="M227" i="1"/>
  <c r="M176" i="1"/>
  <c r="M11" i="1"/>
  <c r="M182" i="1"/>
  <c r="M170" i="1"/>
  <c r="M179" i="1"/>
  <c r="M119" i="1"/>
  <c r="M98" i="1"/>
  <c r="M164" i="1"/>
  <c r="M116" i="1"/>
  <c r="M107" i="1"/>
  <c r="M113" i="1"/>
  <c r="M53" i="1"/>
  <c r="M296" i="1"/>
  <c r="M293" i="1"/>
  <c r="M272" i="1"/>
  <c r="M32" i="1"/>
  <c r="M17" i="1"/>
  <c r="M263" i="1"/>
  <c r="M80" i="1"/>
  <c r="M122" i="1"/>
  <c r="M29" i="1"/>
  <c r="M104" i="1"/>
  <c r="M23" i="1"/>
  <c r="M302" i="1"/>
  <c r="M62" i="1"/>
  <c r="M14" i="1"/>
  <c r="M44" i="1"/>
  <c r="M269" i="1"/>
  <c r="M278" i="1"/>
  <c r="M257" i="1"/>
  <c r="M281" i="1"/>
  <c r="M308" i="1"/>
  <c r="M192" i="1"/>
  <c r="M132" i="1"/>
  <c r="M252" i="1"/>
  <c r="M129" i="1"/>
  <c r="M189" i="1"/>
  <c r="M195" i="1"/>
  <c r="M3" i="1"/>
  <c r="M249" i="1"/>
  <c r="M6" i="1"/>
  <c r="M66" i="1"/>
  <c r="M246" i="1"/>
  <c r="M243" i="1"/>
  <c r="M213" i="1"/>
  <c r="M225" i="1"/>
  <c r="M237" i="1"/>
  <c r="M210" i="1"/>
  <c r="M162" i="1"/>
  <c r="M219" i="1"/>
  <c r="M201" i="1"/>
  <c r="M69" i="1"/>
  <c r="M231" i="1"/>
  <c r="M228" i="1"/>
  <c r="M204" i="1"/>
  <c r="M147" i="1"/>
  <c r="M216" i="1"/>
  <c r="M240" i="1"/>
  <c r="M156" i="1"/>
  <c r="M144" i="1"/>
  <c r="M207" i="1"/>
  <c r="M150" i="1"/>
  <c r="M153" i="1"/>
  <c r="M234" i="1"/>
  <c r="M24" i="1"/>
  <c r="M36" i="1"/>
  <c r="M15" i="1"/>
  <c r="M9" i="1"/>
  <c r="M21" i="1"/>
  <c r="M63" i="1"/>
  <c r="M165" i="1"/>
  <c r="M171" i="1"/>
  <c r="M33" i="1"/>
  <c r="M45" i="1"/>
  <c r="M285" i="1"/>
  <c r="M264" i="1"/>
  <c r="M267" i="1"/>
  <c r="M123" i="1"/>
  <c r="M102" i="1"/>
  <c r="M54" i="1"/>
  <c r="M114" i="1"/>
  <c r="M51" i="1"/>
  <c r="M48" i="1"/>
  <c r="M303" i="1"/>
  <c r="M300" i="1"/>
  <c r="M270" i="1"/>
  <c r="M276" i="1"/>
  <c r="M279" i="1"/>
  <c r="M255" i="1"/>
  <c r="M294" i="1"/>
  <c r="M138" i="1"/>
  <c r="M126" i="1"/>
  <c r="M141" i="1"/>
  <c r="M183" i="1"/>
  <c r="M135" i="1"/>
  <c r="M198" i="1"/>
  <c r="M222" i="1"/>
  <c r="M174" i="1"/>
  <c r="M87" i="1"/>
  <c r="M186" i="1"/>
  <c r="M159" i="1"/>
  <c r="M18" i="1"/>
  <c r="M177" i="1"/>
  <c r="M30" i="1"/>
  <c r="M12" i="1"/>
  <c r="M99" i="1"/>
  <c r="M27" i="1"/>
  <c r="M168" i="1"/>
  <c r="M180" i="1"/>
  <c r="M93" i="1"/>
  <c r="M90" i="1"/>
  <c r="M84" i="1"/>
  <c r="M72" i="1"/>
  <c r="M75" i="1"/>
  <c r="M78" i="1"/>
  <c r="M57" i="1"/>
  <c r="M39" i="1"/>
  <c r="M60" i="1"/>
  <c r="M258" i="1"/>
  <c r="M291" i="1"/>
  <c r="M288" i="1"/>
  <c r="M282" i="1"/>
  <c r="M96" i="1"/>
  <c r="M105" i="1"/>
  <c r="M120" i="1"/>
  <c r="M81" i="1"/>
  <c r="M117" i="1"/>
  <c r="M42" i="1"/>
  <c r="M111" i="1"/>
  <c r="M108" i="1"/>
  <c r="M297" i="1"/>
  <c r="M261" i="1"/>
  <c r="M273" i="1"/>
  <c r="M309" i="1"/>
  <c r="M306" i="1"/>
  <c r="M312" i="1"/>
  <c r="M315" i="1"/>
  <c r="M112" i="1"/>
  <c r="M250" i="1"/>
  <c r="M226" i="1"/>
  <c r="M229" i="1"/>
  <c r="M193" i="1"/>
  <c r="M202" i="1"/>
  <c r="M235" i="1"/>
  <c r="M241" i="1"/>
  <c r="M115" i="1"/>
  <c r="M106" i="1"/>
  <c r="M199" i="1"/>
  <c r="M232" i="1"/>
  <c r="M223" i="1"/>
  <c r="M220" i="1"/>
  <c r="M196" i="1"/>
  <c r="M238" i="1"/>
  <c r="M247" i="1"/>
  <c r="M253" i="1"/>
  <c r="M244" i="1"/>
  <c r="M214" i="1"/>
  <c r="M103" i="1"/>
  <c r="M130" i="1"/>
  <c r="M67" i="1"/>
  <c r="M211" i="1"/>
  <c r="M205" i="1"/>
  <c r="M100" i="1"/>
  <c r="M190" i="1"/>
  <c r="M127" i="1"/>
  <c r="M109" i="1"/>
  <c r="M208" i="1"/>
  <c r="M97" i="1"/>
  <c r="M118" i="1"/>
  <c r="M121" i="1"/>
  <c r="M133" i="1"/>
  <c r="M88" i="1"/>
  <c r="M85" i="1"/>
  <c r="M91" i="1"/>
  <c r="M94" i="1"/>
  <c r="M82" i="1"/>
  <c r="M172" i="1"/>
  <c r="M136" i="1"/>
  <c r="M31" i="1"/>
  <c r="M10" i="1"/>
  <c r="M184" i="1"/>
  <c r="M169" i="1"/>
  <c r="M73" i="1"/>
  <c r="M163" i="1"/>
  <c r="M124" i="1"/>
  <c r="M160" i="1"/>
  <c r="M187" i="1"/>
  <c r="M13" i="1"/>
  <c r="M175" i="1"/>
  <c r="M40" i="1"/>
  <c r="M76" i="1"/>
  <c r="M79" i="1"/>
  <c r="M64" i="1"/>
  <c r="M22" i="1"/>
  <c r="M28" i="1"/>
  <c r="M154" i="1"/>
  <c r="M181" i="1"/>
  <c r="M37" i="1"/>
  <c r="M43" i="1"/>
  <c r="M16" i="1"/>
  <c r="M25" i="1"/>
  <c r="M19" i="1"/>
  <c r="M178" i="1"/>
  <c r="M148" i="1"/>
  <c r="M166" i="1"/>
  <c r="M34" i="1"/>
  <c r="M145" i="1"/>
  <c r="M139" i="1"/>
  <c r="M157" i="1"/>
  <c r="M142" i="1"/>
  <c r="M46" i="1"/>
  <c r="M58" i="1"/>
  <c r="M61" i="1"/>
  <c r="M52" i="1"/>
  <c r="M271" i="1"/>
  <c r="M4" i="1"/>
  <c r="M217" i="1"/>
  <c r="M7" i="1"/>
  <c r="M70" i="1"/>
  <c r="M292" i="1"/>
  <c r="M307" i="1"/>
  <c r="M268" i="1"/>
  <c r="M298" i="1"/>
  <c r="M265" i="1"/>
  <c r="M274" i="1"/>
  <c r="M301" i="1"/>
  <c r="M280" i="1"/>
  <c r="M259" i="1"/>
  <c r="M310" i="1"/>
  <c r="M151" i="1"/>
  <c r="M49" i="1"/>
  <c r="M55" i="1"/>
  <c r="M277" i="1"/>
  <c r="M289" i="1"/>
  <c r="M256" i="1"/>
  <c r="M304" i="1"/>
  <c r="M262" i="1"/>
  <c r="M286" i="1"/>
  <c r="M313" i="1"/>
  <c r="M316" i="1"/>
  <c r="M283" i="1"/>
  <c r="M295" i="1"/>
  <c r="N194" i="1"/>
  <c r="N197" i="1"/>
  <c r="N8" i="1"/>
  <c r="N149" i="1"/>
  <c r="N65" i="1"/>
  <c r="N245" i="1"/>
  <c r="N242" i="1"/>
  <c r="N191" i="1"/>
  <c r="N248" i="1"/>
  <c r="N236" i="1"/>
  <c r="N206" i="1"/>
  <c r="N5" i="1"/>
  <c r="N251" i="1"/>
  <c r="N209" i="1"/>
  <c r="N200" i="1"/>
  <c r="N86" i="1"/>
  <c r="N239" i="1"/>
  <c r="N203" i="1"/>
  <c r="N2" i="1"/>
  <c r="N152" i="1"/>
  <c r="N146" i="1"/>
  <c r="N143" i="1"/>
  <c r="N128" i="1"/>
  <c r="N140" i="1"/>
  <c r="N68" i="1"/>
  <c r="N212" i="1"/>
  <c r="N137" i="1"/>
  <c r="N131" i="1"/>
  <c r="N89" i="1"/>
  <c r="N215" i="1"/>
  <c r="N218" i="1"/>
  <c r="N224" i="1"/>
  <c r="N134" i="1"/>
  <c r="N155" i="1"/>
  <c r="N221" i="1"/>
  <c r="N71" i="1"/>
  <c r="N74" i="1"/>
  <c r="N230" i="1"/>
  <c r="N188" i="1"/>
  <c r="N158" i="1"/>
  <c r="N161" i="1"/>
  <c r="N167" i="1"/>
  <c r="N125" i="1"/>
  <c r="N92" i="1"/>
  <c r="N185" i="1"/>
  <c r="N95" i="1"/>
  <c r="N41" i="1"/>
  <c r="N38" i="1"/>
  <c r="N83" i="1"/>
  <c r="N233" i="1"/>
  <c r="N284" i="1"/>
  <c r="N47" i="1"/>
  <c r="N56" i="1"/>
  <c r="N287" i="1"/>
  <c r="N20" i="1"/>
  <c r="N290" i="1"/>
  <c r="N299" i="1"/>
  <c r="N77" i="1"/>
  <c r="N110" i="1"/>
  <c r="N26" i="1"/>
  <c r="N101" i="1"/>
  <c r="N254" i="1"/>
  <c r="N50" i="1"/>
  <c r="N59" i="1"/>
  <c r="N314" i="1"/>
  <c r="N305" i="1"/>
  <c r="N266" i="1"/>
  <c r="N35" i="1"/>
  <c r="N260" i="1"/>
  <c r="N275" i="1"/>
  <c r="N311" i="1"/>
  <c r="N173" i="1"/>
  <c r="N227" i="1"/>
  <c r="N176" i="1"/>
  <c r="N11" i="1"/>
  <c r="N182" i="1"/>
  <c r="N170" i="1"/>
  <c r="N179" i="1"/>
  <c r="N119" i="1"/>
  <c r="N98" i="1"/>
  <c r="N164" i="1"/>
  <c r="N116" i="1"/>
  <c r="N107" i="1"/>
  <c r="N113" i="1"/>
  <c r="N53" i="1"/>
  <c r="N296" i="1"/>
  <c r="N293" i="1"/>
  <c r="N272" i="1"/>
  <c r="N32" i="1"/>
  <c r="N17" i="1"/>
  <c r="N263" i="1"/>
  <c r="N80" i="1"/>
  <c r="N122" i="1"/>
  <c r="N29" i="1"/>
  <c r="N104" i="1"/>
  <c r="N23" i="1"/>
  <c r="N302" i="1"/>
  <c r="N62" i="1"/>
  <c r="N14" i="1"/>
  <c r="N44" i="1"/>
  <c r="N269" i="1"/>
  <c r="N278" i="1"/>
  <c r="N257" i="1"/>
  <c r="N281" i="1"/>
  <c r="N308" i="1"/>
  <c r="N192" i="1"/>
  <c r="N132" i="1"/>
  <c r="N252" i="1"/>
  <c r="N129" i="1"/>
  <c r="N189" i="1"/>
  <c r="N195" i="1"/>
  <c r="N3" i="1"/>
  <c r="N249" i="1"/>
  <c r="N6" i="1"/>
  <c r="N66" i="1"/>
  <c r="N246" i="1"/>
  <c r="N243" i="1"/>
  <c r="N213" i="1"/>
  <c r="N225" i="1"/>
  <c r="N237" i="1"/>
  <c r="N210" i="1"/>
  <c r="N162" i="1"/>
  <c r="N219" i="1"/>
  <c r="N201" i="1"/>
  <c r="N69" i="1"/>
  <c r="N231" i="1"/>
  <c r="N228" i="1"/>
  <c r="N204" i="1"/>
  <c r="N147" i="1"/>
  <c r="N216" i="1"/>
  <c r="N240" i="1"/>
  <c r="N156" i="1"/>
  <c r="N144" i="1"/>
  <c r="N207" i="1"/>
  <c r="N150" i="1"/>
  <c r="N153" i="1"/>
  <c r="N234" i="1"/>
  <c r="N24" i="1"/>
  <c r="N36" i="1"/>
  <c r="N15" i="1"/>
  <c r="N9" i="1"/>
  <c r="N21" i="1"/>
  <c r="N63" i="1"/>
  <c r="N165" i="1"/>
  <c r="N171" i="1"/>
  <c r="N33" i="1"/>
  <c r="N45" i="1"/>
  <c r="N285" i="1"/>
  <c r="N264" i="1"/>
  <c r="N267" i="1"/>
  <c r="N123" i="1"/>
  <c r="N102" i="1"/>
  <c r="N54" i="1"/>
  <c r="N114" i="1"/>
  <c r="N51" i="1"/>
  <c r="N48" i="1"/>
  <c r="N303" i="1"/>
  <c r="N300" i="1"/>
  <c r="N270" i="1"/>
  <c r="N276" i="1"/>
  <c r="N279" i="1"/>
  <c r="N255" i="1"/>
  <c r="N294" i="1"/>
  <c r="N138" i="1"/>
  <c r="N126" i="1"/>
  <c r="N141" i="1"/>
  <c r="N183" i="1"/>
  <c r="N135" i="1"/>
  <c r="N198" i="1"/>
  <c r="N222" i="1"/>
  <c r="N174" i="1"/>
  <c r="N87" i="1"/>
  <c r="N186" i="1"/>
  <c r="N159" i="1"/>
  <c r="N18" i="1"/>
  <c r="N177" i="1"/>
  <c r="N30" i="1"/>
  <c r="N12" i="1"/>
  <c r="N99" i="1"/>
  <c r="N27" i="1"/>
  <c r="N168" i="1"/>
  <c r="N180" i="1"/>
  <c r="N93" i="1"/>
  <c r="N90" i="1"/>
  <c r="N84" i="1"/>
  <c r="N72" i="1"/>
  <c r="N75" i="1"/>
  <c r="N78" i="1"/>
  <c r="N57" i="1"/>
  <c r="N39" i="1"/>
  <c r="N60" i="1"/>
  <c r="N258" i="1"/>
  <c r="N291" i="1"/>
  <c r="N288" i="1"/>
  <c r="N282" i="1"/>
  <c r="N96" i="1"/>
  <c r="N105" i="1"/>
  <c r="N120" i="1"/>
  <c r="N81" i="1"/>
  <c r="N117" i="1"/>
  <c r="N42" i="1"/>
  <c r="N111" i="1"/>
  <c r="N108" i="1"/>
  <c r="N297" i="1"/>
  <c r="N261" i="1"/>
  <c r="N273" i="1"/>
  <c r="N309" i="1"/>
  <c r="N306" i="1"/>
  <c r="N312" i="1"/>
  <c r="N315" i="1"/>
  <c r="N112" i="1"/>
  <c r="N250" i="1"/>
  <c r="N226" i="1"/>
  <c r="N229" i="1"/>
  <c r="N193" i="1"/>
  <c r="N202" i="1"/>
  <c r="N235" i="1"/>
  <c r="N241" i="1"/>
  <c r="N115" i="1"/>
  <c r="N106" i="1"/>
  <c r="N199" i="1"/>
  <c r="N232" i="1"/>
  <c r="N223" i="1"/>
  <c r="N220" i="1"/>
  <c r="N196" i="1"/>
  <c r="N238" i="1"/>
  <c r="N247" i="1"/>
  <c r="N253" i="1"/>
  <c r="N244" i="1"/>
  <c r="N214" i="1"/>
  <c r="N103" i="1"/>
  <c r="N130" i="1"/>
  <c r="N67" i="1"/>
  <c r="N211" i="1"/>
  <c r="N205" i="1"/>
  <c r="N100" i="1"/>
  <c r="N190" i="1"/>
  <c r="N127" i="1"/>
  <c r="N109" i="1"/>
  <c r="N208" i="1"/>
  <c r="N97" i="1"/>
  <c r="N118" i="1"/>
  <c r="N121" i="1"/>
  <c r="N133" i="1"/>
  <c r="N88" i="1"/>
  <c r="N85" i="1"/>
  <c r="N91" i="1"/>
  <c r="N94" i="1"/>
  <c r="N82" i="1"/>
  <c r="N172" i="1"/>
  <c r="N136" i="1"/>
  <c r="N31" i="1"/>
  <c r="N10" i="1"/>
  <c r="N184" i="1"/>
  <c r="N169" i="1"/>
  <c r="N73" i="1"/>
  <c r="N163" i="1"/>
  <c r="N124" i="1"/>
  <c r="N160" i="1"/>
  <c r="N187" i="1"/>
  <c r="N13" i="1"/>
  <c r="N175" i="1"/>
  <c r="N40" i="1"/>
  <c r="N76" i="1"/>
  <c r="N79" i="1"/>
  <c r="N64" i="1"/>
  <c r="N22" i="1"/>
  <c r="N28" i="1"/>
  <c r="N154" i="1"/>
  <c r="N181" i="1"/>
  <c r="N37" i="1"/>
  <c r="N43" i="1"/>
  <c r="N16" i="1"/>
  <c r="N25" i="1"/>
  <c r="N19" i="1"/>
  <c r="N178" i="1"/>
  <c r="N148" i="1"/>
  <c r="N166" i="1"/>
  <c r="N34" i="1"/>
  <c r="N145" i="1"/>
  <c r="N139" i="1"/>
  <c r="N157" i="1"/>
  <c r="N142" i="1"/>
  <c r="N46" i="1"/>
  <c r="N58" i="1"/>
  <c r="N61" i="1"/>
  <c r="N52" i="1"/>
  <c r="N271" i="1"/>
  <c r="N4" i="1"/>
  <c r="N217" i="1"/>
  <c r="N7" i="1"/>
  <c r="N70" i="1"/>
  <c r="N292" i="1"/>
  <c r="N307" i="1"/>
  <c r="N268" i="1"/>
  <c r="N298" i="1"/>
  <c r="N265" i="1"/>
  <c r="N274" i="1"/>
  <c r="N301" i="1"/>
  <c r="N280" i="1"/>
  <c r="N259" i="1"/>
  <c r="N310" i="1"/>
  <c r="N151" i="1"/>
  <c r="N49" i="1"/>
  <c r="N55" i="1"/>
  <c r="N277" i="1"/>
  <c r="N289" i="1"/>
  <c r="N256" i="1"/>
  <c r="N304" i="1"/>
  <c r="N262" i="1"/>
  <c r="N286" i="1"/>
  <c r="N313" i="1"/>
  <c r="N316" i="1"/>
  <c r="N283" i="1"/>
  <c r="N295" i="1"/>
  <c r="L194" i="1"/>
  <c r="L197" i="1"/>
  <c r="L8" i="1"/>
  <c r="L149" i="1"/>
  <c r="L65" i="1"/>
  <c r="L245" i="1"/>
  <c r="L242" i="1"/>
  <c r="L191" i="1"/>
  <c r="L248" i="1"/>
  <c r="L236" i="1"/>
  <c r="L206" i="1"/>
  <c r="L5" i="1"/>
  <c r="L251" i="1"/>
  <c r="L209" i="1"/>
  <c r="L200" i="1"/>
  <c r="L86" i="1"/>
  <c r="L239" i="1"/>
  <c r="L203" i="1"/>
  <c r="L2" i="1"/>
  <c r="L152" i="1"/>
  <c r="L146" i="1"/>
  <c r="L143" i="1"/>
  <c r="L128" i="1"/>
  <c r="L140" i="1"/>
  <c r="L68" i="1"/>
  <c r="L212" i="1"/>
  <c r="L137" i="1"/>
  <c r="L131" i="1"/>
  <c r="L89" i="1"/>
  <c r="L215" i="1"/>
  <c r="L218" i="1"/>
  <c r="L224" i="1"/>
  <c r="L134" i="1"/>
  <c r="L155" i="1"/>
  <c r="L221" i="1"/>
  <c r="L71" i="1"/>
  <c r="L74" i="1"/>
  <c r="L230" i="1"/>
  <c r="L188" i="1"/>
  <c r="L158" i="1"/>
  <c r="L161" i="1"/>
  <c r="L167" i="1"/>
  <c r="L125" i="1"/>
  <c r="L92" i="1"/>
  <c r="L185" i="1"/>
  <c r="L95" i="1"/>
  <c r="L41" i="1"/>
  <c r="L38" i="1"/>
  <c r="L83" i="1"/>
  <c r="L233" i="1"/>
  <c r="L284" i="1"/>
  <c r="L47" i="1"/>
  <c r="L56" i="1"/>
  <c r="L287" i="1"/>
  <c r="L20" i="1"/>
  <c r="L290" i="1"/>
  <c r="L299" i="1"/>
  <c r="L77" i="1"/>
  <c r="L110" i="1"/>
  <c r="L26" i="1"/>
  <c r="L101" i="1"/>
  <c r="L254" i="1"/>
  <c r="L50" i="1"/>
  <c r="L59" i="1"/>
  <c r="L314" i="1"/>
  <c r="L305" i="1"/>
  <c r="L266" i="1"/>
  <c r="L35" i="1"/>
  <c r="L260" i="1"/>
  <c r="L275" i="1"/>
  <c r="L311" i="1"/>
  <c r="L173" i="1"/>
  <c r="L227" i="1"/>
  <c r="L176" i="1"/>
  <c r="L11" i="1"/>
  <c r="L182" i="1"/>
  <c r="L170" i="1"/>
  <c r="L179" i="1"/>
  <c r="L119" i="1"/>
  <c r="L98" i="1"/>
  <c r="L164" i="1"/>
  <c r="L116" i="1"/>
  <c r="L107" i="1"/>
  <c r="L113" i="1"/>
  <c r="L53" i="1"/>
  <c r="L296" i="1"/>
  <c r="L293" i="1"/>
  <c r="L272" i="1"/>
  <c r="L32" i="1"/>
  <c r="L17" i="1"/>
  <c r="L263" i="1"/>
  <c r="L80" i="1"/>
  <c r="L122" i="1"/>
  <c r="L29" i="1"/>
  <c r="L104" i="1"/>
  <c r="L23" i="1"/>
  <c r="L302" i="1"/>
  <c r="L62" i="1"/>
  <c r="L14" i="1"/>
  <c r="L44" i="1"/>
  <c r="L269" i="1"/>
  <c r="L278" i="1"/>
  <c r="L257" i="1"/>
  <c r="L281" i="1"/>
  <c r="L308" i="1"/>
  <c r="L192" i="1"/>
  <c r="L132" i="1"/>
  <c r="L252" i="1"/>
  <c r="L129" i="1"/>
  <c r="L189" i="1"/>
  <c r="L195" i="1"/>
  <c r="L3" i="1"/>
  <c r="L249" i="1"/>
  <c r="L6" i="1"/>
  <c r="L66" i="1"/>
  <c r="L246" i="1"/>
  <c r="L243" i="1"/>
  <c r="L213" i="1"/>
  <c r="L225" i="1"/>
  <c r="L237" i="1"/>
  <c r="L210" i="1"/>
  <c r="L162" i="1"/>
  <c r="L219" i="1"/>
  <c r="L201" i="1"/>
  <c r="L69" i="1"/>
  <c r="L231" i="1"/>
  <c r="L228" i="1"/>
  <c r="L204" i="1"/>
  <c r="L147" i="1"/>
  <c r="L216" i="1"/>
  <c r="L240" i="1"/>
  <c r="L156" i="1"/>
  <c r="L144" i="1"/>
  <c r="L207" i="1"/>
  <c r="L150" i="1"/>
  <c r="L153" i="1"/>
  <c r="L234" i="1"/>
  <c r="L24" i="1"/>
  <c r="L36" i="1"/>
  <c r="L15" i="1"/>
  <c r="L9" i="1"/>
  <c r="L21" i="1"/>
  <c r="L63" i="1"/>
  <c r="L165" i="1"/>
  <c r="L171" i="1"/>
  <c r="L33" i="1"/>
  <c r="L45" i="1"/>
  <c r="L285" i="1"/>
  <c r="L264" i="1"/>
  <c r="L267" i="1"/>
  <c r="L123" i="1"/>
  <c r="L102" i="1"/>
  <c r="L54" i="1"/>
  <c r="L114" i="1"/>
  <c r="L51" i="1"/>
  <c r="L48" i="1"/>
  <c r="L303" i="1"/>
  <c r="L300" i="1"/>
  <c r="L270" i="1"/>
  <c r="L276" i="1"/>
  <c r="L279" i="1"/>
  <c r="L255" i="1"/>
  <c r="L294" i="1"/>
  <c r="L138" i="1"/>
  <c r="L126" i="1"/>
  <c r="L141" i="1"/>
  <c r="L183" i="1"/>
  <c r="L135" i="1"/>
  <c r="L198" i="1"/>
  <c r="L222" i="1"/>
  <c r="L174" i="1"/>
  <c r="L87" i="1"/>
  <c r="L186" i="1"/>
  <c r="L159" i="1"/>
  <c r="L18" i="1"/>
  <c r="L177" i="1"/>
  <c r="L30" i="1"/>
  <c r="L12" i="1"/>
  <c r="L99" i="1"/>
  <c r="L27" i="1"/>
  <c r="L168" i="1"/>
  <c r="L180" i="1"/>
  <c r="L93" i="1"/>
  <c r="L90" i="1"/>
  <c r="L84" i="1"/>
  <c r="L72" i="1"/>
  <c r="L75" i="1"/>
  <c r="L78" i="1"/>
  <c r="L57" i="1"/>
  <c r="L39" i="1"/>
  <c r="L60" i="1"/>
  <c r="L258" i="1"/>
  <c r="L291" i="1"/>
  <c r="L288" i="1"/>
  <c r="L282" i="1"/>
  <c r="L96" i="1"/>
  <c r="L105" i="1"/>
  <c r="L120" i="1"/>
  <c r="L81" i="1"/>
  <c r="L117" i="1"/>
  <c r="L42" i="1"/>
  <c r="L111" i="1"/>
  <c r="L108" i="1"/>
  <c r="L297" i="1"/>
  <c r="L261" i="1"/>
  <c r="L273" i="1"/>
  <c r="L309" i="1"/>
  <c r="L306" i="1"/>
  <c r="L312" i="1"/>
  <c r="L315" i="1"/>
  <c r="L112" i="1"/>
  <c r="L250" i="1"/>
  <c r="L226" i="1"/>
  <c r="L229" i="1"/>
  <c r="L193" i="1"/>
  <c r="L202" i="1"/>
  <c r="L235" i="1"/>
  <c r="L241" i="1"/>
  <c r="L115" i="1"/>
  <c r="L106" i="1"/>
  <c r="L199" i="1"/>
  <c r="L232" i="1"/>
  <c r="L223" i="1"/>
  <c r="L220" i="1"/>
  <c r="L196" i="1"/>
  <c r="L238" i="1"/>
  <c r="L247" i="1"/>
  <c r="L253" i="1"/>
  <c r="L244" i="1"/>
  <c r="L214" i="1"/>
  <c r="L103" i="1"/>
  <c r="L130" i="1"/>
  <c r="L67" i="1"/>
  <c r="L211" i="1"/>
  <c r="L205" i="1"/>
  <c r="L100" i="1"/>
  <c r="L190" i="1"/>
  <c r="L127" i="1"/>
  <c r="L109" i="1"/>
  <c r="L208" i="1"/>
  <c r="L97" i="1"/>
  <c r="L118" i="1"/>
  <c r="L121" i="1"/>
  <c r="L133" i="1"/>
  <c r="L88" i="1"/>
  <c r="L85" i="1"/>
  <c r="L91" i="1"/>
  <c r="L94" i="1"/>
  <c r="L82" i="1"/>
  <c r="L172" i="1"/>
  <c r="L136" i="1"/>
  <c r="L31" i="1"/>
  <c r="L10" i="1"/>
  <c r="L184" i="1"/>
  <c r="L169" i="1"/>
  <c r="L73" i="1"/>
  <c r="L163" i="1"/>
  <c r="L124" i="1"/>
  <c r="L160" i="1"/>
  <c r="L187" i="1"/>
  <c r="L13" i="1"/>
  <c r="L175" i="1"/>
  <c r="L40" i="1"/>
  <c r="L76" i="1"/>
  <c r="L79" i="1"/>
  <c r="L64" i="1"/>
  <c r="L22" i="1"/>
  <c r="L28" i="1"/>
  <c r="L154" i="1"/>
  <c r="L181" i="1"/>
  <c r="L37" i="1"/>
  <c r="L43" i="1"/>
  <c r="L16" i="1"/>
  <c r="L25" i="1"/>
  <c r="L19" i="1"/>
  <c r="L178" i="1"/>
  <c r="L148" i="1"/>
  <c r="L166" i="1"/>
  <c r="L34" i="1"/>
  <c r="L145" i="1"/>
  <c r="L139" i="1"/>
  <c r="L157" i="1"/>
  <c r="L142" i="1"/>
  <c r="L46" i="1"/>
  <c r="L58" i="1"/>
  <c r="L61" i="1"/>
  <c r="L52" i="1"/>
  <c r="L271" i="1"/>
  <c r="L4" i="1"/>
  <c r="L217" i="1"/>
  <c r="L7" i="1"/>
  <c r="L70" i="1"/>
  <c r="L292" i="1"/>
  <c r="L307" i="1"/>
  <c r="L268" i="1"/>
  <c r="L298" i="1"/>
  <c r="L265" i="1"/>
  <c r="L274" i="1"/>
  <c r="L301" i="1"/>
  <c r="L280" i="1"/>
  <c r="L259" i="1"/>
  <c r="L310" i="1"/>
  <c r="L151" i="1"/>
  <c r="L49" i="1"/>
  <c r="L55" i="1"/>
  <c r="L277" i="1"/>
  <c r="L289" i="1"/>
  <c r="L256" i="1"/>
  <c r="L304" i="1"/>
  <c r="L262" i="1"/>
  <c r="L286" i="1"/>
  <c r="L313" i="1"/>
  <c r="L316" i="1"/>
  <c r="L283" i="1"/>
  <c r="L295" i="1"/>
  <c r="K194" i="1"/>
  <c r="K197" i="1"/>
  <c r="K8" i="1"/>
  <c r="K149" i="1"/>
  <c r="K65" i="1"/>
  <c r="K245" i="1"/>
  <c r="K242" i="1"/>
  <c r="K191" i="1"/>
  <c r="K248" i="1"/>
  <c r="K236" i="1"/>
  <c r="K206" i="1"/>
  <c r="K5" i="1"/>
  <c r="K251" i="1"/>
  <c r="K209" i="1"/>
  <c r="K200" i="1"/>
  <c r="K86" i="1"/>
  <c r="K239" i="1"/>
  <c r="K203" i="1"/>
  <c r="K2" i="1"/>
  <c r="K152" i="1"/>
  <c r="K146" i="1"/>
  <c r="K143" i="1"/>
  <c r="K128" i="1"/>
  <c r="K140" i="1"/>
  <c r="K68" i="1"/>
  <c r="K212" i="1"/>
  <c r="K137" i="1"/>
  <c r="K131" i="1"/>
  <c r="K89" i="1"/>
  <c r="K215" i="1"/>
  <c r="K218" i="1"/>
  <c r="K224" i="1"/>
  <c r="K134" i="1"/>
  <c r="K155" i="1"/>
  <c r="K221" i="1"/>
  <c r="K71" i="1"/>
  <c r="K74" i="1"/>
  <c r="K230" i="1"/>
  <c r="K188" i="1"/>
  <c r="K158" i="1"/>
  <c r="K161" i="1"/>
  <c r="K167" i="1"/>
  <c r="K125" i="1"/>
  <c r="K92" i="1"/>
  <c r="K185" i="1"/>
  <c r="K95" i="1"/>
  <c r="K41" i="1"/>
  <c r="K38" i="1"/>
  <c r="K83" i="1"/>
  <c r="K233" i="1"/>
  <c r="K284" i="1"/>
  <c r="K47" i="1"/>
  <c r="K56" i="1"/>
  <c r="K287" i="1"/>
  <c r="K20" i="1"/>
  <c r="K290" i="1"/>
  <c r="K299" i="1"/>
  <c r="K77" i="1"/>
  <c r="K110" i="1"/>
  <c r="K26" i="1"/>
  <c r="K101" i="1"/>
  <c r="K254" i="1"/>
  <c r="K50" i="1"/>
  <c r="K59" i="1"/>
  <c r="K314" i="1"/>
  <c r="K305" i="1"/>
  <c r="K266" i="1"/>
  <c r="K35" i="1"/>
  <c r="K260" i="1"/>
  <c r="K275" i="1"/>
  <c r="K311" i="1"/>
  <c r="K173" i="1"/>
  <c r="K227" i="1"/>
  <c r="K176" i="1"/>
  <c r="K11" i="1"/>
  <c r="K182" i="1"/>
  <c r="K170" i="1"/>
  <c r="K179" i="1"/>
  <c r="K119" i="1"/>
  <c r="K98" i="1"/>
  <c r="K164" i="1"/>
  <c r="K116" i="1"/>
  <c r="K107" i="1"/>
  <c r="K113" i="1"/>
  <c r="K53" i="1"/>
  <c r="K296" i="1"/>
  <c r="K293" i="1"/>
  <c r="K272" i="1"/>
  <c r="K32" i="1"/>
  <c r="K17" i="1"/>
  <c r="K263" i="1"/>
  <c r="K80" i="1"/>
  <c r="K122" i="1"/>
  <c r="K29" i="1"/>
  <c r="K104" i="1"/>
  <c r="K23" i="1"/>
  <c r="K302" i="1"/>
  <c r="K62" i="1"/>
  <c r="K14" i="1"/>
  <c r="K44" i="1"/>
  <c r="K269" i="1"/>
  <c r="K278" i="1"/>
  <c r="K257" i="1"/>
  <c r="K281" i="1"/>
  <c r="K308" i="1"/>
  <c r="K192" i="1"/>
  <c r="K132" i="1"/>
  <c r="K252" i="1"/>
  <c r="K129" i="1"/>
  <c r="K189" i="1"/>
  <c r="K195" i="1"/>
  <c r="K3" i="1"/>
  <c r="K249" i="1"/>
  <c r="K6" i="1"/>
  <c r="K66" i="1"/>
  <c r="K246" i="1"/>
  <c r="K243" i="1"/>
  <c r="K213" i="1"/>
  <c r="K225" i="1"/>
  <c r="K237" i="1"/>
  <c r="K210" i="1"/>
  <c r="K162" i="1"/>
  <c r="K219" i="1"/>
  <c r="K201" i="1"/>
  <c r="K69" i="1"/>
  <c r="K231" i="1"/>
  <c r="K228" i="1"/>
  <c r="K204" i="1"/>
  <c r="K147" i="1"/>
  <c r="K216" i="1"/>
  <c r="K240" i="1"/>
  <c r="K156" i="1"/>
  <c r="K144" i="1"/>
  <c r="K207" i="1"/>
  <c r="K150" i="1"/>
  <c r="K153" i="1"/>
  <c r="K234" i="1"/>
  <c r="K24" i="1"/>
  <c r="K36" i="1"/>
  <c r="K15" i="1"/>
  <c r="K9" i="1"/>
  <c r="K21" i="1"/>
  <c r="K63" i="1"/>
  <c r="K165" i="1"/>
  <c r="K171" i="1"/>
  <c r="K33" i="1"/>
  <c r="K45" i="1"/>
  <c r="K285" i="1"/>
  <c r="K264" i="1"/>
  <c r="K267" i="1"/>
  <c r="K123" i="1"/>
  <c r="K102" i="1"/>
  <c r="K54" i="1"/>
  <c r="K114" i="1"/>
  <c r="K51" i="1"/>
  <c r="K48" i="1"/>
  <c r="K303" i="1"/>
  <c r="K300" i="1"/>
  <c r="K270" i="1"/>
  <c r="K276" i="1"/>
  <c r="K279" i="1"/>
  <c r="K255" i="1"/>
  <c r="K294" i="1"/>
  <c r="K138" i="1"/>
  <c r="K126" i="1"/>
  <c r="K141" i="1"/>
  <c r="K183" i="1"/>
  <c r="K135" i="1"/>
  <c r="K198" i="1"/>
  <c r="K222" i="1"/>
  <c r="K174" i="1"/>
  <c r="K87" i="1"/>
  <c r="K186" i="1"/>
  <c r="K159" i="1"/>
  <c r="K18" i="1"/>
  <c r="K177" i="1"/>
  <c r="K30" i="1"/>
  <c r="K12" i="1"/>
  <c r="K99" i="1"/>
  <c r="K27" i="1"/>
  <c r="K168" i="1"/>
  <c r="K180" i="1"/>
  <c r="K93" i="1"/>
  <c r="K90" i="1"/>
  <c r="K84" i="1"/>
  <c r="K72" i="1"/>
  <c r="K75" i="1"/>
  <c r="K78" i="1"/>
  <c r="K57" i="1"/>
  <c r="K39" i="1"/>
  <c r="K60" i="1"/>
  <c r="K258" i="1"/>
  <c r="K291" i="1"/>
  <c r="K288" i="1"/>
  <c r="K282" i="1"/>
  <c r="K96" i="1"/>
  <c r="K105" i="1"/>
  <c r="K120" i="1"/>
  <c r="K81" i="1"/>
  <c r="K117" i="1"/>
  <c r="K42" i="1"/>
  <c r="K111" i="1"/>
  <c r="K108" i="1"/>
  <c r="K297" i="1"/>
  <c r="K261" i="1"/>
  <c r="K273" i="1"/>
  <c r="K309" i="1"/>
  <c r="K306" i="1"/>
  <c r="K312" i="1"/>
  <c r="K315" i="1"/>
  <c r="K112" i="1"/>
  <c r="K250" i="1"/>
  <c r="K226" i="1"/>
  <c r="K229" i="1"/>
  <c r="K193" i="1"/>
  <c r="K202" i="1"/>
  <c r="K235" i="1"/>
  <c r="K241" i="1"/>
  <c r="K115" i="1"/>
  <c r="K106" i="1"/>
  <c r="K199" i="1"/>
  <c r="K232" i="1"/>
  <c r="K223" i="1"/>
  <c r="K220" i="1"/>
  <c r="K196" i="1"/>
  <c r="K238" i="1"/>
  <c r="K247" i="1"/>
  <c r="K253" i="1"/>
  <c r="K244" i="1"/>
  <c r="K214" i="1"/>
  <c r="K103" i="1"/>
  <c r="K130" i="1"/>
  <c r="K67" i="1"/>
  <c r="K211" i="1"/>
  <c r="K205" i="1"/>
  <c r="K100" i="1"/>
  <c r="K190" i="1"/>
  <c r="K127" i="1"/>
  <c r="K109" i="1"/>
  <c r="K208" i="1"/>
  <c r="K97" i="1"/>
  <c r="K118" i="1"/>
  <c r="K121" i="1"/>
  <c r="K133" i="1"/>
  <c r="K88" i="1"/>
  <c r="K85" i="1"/>
  <c r="K91" i="1"/>
  <c r="K94" i="1"/>
  <c r="K82" i="1"/>
  <c r="K172" i="1"/>
  <c r="K136" i="1"/>
  <c r="K31" i="1"/>
  <c r="K10" i="1"/>
  <c r="K184" i="1"/>
  <c r="K169" i="1"/>
  <c r="K73" i="1"/>
  <c r="K163" i="1"/>
  <c r="K124" i="1"/>
  <c r="K160" i="1"/>
  <c r="K187" i="1"/>
  <c r="K13" i="1"/>
  <c r="K175" i="1"/>
  <c r="K40" i="1"/>
  <c r="K76" i="1"/>
  <c r="K79" i="1"/>
  <c r="K64" i="1"/>
  <c r="K22" i="1"/>
  <c r="K28" i="1"/>
  <c r="K154" i="1"/>
  <c r="K181" i="1"/>
  <c r="K37" i="1"/>
  <c r="K43" i="1"/>
  <c r="K16" i="1"/>
  <c r="K25" i="1"/>
  <c r="K19" i="1"/>
  <c r="K178" i="1"/>
  <c r="K148" i="1"/>
  <c r="K166" i="1"/>
  <c r="K34" i="1"/>
  <c r="K145" i="1"/>
  <c r="K139" i="1"/>
  <c r="K157" i="1"/>
  <c r="K142" i="1"/>
  <c r="K46" i="1"/>
  <c r="K58" i="1"/>
  <c r="K61" i="1"/>
  <c r="K52" i="1"/>
  <c r="K271" i="1"/>
  <c r="K4" i="1"/>
  <c r="K217" i="1"/>
  <c r="K7" i="1"/>
  <c r="K70" i="1"/>
  <c r="K292" i="1"/>
  <c r="K307" i="1"/>
  <c r="K268" i="1"/>
  <c r="K298" i="1"/>
  <c r="K265" i="1"/>
  <c r="K274" i="1"/>
  <c r="K301" i="1"/>
  <c r="K280" i="1"/>
  <c r="K259" i="1"/>
  <c r="K310" i="1"/>
  <c r="K151" i="1"/>
  <c r="K49" i="1"/>
  <c r="K55" i="1"/>
  <c r="K277" i="1"/>
  <c r="K289" i="1"/>
  <c r="K256" i="1"/>
  <c r="K304" i="1"/>
  <c r="K262" i="1"/>
  <c r="K286" i="1"/>
  <c r="K313" i="1"/>
  <c r="K316" i="1"/>
  <c r="K283" i="1"/>
  <c r="K295" i="1"/>
  <c r="J194" i="1"/>
  <c r="J197" i="1"/>
  <c r="J8" i="1"/>
  <c r="J149" i="1"/>
  <c r="J65" i="1"/>
  <c r="J245" i="1"/>
  <c r="J242" i="1"/>
  <c r="J191" i="1"/>
  <c r="J248" i="1"/>
  <c r="J236" i="1"/>
  <c r="J206" i="1"/>
  <c r="J5" i="1"/>
  <c r="J251" i="1"/>
  <c r="J209" i="1"/>
  <c r="J200" i="1"/>
  <c r="J86" i="1"/>
  <c r="J239" i="1"/>
  <c r="J203" i="1"/>
  <c r="J2" i="1"/>
  <c r="J152" i="1"/>
  <c r="J146" i="1"/>
  <c r="J143" i="1"/>
  <c r="J128" i="1"/>
  <c r="J140" i="1"/>
  <c r="J68" i="1"/>
  <c r="J212" i="1"/>
  <c r="J137" i="1"/>
  <c r="J131" i="1"/>
  <c r="J89" i="1"/>
  <c r="J215" i="1"/>
  <c r="J218" i="1"/>
  <c r="J224" i="1"/>
  <c r="J134" i="1"/>
  <c r="J155" i="1"/>
  <c r="J221" i="1"/>
  <c r="J71" i="1"/>
  <c r="J74" i="1"/>
  <c r="J230" i="1"/>
  <c r="J188" i="1"/>
  <c r="J158" i="1"/>
  <c r="J161" i="1"/>
  <c r="J167" i="1"/>
  <c r="J125" i="1"/>
  <c r="J92" i="1"/>
  <c r="J185" i="1"/>
  <c r="J95" i="1"/>
  <c r="J41" i="1"/>
  <c r="J38" i="1"/>
  <c r="J83" i="1"/>
  <c r="J233" i="1"/>
  <c r="J284" i="1"/>
  <c r="J47" i="1"/>
  <c r="J56" i="1"/>
  <c r="J287" i="1"/>
  <c r="J20" i="1"/>
  <c r="J290" i="1"/>
  <c r="J299" i="1"/>
  <c r="J77" i="1"/>
  <c r="J110" i="1"/>
  <c r="J26" i="1"/>
  <c r="J101" i="1"/>
  <c r="J254" i="1"/>
  <c r="J50" i="1"/>
  <c r="J59" i="1"/>
  <c r="J314" i="1"/>
  <c r="J305" i="1"/>
  <c r="J266" i="1"/>
  <c r="J35" i="1"/>
  <c r="J260" i="1"/>
  <c r="J275" i="1"/>
  <c r="J311" i="1"/>
  <c r="J173" i="1"/>
  <c r="J227" i="1"/>
  <c r="J176" i="1"/>
  <c r="J11" i="1"/>
  <c r="J182" i="1"/>
  <c r="J170" i="1"/>
  <c r="J179" i="1"/>
  <c r="J119" i="1"/>
  <c r="J98" i="1"/>
  <c r="J164" i="1"/>
  <c r="J116" i="1"/>
  <c r="J107" i="1"/>
  <c r="J113" i="1"/>
  <c r="J53" i="1"/>
  <c r="J296" i="1"/>
  <c r="J293" i="1"/>
  <c r="J272" i="1"/>
  <c r="J32" i="1"/>
  <c r="J17" i="1"/>
  <c r="J263" i="1"/>
  <c r="J80" i="1"/>
  <c r="J122" i="1"/>
  <c r="J29" i="1"/>
  <c r="J104" i="1"/>
  <c r="J23" i="1"/>
  <c r="J302" i="1"/>
  <c r="J62" i="1"/>
  <c r="J14" i="1"/>
  <c r="J44" i="1"/>
  <c r="J269" i="1"/>
  <c r="J278" i="1"/>
  <c r="J257" i="1"/>
  <c r="J281" i="1"/>
  <c r="J308" i="1"/>
  <c r="J192" i="1"/>
  <c r="J132" i="1"/>
  <c r="J252" i="1"/>
  <c r="J129" i="1"/>
  <c r="J189" i="1"/>
  <c r="J195" i="1"/>
  <c r="J3" i="1"/>
  <c r="J249" i="1"/>
  <c r="J6" i="1"/>
  <c r="J66" i="1"/>
  <c r="J246" i="1"/>
  <c r="J243" i="1"/>
  <c r="J213" i="1"/>
  <c r="J225" i="1"/>
  <c r="J237" i="1"/>
  <c r="J210" i="1"/>
  <c r="J162" i="1"/>
  <c r="J219" i="1"/>
  <c r="J201" i="1"/>
  <c r="J69" i="1"/>
  <c r="J231" i="1"/>
  <c r="J228" i="1"/>
  <c r="J204" i="1"/>
  <c r="J147" i="1"/>
  <c r="J216" i="1"/>
  <c r="J240" i="1"/>
  <c r="J156" i="1"/>
  <c r="J144" i="1"/>
  <c r="J207" i="1"/>
  <c r="J150" i="1"/>
  <c r="J153" i="1"/>
  <c r="J234" i="1"/>
  <c r="J24" i="1"/>
  <c r="J36" i="1"/>
  <c r="J15" i="1"/>
  <c r="J9" i="1"/>
  <c r="J21" i="1"/>
  <c r="J63" i="1"/>
  <c r="J165" i="1"/>
  <c r="J171" i="1"/>
  <c r="J33" i="1"/>
  <c r="J45" i="1"/>
  <c r="J285" i="1"/>
  <c r="J264" i="1"/>
  <c r="J267" i="1"/>
  <c r="J123" i="1"/>
  <c r="J102" i="1"/>
  <c r="J54" i="1"/>
  <c r="J114" i="1"/>
  <c r="J51" i="1"/>
  <c r="J48" i="1"/>
  <c r="J303" i="1"/>
  <c r="J300" i="1"/>
  <c r="J270" i="1"/>
  <c r="J276" i="1"/>
  <c r="J279" i="1"/>
  <c r="J255" i="1"/>
  <c r="J294" i="1"/>
  <c r="J138" i="1"/>
  <c r="J126" i="1"/>
  <c r="J141" i="1"/>
  <c r="J183" i="1"/>
  <c r="J135" i="1"/>
  <c r="J198" i="1"/>
  <c r="J222" i="1"/>
  <c r="J174" i="1"/>
  <c r="J87" i="1"/>
  <c r="J186" i="1"/>
  <c r="J159" i="1"/>
  <c r="J18" i="1"/>
  <c r="J177" i="1"/>
  <c r="J30" i="1"/>
  <c r="J12" i="1"/>
  <c r="J99" i="1"/>
  <c r="J27" i="1"/>
  <c r="J168" i="1"/>
  <c r="J180" i="1"/>
  <c r="J93" i="1"/>
  <c r="J90" i="1"/>
  <c r="J84" i="1"/>
  <c r="J72" i="1"/>
  <c r="J75" i="1"/>
  <c r="J78" i="1"/>
  <c r="J57" i="1"/>
  <c r="J39" i="1"/>
  <c r="J60" i="1"/>
  <c r="J258" i="1"/>
  <c r="J291" i="1"/>
  <c r="J288" i="1"/>
  <c r="J282" i="1"/>
  <c r="J96" i="1"/>
  <c r="J105" i="1"/>
  <c r="J120" i="1"/>
  <c r="J81" i="1"/>
  <c r="J117" i="1"/>
  <c r="J42" i="1"/>
  <c r="J111" i="1"/>
  <c r="J108" i="1"/>
  <c r="J297" i="1"/>
  <c r="J261" i="1"/>
  <c r="J273" i="1"/>
  <c r="J309" i="1"/>
  <c r="J306" i="1"/>
  <c r="J312" i="1"/>
  <c r="J315" i="1"/>
  <c r="J112" i="1"/>
  <c r="J250" i="1"/>
  <c r="J226" i="1"/>
  <c r="J229" i="1"/>
  <c r="J193" i="1"/>
  <c r="J202" i="1"/>
  <c r="J235" i="1"/>
  <c r="J241" i="1"/>
  <c r="J115" i="1"/>
  <c r="J106" i="1"/>
  <c r="J199" i="1"/>
  <c r="J232" i="1"/>
  <c r="J223" i="1"/>
  <c r="J220" i="1"/>
  <c r="J196" i="1"/>
  <c r="J238" i="1"/>
  <c r="J247" i="1"/>
  <c r="J253" i="1"/>
  <c r="J244" i="1"/>
  <c r="J214" i="1"/>
  <c r="J103" i="1"/>
  <c r="J130" i="1"/>
  <c r="J67" i="1"/>
  <c r="J211" i="1"/>
  <c r="J205" i="1"/>
  <c r="J100" i="1"/>
  <c r="J190" i="1"/>
  <c r="J127" i="1"/>
  <c r="J109" i="1"/>
  <c r="J208" i="1"/>
  <c r="J97" i="1"/>
  <c r="J118" i="1"/>
  <c r="J121" i="1"/>
  <c r="J133" i="1"/>
  <c r="J88" i="1"/>
  <c r="J85" i="1"/>
  <c r="J91" i="1"/>
  <c r="J94" i="1"/>
  <c r="J82" i="1"/>
  <c r="J172" i="1"/>
  <c r="J136" i="1"/>
  <c r="J31" i="1"/>
  <c r="J10" i="1"/>
  <c r="J184" i="1"/>
  <c r="J169" i="1"/>
  <c r="J73" i="1"/>
  <c r="J163" i="1"/>
  <c r="J124" i="1"/>
  <c r="J160" i="1"/>
  <c r="J187" i="1"/>
  <c r="J13" i="1"/>
  <c r="J175" i="1"/>
  <c r="J40" i="1"/>
  <c r="J76" i="1"/>
  <c r="J79" i="1"/>
  <c r="J64" i="1"/>
  <c r="J22" i="1"/>
  <c r="J28" i="1"/>
  <c r="J154" i="1"/>
  <c r="J181" i="1"/>
  <c r="J37" i="1"/>
  <c r="J43" i="1"/>
  <c r="J16" i="1"/>
  <c r="J25" i="1"/>
  <c r="J19" i="1"/>
  <c r="J178" i="1"/>
  <c r="J148" i="1"/>
  <c r="J166" i="1"/>
  <c r="J34" i="1"/>
  <c r="J145" i="1"/>
  <c r="J139" i="1"/>
  <c r="J157" i="1"/>
  <c r="J142" i="1"/>
  <c r="J46" i="1"/>
  <c r="J58" i="1"/>
  <c r="J61" i="1"/>
  <c r="J52" i="1"/>
  <c r="J271" i="1"/>
  <c r="J4" i="1"/>
  <c r="J217" i="1"/>
  <c r="J7" i="1"/>
  <c r="J70" i="1"/>
  <c r="J292" i="1"/>
  <c r="J307" i="1"/>
  <c r="J268" i="1"/>
  <c r="J298" i="1"/>
  <c r="J265" i="1"/>
  <c r="J274" i="1"/>
  <c r="J301" i="1"/>
  <c r="J280" i="1"/>
  <c r="J259" i="1"/>
  <c r="J310" i="1"/>
  <c r="J151" i="1"/>
  <c r="J49" i="1"/>
  <c r="J55" i="1"/>
  <c r="J277" i="1"/>
  <c r="J289" i="1"/>
  <c r="J256" i="1"/>
  <c r="J304" i="1"/>
  <c r="J262" i="1"/>
  <c r="J286" i="1"/>
  <c r="J313" i="1"/>
  <c r="J316" i="1"/>
  <c r="J283" i="1"/>
  <c r="J295" i="1"/>
  <c r="Q24" i="1"/>
  <c r="Q22" i="1"/>
  <c r="Q23" i="1"/>
  <c r="Q19" i="1"/>
  <c r="Q18" i="1"/>
  <c r="Q17" i="1"/>
  <c r="Q8" i="1"/>
  <c r="Q7" i="1"/>
  <c r="Q9" i="1"/>
  <c r="Q14" i="1"/>
  <c r="Q13" i="1"/>
  <c r="Q12" i="1"/>
  <c r="Q3" i="1"/>
  <c r="Q2" i="1"/>
  <c r="Q4" i="18" l="1"/>
  <c r="Q4" i="1"/>
</calcChain>
</file>

<file path=xl/sharedStrings.xml><?xml version="1.0" encoding="utf-8"?>
<sst xmlns="http://schemas.openxmlformats.org/spreadsheetml/2006/main" count="1656" uniqueCount="101">
  <si>
    <t>date</t>
  </si>
  <si>
    <t>country</t>
  </si>
  <si>
    <t>tpw_channels</t>
  </si>
  <si>
    <t>spend</t>
  </si>
  <si>
    <t>impressions</t>
  </si>
  <si>
    <t>clicks</t>
  </si>
  <si>
    <t>revenue</t>
  </si>
  <si>
    <t>transactions</t>
  </si>
  <si>
    <t>new_customer_transactions</t>
  </si>
  <si>
    <t>IT</t>
  </si>
  <si>
    <t>PLA</t>
  </si>
  <si>
    <t>DE</t>
  </si>
  <si>
    <t>IE</t>
  </si>
  <si>
    <t>FR</t>
  </si>
  <si>
    <t>UK</t>
  </si>
  <si>
    <t>Brand</t>
  </si>
  <si>
    <t>Non-Brand</t>
  </si>
  <si>
    <t>Field</t>
  </si>
  <si>
    <t>Description</t>
  </si>
  <si>
    <t>Monthly date field</t>
  </si>
  <si>
    <t>Country of channel</t>
  </si>
  <si>
    <r>
      <t>Different marketing channels [</t>
    </r>
    <r>
      <rPr>
        <b/>
        <i/>
        <sz val="11"/>
        <color theme="1"/>
        <rFont val="Calibri"/>
        <family val="2"/>
        <scheme val="minor"/>
      </rPr>
      <t>Brand</t>
    </r>
    <r>
      <rPr>
        <i/>
        <sz val="11"/>
        <color theme="1"/>
        <rFont val="Calibri"/>
        <family val="2"/>
        <scheme val="minor"/>
      </rPr>
      <t xml:space="preserve"> - ads for primary Protein Works search terms; </t>
    </r>
    <r>
      <rPr>
        <b/>
        <i/>
        <sz val="11"/>
        <color theme="1"/>
        <rFont val="Calibri"/>
        <family val="2"/>
        <scheme val="minor"/>
      </rPr>
      <t>Non-Brand</t>
    </r>
    <r>
      <rPr>
        <i/>
        <sz val="11"/>
        <color theme="1"/>
        <rFont val="Calibri"/>
        <family val="2"/>
        <scheme val="minor"/>
      </rPr>
      <t xml:space="preserve"> - ads for primary sports nutrition seach terms; </t>
    </r>
    <r>
      <rPr>
        <b/>
        <i/>
        <sz val="11"/>
        <color theme="1"/>
        <rFont val="Calibri"/>
        <family val="2"/>
        <scheme val="minor"/>
      </rPr>
      <t>PLA</t>
    </r>
    <r>
      <rPr>
        <i/>
        <sz val="11"/>
        <color theme="1"/>
        <rFont val="Calibri"/>
        <family val="2"/>
        <scheme val="minor"/>
      </rPr>
      <t xml:space="preserve"> - ads for specific products in browser search]</t>
    </r>
  </si>
  <si>
    <t>Marketing spend for specified channel</t>
  </si>
  <si>
    <t>Number of times the ad has been viewed</t>
  </si>
  <si>
    <t>Number of times the ad has been clicked</t>
  </si>
  <si>
    <t>Revenue generated from customers who clicked through the ad</t>
  </si>
  <si>
    <t>New customers who clicked through the ad</t>
  </si>
  <si>
    <t>Transactions from customers who clicked through the ad</t>
  </si>
  <si>
    <t>A:R</t>
  </si>
  <si>
    <t>Metric</t>
  </si>
  <si>
    <t>Definition</t>
  </si>
  <si>
    <t>The proportion of spend to revenue, given as a percentage</t>
  </si>
  <si>
    <t>AOV</t>
  </si>
  <si>
    <t>CPA</t>
  </si>
  <si>
    <t>CTR</t>
  </si>
  <si>
    <t>CVR</t>
  </si>
  <si>
    <r>
      <rPr>
        <i/>
        <sz val="11"/>
        <color theme="1"/>
        <rFont val="Calibri"/>
        <family val="2"/>
        <scheme val="minor"/>
      </rPr>
      <t>Average Order Value</t>
    </r>
    <r>
      <rPr>
        <sz val="11"/>
        <color theme="1"/>
        <rFont val="Calibri"/>
        <family val="2"/>
        <scheme val="minor"/>
      </rPr>
      <t>. This is the mean revenue generated per transaction.</t>
    </r>
  </si>
  <si>
    <r>
      <rPr>
        <i/>
        <sz val="11"/>
        <color theme="1"/>
        <rFont val="Calibri"/>
        <family val="2"/>
        <scheme val="minor"/>
      </rPr>
      <t>Cost Per Acquisition</t>
    </r>
    <r>
      <rPr>
        <sz val="11"/>
        <color theme="1"/>
        <rFont val="Calibri"/>
        <family val="2"/>
        <scheme val="minor"/>
      </rPr>
      <t>. On average, what was spent to acquire each new customer?</t>
    </r>
  </si>
  <si>
    <r>
      <rPr>
        <i/>
        <sz val="11"/>
        <color theme="1"/>
        <rFont val="Calibri"/>
        <family val="2"/>
        <scheme val="minor"/>
      </rPr>
      <t>Click Through Rate</t>
    </r>
    <r>
      <rPr>
        <sz val="11"/>
        <color theme="1"/>
        <rFont val="Calibri"/>
        <family val="2"/>
        <scheme val="minor"/>
      </rPr>
      <t>. What percentage of the time did an impression click on the advert.</t>
    </r>
  </si>
  <si>
    <r>
      <rPr>
        <i/>
        <sz val="11"/>
        <color theme="1"/>
        <rFont val="Calibri"/>
        <family val="2"/>
        <scheme val="minor"/>
      </rPr>
      <t>Conversion Rate</t>
    </r>
    <r>
      <rPr>
        <sz val="11"/>
        <color theme="1"/>
        <rFont val="Calibri"/>
        <family val="2"/>
        <scheme val="minor"/>
      </rPr>
      <t>. What percentage of ad clicks resulted in a transaction?</t>
    </r>
  </si>
  <si>
    <t>1. Marketing Metrics</t>
  </si>
  <si>
    <t>Point of Interest</t>
  </si>
  <si>
    <t>Anomalous Data</t>
  </si>
  <si>
    <t>Brief</t>
  </si>
  <si>
    <t xml:space="preserve">A:R Efficiency </t>
  </si>
  <si>
    <t>There are periods of unrealistic data. Please identify where these are occuring</t>
  </si>
  <si>
    <t xml:space="preserve">A:R efficiency is of great interest to us. Please show us any drastic changes in efficiency </t>
  </si>
  <si>
    <t>France Engagment</t>
  </si>
  <si>
    <t>Recent Trends</t>
  </si>
  <si>
    <t>2. Marketing Exploratory Data Analysis and Visualisation</t>
  </si>
  <si>
    <t>Please outline any major recent emerging trends for the last 3-6 months. This can be for any channel and country</t>
  </si>
  <si>
    <t>Please produce the following metrics from the 'Marketing Dataset'</t>
  </si>
  <si>
    <t>Marketing Field Descriptions:</t>
  </si>
  <si>
    <t>unit_sale_price_gbp</t>
  </si>
  <si>
    <t>3. Trading Data Visualisation</t>
  </si>
  <si>
    <t>Please conduct a univariate analysis on the trading data provided. Please state what may be problematic by using the mean of this data, using visuals to back up your argument.</t>
  </si>
  <si>
    <t>Trading Field Descriptions</t>
  </si>
  <si>
    <t>This value represents an individual sold unit and the price that it was sold at.</t>
  </si>
  <si>
    <t>Once you have created these metrics into the 'Marketing Dataset'. Please analyse the data regarding the following points and create visuals where appropriate. We're primarily interested in channel performance by country, but additional analysis is welcome.</t>
  </si>
  <si>
    <t>We have noticed our ad engagement is doing better than expected. Please highlight where this is occuring</t>
  </si>
  <si>
    <t>Metric One A:R</t>
  </si>
  <si>
    <t>Total Spend</t>
  </si>
  <si>
    <t>Total Renue</t>
  </si>
  <si>
    <t>AR</t>
  </si>
  <si>
    <t>Metric Two AOV</t>
  </si>
  <si>
    <t>Average Order Value</t>
  </si>
  <si>
    <t>Metric Three CPA</t>
  </si>
  <si>
    <t>Cost Per Acuisition</t>
  </si>
  <si>
    <t>Total New Customers</t>
  </si>
  <si>
    <t>Metric Four CTR</t>
  </si>
  <si>
    <t>Total Revenue</t>
  </si>
  <si>
    <t xml:space="preserve">Total Transactions </t>
  </si>
  <si>
    <t>Total Number of Clicks</t>
  </si>
  <si>
    <t>Total Number of Impressions</t>
  </si>
  <si>
    <t>Click Through Rate</t>
  </si>
  <si>
    <t>Metric Five CVR</t>
  </si>
  <si>
    <t>Number of transactions</t>
  </si>
  <si>
    <t>Number of Clicks</t>
  </si>
  <si>
    <t>Conversion rate</t>
  </si>
  <si>
    <t>Row Labels</t>
  </si>
  <si>
    <t>Grand Total</t>
  </si>
  <si>
    <t>2021</t>
  </si>
  <si>
    <t>2022</t>
  </si>
  <si>
    <t>Sum of spend</t>
  </si>
  <si>
    <t>Jan</t>
  </si>
  <si>
    <t>Feb</t>
  </si>
  <si>
    <t>Mar</t>
  </si>
  <si>
    <t>Apr</t>
  </si>
  <si>
    <t>May</t>
  </si>
  <si>
    <t>Jun</t>
  </si>
  <si>
    <t>Jul</t>
  </si>
  <si>
    <t>Aug</t>
  </si>
  <si>
    <t>Sep</t>
  </si>
  <si>
    <t>Oct</t>
  </si>
  <si>
    <t>Nov</t>
  </si>
  <si>
    <t>Dec</t>
  </si>
  <si>
    <t>Sum of impressions</t>
  </si>
  <si>
    <t>Sum of clicks</t>
  </si>
  <si>
    <t>Sum of revenue</t>
  </si>
  <si>
    <t>Sum of A:R</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</si>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</sst>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quot;£&quot;#,##0.00"/>
  </numFmts>
  <fonts count="8" x14ac:knownFonts="1">
    <font>
      <sz val="11"/>
      <color theme="1"/>
      <name val="Calibri"/>
      <family val="2"/>
      <scheme val="minor"/>
    </font>
    <font>
      <b/>
      <sz val="11"/>
      <color theme="1"/>
      <name val="Calibri"/>
      <family val="2"/>
      <scheme val="minor"/>
    </font>
    <font>
      <u/>
      <sz val="11"/>
      <color theme="1"/>
      <name val="Calibri"/>
      <family val="2"/>
      <scheme val="minor"/>
    </font>
    <font>
      <i/>
      <sz val="11"/>
      <color theme="1"/>
      <name val="Calibri"/>
      <family val="2"/>
      <scheme val="minor"/>
    </font>
    <font>
      <b/>
      <i/>
      <sz val="11"/>
      <color theme="1"/>
      <name val="Calibri"/>
      <family val="2"/>
      <scheme val="minor"/>
    </font>
    <font>
      <b/>
      <u/>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6" fillId="0" borderId="0" applyFont="0" applyFill="0" applyBorder="0" applyAlignment="0" applyProtection="0"/>
    <xf numFmtId="9" fontId="6" fillId="0" borderId="0" applyFont="0" applyFill="0" applyBorder="0" applyAlignment="0" applyProtection="0"/>
  </cellStyleXfs>
  <cellXfs count="18">
    <xf numFmtId="0" fontId="0" fillId="0" borderId="0" xfId="0"/>
    <xf numFmtId="14" fontId="0" fillId="0" borderId="0" xfId="0" applyNumberFormat="1"/>
    <xf numFmtId="0" fontId="2" fillId="0" borderId="0" xfId="0" applyFont="1"/>
    <xf numFmtId="0" fontId="1" fillId="0" borderId="0" xfId="0" applyFont="1"/>
    <xf numFmtId="0" fontId="3" fillId="0" borderId="0" xfId="0" applyFont="1"/>
    <xf numFmtId="0" fontId="5" fillId="0" borderId="0" xfId="0" applyFont="1"/>
    <xf numFmtId="164" fontId="0" fillId="0" borderId="0" xfId="0" applyNumberFormat="1"/>
    <xf numFmtId="10" fontId="1" fillId="0" borderId="0" xfId="0" applyNumberFormat="1" applyFont="1"/>
    <xf numFmtId="164" fontId="1" fillId="0" borderId="0" xfId="0" applyNumberFormat="1" applyFont="1"/>
    <xf numFmtId="164" fontId="1" fillId="0" borderId="0" xfId="1" applyNumberFormat="1" applyFont="1"/>
    <xf numFmtId="10" fontId="0" fillId="0" borderId="0" xfId="2" applyNumberFormat="1" applyFont="1"/>
    <xf numFmtId="10" fontId="1" fillId="0" borderId="0" xfId="2"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center"/>
    </xf>
    <xf numFmtId="10" fontId="0" fillId="0" borderId="0" xfId="0" applyNumberFormat="1"/>
  </cellXfs>
  <cellStyles count="3">
    <cellStyle name="Currency" xfId="1" builtinId="4"/>
    <cellStyle name="Normal" xfId="0" builtinId="0"/>
    <cellStyle name="Percent" xfId="2" builtinId="5"/>
  </cellStyles>
  <dxfs count="34">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14" formatCode="0.00%"/>
    </dxf>
    <dxf>
      <numFmt numFmtId="164" formatCode="&quot;£&quot;#,##0.00"/>
    </dxf>
    <dxf>
      <numFmt numFmtId="164" formatCode="&quot;£&quot;#,##0.00"/>
    </dxf>
    <dxf>
      <font>
        <b val="0"/>
        <i val="0"/>
        <strike val="0"/>
        <condense val="0"/>
        <extend val="0"/>
        <outline val="0"/>
        <shadow val="0"/>
        <u val="none"/>
        <vertAlign val="baseline"/>
        <sz val="11"/>
        <color theme="1"/>
        <name val="Calibri"/>
        <family val="2"/>
        <scheme val="minor"/>
      </font>
      <numFmt numFmtId="14" formatCode="0.00%"/>
    </dxf>
    <dxf>
      <numFmt numFmtId="164" formatCode="&quot;£&quot;#,##0.00"/>
    </dxf>
    <dxf>
      <numFmt numFmtId="164" formatCode="&quot;£&quot;#,##0.00"/>
    </dxf>
    <dxf>
      <numFmt numFmtId="19" formatCode="dd/mm/yyyy"/>
    </dxf>
    <dxf>
      <numFmt numFmtId="0" formatCode="General"/>
    </dxf>
    <dxf>
      <numFmt numFmtId="14" formatCode="0.00%"/>
    </dxf>
    <dxf>
      <numFmt numFmtId="164" formatCode="&quot;£&quot;#,##0.00"/>
    </dxf>
    <dxf>
      <numFmt numFmtId="164" formatCode="&quot;£&quot;#,##0.00"/>
    </dxf>
    <dxf>
      <numFmt numFmtId="14" formatCode="0.00%"/>
    </dxf>
    <dxf>
      <numFmt numFmtId="164" formatCode="&quot;£&quot;#,##0.00"/>
    </dxf>
    <dxf>
      <numFmt numFmtId="164" formatCode="&quot;£&quot;#,##0.00"/>
    </dxf>
    <dxf>
      <numFmt numFmtId="19" formatCode="dd/mm/yyyy"/>
    </dxf>
    <dxf>
      <numFmt numFmtId="0" formatCode="General"/>
    </dxf>
    <dxf>
      <numFmt numFmtId="14" formatCode="0.00%"/>
    </dxf>
    <dxf>
      <numFmt numFmtId="164" formatCode="&quot;£&quot;#,##0.00"/>
    </dxf>
    <dxf>
      <numFmt numFmtId="164" formatCode="&quot;£&quot;#,##0.00"/>
    </dxf>
    <dxf>
      <numFmt numFmtId="14" formatCode="0.00%"/>
    </dxf>
    <dxf>
      <numFmt numFmtId="164" formatCode="&quot;£&quot;#,##0.00"/>
    </dxf>
    <dxf>
      <numFmt numFmtId="164" formatCode="&quot;£&quot;#,##0.0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and Presentation Brief.xlsx]Spend Over Time!PivotTable2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Spend Over Time</a:t>
            </a:r>
            <a:endParaRPr lang="en-GB" baseline="0"/>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
        <c:idx val="7"/>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'Spend Over Time'!$B$3</c:f>
              <c:strCache>
                <c:ptCount val="1"/>
                <c:pt idx="0">
                  <c:v>Total</c:v>
                </c:pt>
              </c:strCache>
            </c:strRef>
          </c:tx>
          <c:marker>
            <c:symbol val="none"/>
          </c:marker>
          <c:cat>
            <c:multiLvlStrRef>
              <c:f>'Spend Over Time'!$A$4:$A$27</c:f>
              <c:multiLvlStrCache>
                <c:ptCount val="21"/>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lvl>
                <c:lvl>
                  <c:pt idx="0">
                    <c:v>2021</c:v>
                  </c:pt>
                  <c:pt idx="12">
                    <c:v>2022</c:v>
                  </c:pt>
                </c:lvl>
              </c:multiLvlStrCache>
            </c:multiLvlStrRef>
          </c:cat>
          <c:val>
            <c:numRef>
              <c:f>'Spend Over Time'!$B$4:$B$27</c:f>
              <c:numCache>
                <c:formatCode>General</c:formatCode>
                <c:ptCount val="21"/>
                <c:pt idx="0">
                  <c:v>43575</c:v>
                </c:pt>
                <c:pt idx="1">
                  <c:v>38661</c:v>
                </c:pt>
                <c:pt idx="2">
                  <c:v>55678</c:v>
                </c:pt>
                <c:pt idx="3">
                  <c:v>49118</c:v>
                </c:pt>
                <c:pt idx="4">
                  <c:v>56107</c:v>
                </c:pt>
                <c:pt idx="5">
                  <c:v>49046</c:v>
                </c:pt>
                <c:pt idx="6">
                  <c:v>40513</c:v>
                </c:pt>
                <c:pt idx="7">
                  <c:v>43060</c:v>
                </c:pt>
                <c:pt idx="8">
                  <c:v>38748</c:v>
                </c:pt>
                <c:pt idx="9">
                  <c:v>38414</c:v>
                </c:pt>
                <c:pt idx="10">
                  <c:v>40200</c:v>
                </c:pt>
                <c:pt idx="11">
                  <c:v>36824</c:v>
                </c:pt>
                <c:pt idx="12">
                  <c:v>71450</c:v>
                </c:pt>
                <c:pt idx="13">
                  <c:v>63953</c:v>
                </c:pt>
                <c:pt idx="14">
                  <c:v>63963</c:v>
                </c:pt>
                <c:pt idx="15">
                  <c:v>44368</c:v>
                </c:pt>
                <c:pt idx="16">
                  <c:v>74105</c:v>
                </c:pt>
                <c:pt idx="17">
                  <c:v>69206</c:v>
                </c:pt>
                <c:pt idx="18">
                  <c:v>110769</c:v>
                </c:pt>
                <c:pt idx="19">
                  <c:v>98267</c:v>
                </c:pt>
                <c:pt idx="20">
                  <c:v>45088</c:v>
                </c:pt>
              </c:numCache>
            </c:numRef>
          </c:val>
          <c:smooth val="0"/>
          <c:extLst>
            <c:ext xmlns:c16="http://schemas.microsoft.com/office/drawing/2014/chart" uri="{C3380CC4-5D6E-409C-BE32-E72D297353CC}">
              <c16:uniqueId val="{00000000-BA86-4234-A839-3D42338B4FB2}"/>
            </c:ext>
          </c:extLst>
        </c:ser>
        <c:dLbls>
          <c:showLegendKey val="0"/>
          <c:showVal val="0"/>
          <c:showCatName val="0"/>
          <c:showSerName val="0"/>
          <c:showPercent val="0"/>
          <c:showBubbleSize val="0"/>
        </c:dLbls>
        <c:smooth val="0"/>
        <c:axId val="1096474336"/>
        <c:axId val="1096474816"/>
      </c:lineChart>
      <c:catAx>
        <c:axId val="109647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74816"/>
        <c:crosses val="autoZero"/>
        <c:auto val="1"/>
        <c:lblAlgn val="ctr"/>
        <c:lblOffset val="100"/>
        <c:noMultiLvlLbl val="0"/>
      </c:catAx>
      <c:valAx>
        <c:axId val="1096474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74336"/>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and Presentation Brief.xlsx]Impressions Over time!PivotTable2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Impressions Over Time</a:t>
            </a:r>
          </a:p>
          <a:p>
            <a:pPr>
              <a:defRPr sz="1400" b="0" i="0" u="none" strike="noStrike" kern="1200" spc="0" baseline="0">
                <a:solidFill>
                  <a:schemeClr val="tx1">
                    <a:lumMod val="65000"/>
                    <a:lumOff val="35000"/>
                  </a:schemeClr>
                </a:solidFill>
                <a:latin typeface="+mn-lt"/>
                <a:ea typeface="+mn-ea"/>
                <a:cs typeface="+mn-cs"/>
              </a:defRPr>
            </a:pPr>
            <a:endParaRPr lang="en-GB" baseline="0"/>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
        <c:idx val="7"/>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
        <c:idx val="10"/>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'Impressions Over time'!$B$3</c:f>
              <c:strCache>
                <c:ptCount val="1"/>
                <c:pt idx="0">
                  <c:v>Total</c:v>
                </c:pt>
              </c:strCache>
            </c:strRef>
          </c:tx>
          <c:marker>
            <c:symbol val="none"/>
          </c:marker>
          <c:cat>
            <c:multiLvlStrRef>
              <c:f>'Impressions Over time'!$A$4:$A$27</c:f>
              <c:multiLvlStrCache>
                <c:ptCount val="21"/>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lvl>
                <c:lvl>
                  <c:pt idx="0">
                    <c:v>2021</c:v>
                  </c:pt>
                  <c:pt idx="12">
                    <c:v>2022</c:v>
                  </c:pt>
                </c:lvl>
              </c:multiLvlStrCache>
            </c:multiLvlStrRef>
          </c:cat>
          <c:val>
            <c:numRef>
              <c:f>'Impressions Over time'!$B$4:$B$27</c:f>
              <c:numCache>
                <c:formatCode>General</c:formatCode>
                <c:ptCount val="21"/>
                <c:pt idx="0">
                  <c:v>6877592</c:v>
                </c:pt>
                <c:pt idx="1">
                  <c:v>6848545</c:v>
                </c:pt>
                <c:pt idx="2">
                  <c:v>10534764</c:v>
                </c:pt>
                <c:pt idx="3">
                  <c:v>10042170</c:v>
                </c:pt>
                <c:pt idx="4">
                  <c:v>10494867</c:v>
                </c:pt>
                <c:pt idx="5">
                  <c:v>7300799</c:v>
                </c:pt>
                <c:pt idx="6">
                  <c:v>7078467</c:v>
                </c:pt>
                <c:pt idx="7">
                  <c:v>6561232</c:v>
                </c:pt>
                <c:pt idx="8">
                  <c:v>5746594</c:v>
                </c:pt>
                <c:pt idx="9">
                  <c:v>6077534</c:v>
                </c:pt>
                <c:pt idx="10">
                  <c:v>5518479</c:v>
                </c:pt>
                <c:pt idx="11">
                  <c:v>5047199</c:v>
                </c:pt>
                <c:pt idx="12">
                  <c:v>12189120</c:v>
                </c:pt>
                <c:pt idx="13">
                  <c:v>8544472</c:v>
                </c:pt>
                <c:pt idx="14">
                  <c:v>6344379</c:v>
                </c:pt>
                <c:pt idx="15">
                  <c:v>5869193</c:v>
                </c:pt>
                <c:pt idx="16">
                  <c:v>7357848</c:v>
                </c:pt>
                <c:pt idx="17">
                  <c:v>6902411</c:v>
                </c:pt>
                <c:pt idx="18">
                  <c:v>6144495</c:v>
                </c:pt>
                <c:pt idx="19">
                  <c:v>6530599</c:v>
                </c:pt>
                <c:pt idx="20">
                  <c:v>2844564</c:v>
                </c:pt>
              </c:numCache>
            </c:numRef>
          </c:val>
          <c:smooth val="0"/>
          <c:extLst>
            <c:ext xmlns:c16="http://schemas.microsoft.com/office/drawing/2014/chart" uri="{C3380CC4-5D6E-409C-BE32-E72D297353CC}">
              <c16:uniqueId val="{00000000-74A9-4A99-B48C-5493093066F2}"/>
            </c:ext>
          </c:extLst>
        </c:ser>
        <c:dLbls>
          <c:showLegendKey val="0"/>
          <c:showVal val="0"/>
          <c:showCatName val="0"/>
          <c:showSerName val="0"/>
          <c:showPercent val="0"/>
          <c:showBubbleSize val="0"/>
        </c:dLbls>
        <c:smooth val="0"/>
        <c:axId val="1096474336"/>
        <c:axId val="1096474816"/>
      </c:lineChart>
      <c:catAx>
        <c:axId val="109647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74816"/>
        <c:crosses val="autoZero"/>
        <c:auto val="1"/>
        <c:lblAlgn val="ctr"/>
        <c:lblOffset val="100"/>
        <c:noMultiLvlLbl val="0"/>
      </c:catAx>
      <c:valAx>
        <c:axId val="1096474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74336"/>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and Presentation Brief.xlsx]Clicks Over Time!PivotTable2</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Clicks Over Time</a:t>
            </a:r>
          </a:p>
          <a:p>
            <a:pPr>
              <a:defRPr sz="1400" b="0" i="0" u="none" strike="noStrike" kern="1200" spc="0" baseline="0">
                <a:solidFill>
                  <a:schemeClr val="tx1">
                    <a:lumMod val="65000"/>
                    <a:lumOff val="35000"/>
                  </a:schemeClr>
                </a:solidFill>
                <a:latin typeface="+mn-lt"/>
                <a:ea typeface="+mn-ea"/>
                <a:cs typeface="+mn-cs"/>
              </a:defRPr>
            </a:pPr>
            <a:endParaRPr lang="en-GB" baseline="0"/>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
        <c:idx val="7"/>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
        <c:idx val="10"/>
        <c:marker>
          <c:symbol val="none"/>
        </c:marker>
        <c:dLbl>
          <c:idx val="0"/>
          <c:delete val="1"/>
          <c:extLst>
            <c:ext xmlns:c15="http://schemas.microsoft.com/office/drawing/2012/chart" uri="{CE6537A1-D6FC-4f65-9D91-7224C49458BB}"/>
          </c:extLst>
        </c:dLbl>
      </c:pivotFmt>
      <c:pivotFmt>
        <c:idx val="11"/>
        <c:marker>
          <c:symbol val="none"/>
        </c:marker>
        <c:dLbl>
          <c:idx val="0"/>
          <c:delete val="1"/>
          <c:extLst>
            <c:ext xmlns:c15="http://schemas.microsoft.com/office/drawing/2012/chart" uri="{CE6537A1-D6FC-4f65-9D91-7224C49458BB}"/>
          </c:extLst>
        </c:dLbl>
      </c:pivotFmt>
      <c:pivotFmt>
        <c:idx val="12"/>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'Clicks Over Time'!$B$3</c:f>
              <c:strCache>
                <c:ptCount val="1"/>
                <c:pt idx="0">
                  <c:v>Total</c:v>
                </c:pt>
              </c:strCache>
            </c:strRef>
          </c:tx>
          <c:marker>
            <c:symbol val="none"/>
          </c:marker>
          <c:cat>
            <c:multiLvlStrRef>
              <c:f>'Clicks Over Time'!$A$4:$A$27</c:f>
              <c:multiLvlStrCache>
                <c:ptCount val="21"/>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lvl>
                <c:lvl>
                  <c:pt idx="0">
                    <c:v>2021</c:v>
                  </c:pt>
                  <c:pt idx="12">
                    <c:v>2022</c:v>
                  </c:pt>
                </c:lvl>
              </c:multiLvlStrCache>
            </c:multiLvlStrRef>
          </c:cat>
          <c:val>
            <c:numRef>
              <c:f>'Clicks Over Time'!$B$4:$B$27</c:f>
              <c:numCache>
                <c:formatCode>General</c:formatCode>
                <c:ptCount val="21"/>
                <c:pt idx="0">
                  <c:v>61415</c:v>
                </c:pt>
                <c:pt idx="1">
                  <c:v>52499</c:v>
                </c:pt>
                <c:pt idx="2">
                  <c:v>78245</c:v>
                </c:pt>
                <c:pt idx="3">
                  <c:v>66610</c:v>
                </c:pt>
                <c:pt idx="4">
                  <c:v>66884</c:v>
                </c:pt>
                <c:pt idx="5">
                  <c:v>56905</c:v>
                </c:pt>
                <c:pt idx="6">
                  <c:v>52480</c:v>
                </c:pt>
                <c:pt idx="7">
                  <c:v>52993</c:v>
                </c:pt>
                <c:pt idx="8">
                  <c:v>48349</c:v>
                </c:pt>
                <c:pt idx="9">
                  <c:v>47802</c:v>
                </c:pt>
                <c:pt idx="10">
                  <c:v>44505</c:v>
                </c:pt>
                <c:pt idx="11">
                  <c:v>39476</c:v>
                </c:pt>
                <c:pt idx="12">
                  <c:v>80066</c:v>
                </c:pt>
                <c:pt idx="13">
                  <c:v>66217</c:v>
                </c:pt>
                <c:pt idx="14">
                  <c:v>60899</c:v>
                </c:pt>
                <c:pt idx="15">
                  <c:v>53121</c:v>
                </c:pt>
                <c:pt idx="16">
                  <c:v>69321</c:v>
                </c:pt>
                <c:pt idx="17">
                  <c:v>61910</c:v>
                </c:pt>
                <c:pt idx="18">
                  <c:v>56253</c:v>
                </c:pt>
                <c:pt idx="19">
                  <c:v>57919</c:v>
                </c:pt>
                <c:pt idx="20">
                  <c:v>24385</c:v>
                </c:pt>
              </c:numCache>
            </c:numRef>
          </c:val>
          <c:smooth val="0"/>
          <c:extLst>
            <c:ext xmlns:c16="http://schemas.microsoft.com/office/drawing/2014/chart" uri="{C3380CC4-5D6E-409C-BE32-E72D297353CC}">
              <c16:uniqueId val="{00000000-27D9-460C-ADD3-A547380B5330}"/>
            </c:ext>
          </c:extLst>
        </c:ser>
        <c:dLbls>
          <c:showLegendKey val="0"/>
          <c:showVal val="0"/>
          <c:showCatName val="0"/>
          <c:showSerName val="0"/>
          <c:showPercent val="0"/>
          <c:showBubbleSize val="0"/>
        </c:dLbls>
        <c:smooth val="0"/>
        <c:axId val="1096474336"/>
        <c:axId val="1096474816"/>
      </c:lineChart>
      <c:catAx>
        <c:axId val="109647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74816"/>
        <c:crosses val="autoZero"/>
        <c:auto val="1"/>
        <c:lblAlgn val="ctr"/>
        <c:lblOffset val="100"/>
        <c:noMultiLvlLbl val="0"/>
      </c:catAx>
      <c:valAx>
        <c:axId val="1096474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74336"/>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and Presentation Brief.xlsx]Revenue Over Time!PivotTable2</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 Over Time</a:t>
            </a:r>
          </a:p>
          <a:p>
            <a:pPr>
              <a:defRPr sz="1400" b="0" i="0" u="none" strike="noStrike" kern="1200" spc="0" baseline="0">
                <a:solidFill>
                  <a:schemeClr val="tx1">
                    <a:lumMod val="65000"/>
                    <a:lumOff val="35000"/>
                  </a:schemeClr>
                </a:solidFill>
                <a:latin typeface="+mn-lt"/>
                <a:ea typeface="+mn-ea"/>
                <a:cs typeface="+mn-cs"/>
              </a:defRPr>
            </a:pPr>
            <a:endParaRPr lang="en-GB" baseline="0"/>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
        <c:idx val="7"/>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
        <c:idx val="10"/>
        <c:marker>
          <c:symbol val="none"/>
        </c:marker>
        <c:dLbl>
          <c:idx val="0"/>
          <c:delete val="1"/>
          <c:extLst>
            <c:ext xmlns:c15="http://schemas.microsoft.com/office/drawing/2012/chart" uri="{CE6537A1-D6FC-4f65-9D91-7224C49458BB}"/>
          </c:extLst>
        </c:dLbl>
      </c:pivotFmt>
      <c:pivotFmt>
        <c:idx val="11"/>
        <c:marker>
          <c:symbol val="none"/>
        </c:marker>
        <c:dLbl>
          <c:idx val="0"/>
          <c:delete val="1"/>
          <c:extLst>
            <c:ext xmlns:c15="http://schemas.microsoft.com/office/drawing/2012/chart" uri="{CE6537A1-D6FC-4f65-9D91-7224C49458BB}"/>
          </c:extLst>
        </c:dLbl>
      </c:pivotFmt>
      <c:pivotFmt>
        <c:idx val="12"/>
        <c:marker>
          <c:symbol val="none"/>
        </c:marker>
        <c:dLbl>
          <c:idx val="0"/>
          <c:delete val="1"/>
          <c:extLst>
            <c:ext xmlns:c15="http://schemas.microsoft.com/office/drawing/2012/chart" uri="{CE6537A1-D6FC-4f65-9D91-7224C49458BB}"/>
          </c:extLst>
        </c:dLbl>
      </c:pivotFmt>
      <c:pivotFmt>
        <c:idx val="13"/>
        <c:marker>
          <c:symbol val="none"/>
        </c:marker>
        <c:dLbl>
          <c:idx val="0"/>
          <c:delete val="1"/>
          <c:extLst>
            <c:ext xmlns:c15="http://schemas.microsoft.com/office/drawing/2012/chart" uri="{CE6537A1-D6FC-4f65-9D91-7224C49458BB}"/>
          </c:extLst>
        </c:dLbl>
      </c:pivotFmt>
      <c:pivotFmt>
        <c:idx val="14"/>
        <c:marker>
          <c:symbol val="none"/>
        </c:marker>
        <c:dLbl>
          <c:idx val="0"/>
          <c:delete val="1"/>
          <c:extLst>
            <c:ext xmlns:c15="http://schemas.microsoft.com/office/drawing/2012/chart" uri="{CE6537A1-D6FC-4f65-9D91-7224C49458BB}"/>
          </c:extLst>
        </c:dLbl>
      </c:pivotFmt>
      <c:pivotFmt>
        <c:idx val="15"/>
        <c:marker>
          <c:symbol val="none"/>
        </c:marker>
        <c:dLbl>
          <c:idx val="0"/>
          <c:delete val="1"/>
          <c:extLst>
            <c:ext xmlns:c15="http://schemas.microsoft.com/office/drawing/2012/chart" uri="{CE6537A1-D6FC-4f65-9D91-7224C49458BB}"/>
          </c:extLst>
        </c:dLbl>
      </c:pivotFmt>
      <c:pivotFmt>
        <c:idx val="16"/>
        <c:marker>
          <c:symbol val="none"/>
        </c:marker>
        <c:dLbl>
          <c:idx val="0"/>
          <c:delete val="1"/>
          <c:extLst>
            <c:ext xmlns:c15="http://schemas.microsoft.com/office/drawing/2012/chart" uri="{CE6537A1-D6FC-4f65-9D91-7224C49458BB}"/>
          </c:extLst>
        </c:dLbl>
      </c:pivotFmt>
      <c:pivotFmt>
        <c:idx val="17"/>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'Revenue Over Time'!$B$3</c:f>
              <c:strCache>
                <c:ptCount val="1"/>
                <c:pt idx="0">
                  <c:v>Total</c:v>
                </c:pt>
              </c:strCache>
            </c:strRef>
          </c:tx>
          <c:marker>
            <c:symbol val="none"/>
          </c:marker>
          <c:cat>
            <c:multiLvlStrRef>
              <c:f>'Revenue Over Time'!$A$4:$A$27</c:f>
              <c:multiLvlStrCache>
                <c:ptCount val="21"/>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lvl>
                <c:lvl>
                  <c:pt idx="0">
                    <c:v>2021</c:v>
                  </c:pt>
                  <c:pt idx="12">
                    <c:v>2022</c:v>
                  </c:pt>
                </c:lvl>
              </c:multiLvlStrCache>
            </c:multiLvlStrRef>
          </c:cat>
          <c:val>
            <c:numRef>
              <c:f>'Revenue Over Time'!$B$4:$B$27</c:f>
              <c:numCache>
                <c:formatCode>General</c:formatCode>
                <c:ptCount val="21"/>
                <c:pt idx="0">
                  <c:v>123804</c:v>
                </c:pt>
                <c:pt idx="1">
                  <c:v>102576</c:v>
                </c:pt>
                <c:pt idx="2">
                  <c:v>136054</c:v>
                </c:pt>
                <c:pt idx="3">
                  <c:v>120618</c:v>
                </c:pt>
                <c:pt idx="4">
                  <c:v>151894</c:v>
                </c:pt>
                <c:pt idx="5">
                  <c:v>129935</c:v>
                </c:pt>
                <c:pt idx="6">
                  <c:v>116069</c:v>
                </c:pt>
                <c:pt idx="7">
                  <c:v>106425</c:v>
                </c:pt>
                <c:pt idx="8">
                  <c:v>104731</c:v>
                </c:pt>
                <c:pt idx="9">
                  <c:v>108639</c:v>
                </c:pt>
                <c:pt idx="10">
                  <c:v>119265</c:v>
                </c:pt>
                <c:pt idx="11">
                  <c:v>92361</c:v>
                </c:pt>
                <c:pt idx="12">
                  <c:v>179745</c:v>
                </c:pt>
                <c:pt idx="13">
                  <c:v>148657</c:v>
                </c:pt>
                <c:pt idx="14">
                  <c:v>162033</c:v>
                </c:pt>
                <c:pt idx="15">
                  <c:v>146192</c:v>
                </c:pt>
                <c:pt idx="16">
                  <c:v>179725</c:v>
                </c:pt>
                <c:pt idx="17">
                  <c:v>152029</c:v>
                </c:pt>
                <c:pt idx="18">
                  <c:v>150426</c:v>
                </c:pt>
                <c:pt idx="19">
                  <c:v>162232</c:v>
                </c:pt>
                <c:pt idx="20">
                  <c:v>61166</c:v>
                </c:pt>
              </c:numCache>
            </c:numRef>
          </c:val>
          <c:smooth val="0"/>
          <c:extLst>
            <c:ext xmlns:c16="http://schemas.microsoft.com/office/drawing/2014/chart" uri="{C3380CC4-5D6E-409C-BE32-E72D297353CC}">
              <c16:uniqueId val="{00000000-DB15-45F9-AA87-3DB90058633D}"/>
            </c:ext>
          </c:extLst>
        </c:ser>
        <c:dLbls>
          <c:showLegendKey val="0"/>
          <c:showVal val="0"/>
          <c:showCatName val="0"/>
          <c:showSerName val="0"/>
          <c:showPercent val="0"/>
          <c:showBubbleSize val="0"/>
        </c:dLbls>
        <c:smooth val="0"/>
        <c:axId val="1096474336"/>
        <c:axId val="1096474816"/>
      </c:lineChart>
      <c:catAx>
        <c:axId val="109647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74816"/>
        <c:crosses val="autoZero"/>
        <c:auto val="1"/>
        <c:lblAlgn val="ctr"/>
        <c:lblOffset val="100"/>
        <c:noMultiLvlLbl val="0"/>
      </c:catAx>
      <c:valAx>
        <c:axId val="1096474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74336"/>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Transactions Over Time</a:t>
            </a:r>
          </a:p>
          <a:p>
            <a:pPr>
              <a:defRPr sz="1400" b="0" i="0" u="none" strike="noStrike" kern="1200" spc="0" baseline="0">
                <a:solidFill>
                  <a:schemeClr val="tx1">
                    <a:lumMod val="65000"/>
                    <a:lumOff val="35000"/>
                  </a:schemeClr>
                </a:solidFill>
                <a:latin typeface="+mn-lt"/>
                <a:ea typeface="+mn-ea"/>
                <a:cs typeface="+mn-cs"/>
              </a:defRPr>
            </a:pPr>
            <a:endParaRPr lang="en-GB" baseline="0"/>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
        <c:idx val="7"/>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
        <c:idx val="10"/>
        <c:marker>
          <c:symbol val="none"/>
        </c:marker>
        <c:dLbl>
          <c:idx val="0"/>
          <c:delete val="1"/>
          <c:extLst>
            <c:ext xmlns:c15="http://schemas.microsoft.com/office/drawing/2012/chart" uri="{CE6537A1-D6FC-4f65-9D91-7224C49458BB}"/>
          </c:extLst>
        </c:dLbl>
      </c:pivotFmt>
      <c:pivotFmt>
        <c:idx val="11"/>
        <c:marker>
          <c:symbol val="none"/>
        </c:marker>
        <c:dLbl>
          <c:idx val="0"/>
          <c:delete val="1"/>
          <c:extLst>
            <c:ext xmlns:c15="http://schemas.microsoft.com/office/drawing/2012/chart" uri="{CE6537A1-D6FC-4f65-9D91-7224C49458BB}"/>
          </c:extLst>
        </c:dLbl>
      </c:pivotFmt>
      <c:pivotFmt>
        <c:idx val="12"/>
        <c:marker>
          <c:symbol val="none"/>
        </c:marker>
        <c:dLbl>
          <c:idx val="0"/>
          <c:delete val="1"/>
          <c:extLst>
            <c:ext xmlns:c15="http://schemas.microsoft.com/office/drawing/2012/chart" uri="{CE6537A1-D6FC-4f65-9D91-7224C49458BB}"/>
          </c:extLst>
        </c:dLbl>
      </c:pivotFmt>
      <c:pivotFmt>
        <c:idx val="13"/>
        <c:marker>
          <c:symbol val="none"/>
        </c:marker>
        <c:dLbl>
          <c:idx val="0"/>
          <c:delete val="1"/>
          <c:extLst>
            <c:ext xmlns:c15="http://schemas.microsoft.com/office/drawing/2012/chart" uri="{CE6537A1-D6FC-4f65-9D91-7224C49458BB}"/>
          </c:extLst>
        </c:dLbl>
      </c:pivotFmt>
      <c:pivotFmt>
        <c:idx val="14"/>
        <c:marker>
          <c:symbol val="none"/>
        </c:marker>
        <c:dLbl>
          <c:idx val="0"/>
          <c:delete val="1"/>
          <c:extLst>
            <c:ext xmlns:c15="http://schemas.microsoft.com/office/drawing/2012/chart" uri="{CE6537A1-D6FC-4f65-9D91-7224C49458BB}"/>
          </c:extLst>
        </c:dLbl>
      </c:pivotFmt>
      <c:pivotFmt>
        <c:idx val="15"/>
        <c:marker>
          <c:symbol val="none"/>
        </c:marker>
        <c:dLbl>
          <c:idx val="0"/>
          <c:delete val="1"/>
          <c:extLst>
            <c:ext xmlns:c15="http://schemas.microsoft.com/office/drawing/2012/chart" uri="{CE6537A1-D6FC-4f65-9D91-7224C49458BB}"/>
          </c:extLst>
        </c:dLbl>
      </c:pivotFmt>
      <c:pivotFmt>
        <c:idx val="16"/>
        <c:marker>
          <c:symbol val="none"/>
        </c:marker>
        <c:dLbl>
          <c:idx val="0"/>
          <c:delete val="1"/>
          <c:extLst>
            <c:ext xmlns:c15="http://schemas.microsoft.com/office/drawing/2012/chart" uri="{CE6537A1-D6FC-4f65-9D91-7224C49458BB}"/>
          </c:extLst>
        </c:dLbl>
      </c:pivotFmt>
      <c:pivotFmt>
        <c:idx val="17"/>
        <c:marker>
          <c:symbol val="none"/>
        </c:marker>
        <c:dLbl>
          <c:idx val="0"/>
          <c:delete val="1"/>
          <c:extLst>
            <c:ext xmlns:c15="http://schemas.microsoft.com/office/drawing/2012/chart" uri="{CE6537A1-D6FC-4f65-9D91-7224C49458BB}"/>
          </c:extLst>
        </c:dLbl>
      </c:pivotFmt>
      <c:pivotFmt>
        <c:idx val="18"/>
        <c:marker>
          <c:symbol val="none"/>
        </c:marker>
        <c:dLbl>
          <c:idx val="0"/>
          <c:delete val="1"/>
          <c:extLst>
            <c:ext xmlns:c15="http://schemas.microsoft.com/office/drawing/2012/chart" uri="{CE6537A1-D6FC-4f65-9D91-7224C49458BB}"/>
          </c:extLst>
        </c:dLbl>
      </c:pivotFmt>
      <c:pivotFmt>
        <c:idx val="19"/>
        <c:marker>
          <c:symbol val="none"/>
        </c:marker>
        <c:dLbl>
          <c:idx val="0"/>
          <c:delete val="1"/>
          <c:extLst>
            <c:ext xmlns:c15="http://schemas.microsoft.com/office/drawing/2012/chart" uri="{CE6537A1-D6FC-4f65-9D91-7224C49458BB}"/>
          </c:extLst>
        </c:dLbl>
      </c:pivotFmt>
      <c:pivotFmt>
        <c:idx val="20"/>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v>Series1</c:v>
          </c:tx>
          <c:marker>
            <c:symbol val="none"/>
          </c:marker>
          <c:cat>
            <c:numLit>
              <c:formatCode>General</c:formatCod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numLit>
          </c:cat>
          <c:val>
            <c:numLit>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Lit>
          </c:val>
          <c:smooth val="0"/>
          <c:extLst>
            <c:ext xmlns:c16="http://schemas.microsoft.com/office/drawing/2014/chart" uri="{C3380CC4-5D6E-409C-BE32-E72D297353CC}">
              <c16:uniqueId val="{00000001-FBA8-4A37-8C65-99F6541D80D6}"/>
            </c:ext>
          </c:extLst>
        </c:ser>
        <c:dLbls>
          <c:showLegendKey val="0"/>
          <c:showVal val="0"/>
          <c:showCatName val="0"/>
          <c:showSerName val="0"/>
          <c:showPercent val="0"/>
          <c:showBubbleSize val="0"/>
        </c:dLbls>
        <c:smooth val="0"/>
        <c:axId val="1096474336"/>
        <c:axId val="1096474816"/>
      </c:lineChart>
      <c:catAx>
        <c:axId val="109647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74816"/>
        <c:crosses val="autoZero"/>
        <c:auto val="1"/>
        <c:lblAlgn val="ctr"/>
        <c:lblOffset val="100"/>
        <c:noMultiLvlLbl val="0"/>
      </c:catAx>
      <c:valAx>
        <c:axId val="1096474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74336"/>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New Transactions Over Time</a:t>
            </a:r>
          </a:p>
          <a:p>
            <a:pPr>
              <a:defRPr sz="1400" b="0" i="0" u="none" strike="noStrike" kern="1200" spc="0" baseline="0">
                <a:solidFill>
                  <a:schemeClr val="tx1">
                    <a:lumMod val="65000"/>
                    <a:lumOff val="35000"/>
                  </a:schemeClr>
                </a:solidFill>
                <a:latin typeface="+mn-lt"/>
                <a:ea typeface="+mn-ea"/>
                <a:cs typeface="+mn-cs"/>
              </a:defRPr>
            </a:pPr>
            <a:endParaRPr lang="en-GB" baseline="0"/>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
        <c:idx val="7"/>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
        <c:idx val="10"/>
        <c:marker>
          <c:symbol val="none"/>
        </c:marker>
        <c:dLbl>
          <c:idx val="0"/>
          <c:delete val="1"/>
          <c:extLst>
            <c:ext xmlns:c15="http://schemas.microsoft.com/office/drawing/2012/chart" uri="{CE6537A1-D6FC-4f65-9D91-7224C49458BB}"/>
          </c:extLst>
        </c:dLbl>
      </c:pivotFmt>
      <c:pivotFmt>
        <c:idx val="11"/>
        <c:marker>
          <c:symbol val="none"/>
        </c:marker>
        <c:dLbl>
          <c:idx val="0"/>
          <c:delete val="1"/>
          <c:extLst>
            <c:ext xmlns:c15="http://schemas.microsoft.com/office/drawing/2012/chart" uri="{CE6537A1-D6FC-4f65-9D91-7224C49458BB}"/>
          </c:extLst>
        </c:dLbl>
      </c:pivotFmt>
      <c:pivotFmt>
        <c:idx val="12"/>
        <c:marker>
          <c:symbol val="none"/>
        </c:marker>
        <c:dLbl>
          <c:idx val="0"/>
          <c:delete val="1"/>
          <c:extLst>
            <c:ext xmlns:c15="http://schemas.microsoft.com/office/drawing/2012/chart" uri="{CE6537A1-D6FC-4f65-9D91-7224C49458BB}"/>
          </c:extLst>
        </c:dLbl>
      </c:pivotFmt>
      <c:pivotFmt>
        <c:idx val="13"/>
        <c:marker>
          <c:symbol val="none"/>
        </c:marker>
        <c:dLbl>
          <c:idx val="0"/>
          <c:delete val="1"/>
          <c:extLst>
            <c:ext xmlns:c15="http://schemas.microsoft.com/office/drawing/2012/chart" uri="{CE6537A1-D6FC-4f65-9D91-7224C49458BB}"/>
          </c:extLst>
        </c:dLbl>
      </c:pivotFmt>
      <c:pivotFmt>
        <c:idx val="14"/>
        <c:marker>
          <c:symbol val="none"/>
        </c:marker>
        <c:dLbl>
          <c:idx val="0"/>
          <c:delete val="1"/>
          <c:extLst>
            <c:ext xmlns:c15="http://schemas.microsoft.com/office/drawing/2012/chart" uri="{CE6537A1-D6FC-4f65-9D91-7224C49458BB}"/>
          </c:extLst>
        </c:dLbl>
      </c:pivotFmt>
      <c:pivotFmt>
        <c:idx val="15"/>
        <c:marker>
          <c:symbol val="none"/>
        </c:marker>
        <c:dLbl>
          <c:idx val="0"/>
          <c:delete val="1"/>
          <c:extLst>
            <c:ext xmlns:c15="http://schemas.microsoft.com/office/drawing/2012/chart" uri="{CE6537A1-D6FC-4f65-9D91-7224C49458BB}"/>
          </c:extLst>
        </c:dLbl>
      </c:pivotFmt>
      <c:pivotFmt>
        <c:idx val="16"/>
        <c:marker>
          <c:symbol val="none"/>
        </c:marker>
        <c:dLbl>
          <c:idx val="0"/>
          <c:delete val="1"/>
          <c:extLst>
            <c:ext xmlns:c15="http://schemas.microsoft.com/office/drawing/2012/chart" uri="{CE6537A1-D6FC-4f65-9D91-7224C49458BB}"/>
          </c:extLst>
        </c:dLbl>
      </c:pivotFmt>
      <c:pivotFmt>
        <c:idx val="17"/>
        <c:marker>
          <c:symbol val="none"/>
        </c:marker>
        <c:dLbl>
          <c:idx val="0"/>
          <c:delete val="1"/>
          <c:extLst>
            <c:ext xmlns:c15="http://schemas.microsoft.com/office/drawing/2012/chart" uri="{CE6537A1-D6FC-4f65-9D91-7224C49458BB}"/>
          </c:extLst>
        </c:dLbl>
      </c:pivotFmt>
      <c:pivotFmt>
        <c:idx val="18"/>
        <c:marker>
          <c:symbol val="none"/>
        </c:marker>
        <c:dLbl>
          <c:idx val="0"/>
          <c:delete val="1"/>
          <c:extLst>
            <c:ext xmlns:c15="http://schemas.microsoft.com/office/drawing/2012/chart" uri="{CE6537A1-D6FC-4f65-9D91-7224C49458BB}"/>
          </c:extLst>
        </c:dLbl>
      </c:pivotFmt>
      <c:pivotFmt>
        <c:idx val="19"/>
        <c:marker>
          <c:symbol val="none"/>
        </c:marker>
        <c:dLbl>
          <c:idx val="0"/>
          <c:delete val="1"/>
          <c:extLst>
            <c:ext xmlns:c15="http://schemas.microsoft.com/office/drawing/2012/chart" uri="{CE6537A1-D6FC-4f65-9D91-7224C49458BB}"/>
          </c:extLst>
        </c:dLbl>
      </c:pivotFmt>
      <c:pivotFmt>
        <c:idx val="20"/>
        <c:marker>
          <c:symbol val="none"/>
        </c:marker>
        <c:dLbl>
          <c:idx val="0"/>
          <c:delete val="1"/>
          <c:extLst>
            <c:ext xmlns:c15="http://schemas.microsoft.com/office/drawing/2012/chart" uri="{CE6537A1-D6FC-4f65-9D91-7224C49458BB}"/>
          </c:extLst>
        </c:dLbl>
      </c:pivotFmt>
      <c:pivotFmt>
        <c:idx val="21"/>
        <c:marker>
          <c:symbol val="none"/>
        </c:marker>
        <c:dLbl>
          <c:idx val="0"/>
          <c:delete val="1"/>
          <c:extLst>
            <c:ext xmlns:c15="http://schemas.microsoft.com/office/drawing/2012/chart" uri="{CE6537A1-D6FC-4f65-9D91-7224C49458BB}"/>
          </c:extLst>
        </c:dLbl>
      </c:pivotFmt>
      <c:pivotFmt>
        <c:idx val="22"/>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v>Total</c:v>
          </c:tx>
          <c:marker>
            <c:symbol val="none"/>
          </c:marker>
          <c:cat>
            <c:strLit>
              <c:ptCount val="21"/>
              <c:pt idx="0">
                <c:v>2021 Jan</c:v>
              </c:pt>
              <c:pt idx="1">
                <c:v>2021 Feb</c:v>
              </c:pt>
              <c:pt idx="2">
                <c:v>2021 Mar</c:v>
              </c:pt>
              <c:pt idx="3">
                <c:v>2021 Apr</c:v>
              </c:pt>
              <c:pt idx="4">
                <c:v>2021 May</c:v>
              </c:pt>
              <c:pt idx="5">
                <c:v>2021 Jun</c:v>
              </c:pt>
              <c:pt idx="6">
                <c:v>2021 Jul</c:v>
              </c:pt>
              <c:pt idx="7">
                <c:v>2021 Aug</c:v>
              </c:pt>
              <c:pt idx="8">
                <c:v>2021 Sep</c:v>
              </c:pt>
              <c:pt idx="9">
                <c:v>2021 Oct</c:v>
              </c:pt>
              <c:pt idx="10">
                <c:v>2021 Nov</c:v>
              </c:pt>
              <c:pt idx="11">
                <c:v>2021 Dec</c:v>
              </c:pt>
              <c:pt idx="12">
                <c:v>2022 Jan</c:v>
              </c:pt>
              <c:pt idx="13">
                <c:v>2022 Feb</c:v>
              </c:pt>
              <c:pt idx="14">
                <c:v>2022 Mar</c:v>
              </c:pt>
              <c:pt idx="15">
                <c:v>2022 Apr</c:v>
              </c:pt>
              <c:pt idx="16">
                <c:v>2022 May</c:v>
              </c:pt>
              <c:pt idx="17">
                <c:v>2022 Jun</c:v>
              </c:pt>
              <c:pt idx="18">
                <c:v>2022 Jul</c:v>
              </c:pt>
              <c:pt idx="19">
                <c:v>2022 Aug</c:v>
              </c:pt>
              <c:pt idx="20">
                <c:v>2022 Sep</c:v>
              </c:pt>
            </c:strLit>
          </c:cat>
          <c:val>
            <c:numLit>
              <c:formatCode>General</c:formatCode>
              <c:ptCount val="21"/>
              <c:pt idx="0">
                <c:v>1844</c:v>
              </c:pt>
              <c:pt idx="1">
                <c:v>1479</c:v>
              </c:pt>
              <c:pt idx="2">
                <c:v>2036</c:v>
              </c:pt>
              <c:pt idx="3">
                <c:v>1695</c:v>
              </c:pt>
              <c:pt idx="4">
                <c:v>2048</c:v>
              </c:pt>
              <c:pt idx="5">
                <c:v>1652</c:v>
              </c:pt>
              <c:pt idx="6">
                <c:v>1319</c:v>
              </c:pt>
              <c:pt idx="7">
                <c:v>1196</c:v>
              </c:pt>
              <c:pt idx="8">
                <c:v>1215</c:v>
              </c:pt>
              <c:pt idx="9">
                <c:v>1344</c:v>
              </c:pt>
              <c:pt idx="10">
                <c:v>1318</c:v>
              </c:pt>
              <c:pt idx="11">
                <c:v>1142</c:v>
              </c:pt>
              <c:pt idx="12">
                <c:v>2568</c:v>
              </c:pt>
              <c:pt idx="13">
                <c:v>1961</c:v>
              </c:pt>
              <c:pt idx="14">
                <c:v>1920</c:v>
              </c:pt>
              <c:pt idx="15">
                <c:v>1710</c:v>
              </c:pt>
              <c:pt idx="16">
                <c:v>2389</c:v>
              </c:pt>
              <c:pt idx="17">
                <c:v>1936</c:v>
              </c:pt>
              <c:pt idx="18">
                <c:v>1800</c:v>
              </c:pt>
              <c:pt idx="19">
                <c:v>1992</c:v>
              </c:pt>
              <c:pt idx="20">
                <c:v>833</c:v>
              </c:pt>
            </c:numLit>
          </c:val>
          <c:smooth val="0"/>
          <c:extLst>
            <c:ext xmlns:c16="http://schemas.microsoft.com/office/drawing/2014/chart" uri="{C3380CC4-5D6E-409C-BE32-E72D297353CC}">
              <c16:uniqueId val="{00000000-1E34-4C2D-BEE6-A7E43D325F70}"/>
            </c:ext>
          </c:extLst>
        </c:ser>
        <c:dLbls>
          <c:showLegendKey val="0"/>
          <c:showVal val="0"/>
          <c:showCatName val="0"/>
          <c:showSerName val="0"/>
          <c:showPercent val="0"/>
          <c:showBubbleSize val="0"/>
        </c:dLbls>
        <c:smooth val="0"/>
        <c:axId val="1096474336"/>
        <c:axId val="1096474816"/>
      </c:lineChart>
      <c:catAx>
        <c:axId val="109647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74816"/>
        <c:crosses val="autoZero"/>
        <c:auto val="1"/>
        <c:lblAlgn val="ctr"/>
        <c:lblOffset val="100"/>
        <c:noMultiLvlLbl val="0"/>
      </c:catAx>
      <c:valAx>
        <c:axId val="1096474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74336"/>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and Presentation Brief.xlsx]AR Efficiency!PivotTable59</c:name>
    <c:fmtId val="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'AR Efficiency'!$B$3:$B$4</c:f>
              <c:strCache>
                <c:ptCount val="1"/>
                <c:pt idx="0">
                  <c:v>Brand</c:v>
                </c:pt>
              </c:strCache>
            </c:strRef>
          </c:tx>
          <c:spPr>
            <a:ln w="28575" cap="rnd">
              <a:solidFill>
                <a:schemeClr val="accent1"/>
              </a:solidFill>
              <a:round/>
            </a:ln>
            <a:effectLst/>
          </c:spPr>
          <c:marker>
            <c:symbol val="none"/>
          </c:marker>
          <c:cat>
            <c:multiLvlStrRef>
              <c:f>'AR Efficiency'!$A$5:$A$28</c:f>
              <c:multiLvlStrCache>
                <c:ptCount val="21"/>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lvl>
                <c:lvl>
                  <c:pt idx="0">
                    <c:v>2021</c:v>
                  </c:pt>
                  <c:pt idx="12">
                    <c:v>2022</c:v>
                  </c:pt>
                </c:lvl>
              </c:multiLvlStrCache>
            </c:multiLvlStrRef>
          </c:cat>
          <c:val>
            <c:numRef>
              <c:f>'AR Efficiency'!$B$5:$B$28</c:f>
              <c:numCache>
                <c:formatCode>General</c:formatCode>
                <c:ptCount val="21"/>
                <c:pt idx="0">
                  <c:v>2.5224223447993327E-2</c:v>
                </c:pt>
                <c:pt idx="1">
                  <c:v>3.1950913818583157E-2</c:v>
                </c:pt>
                <c:pt idx="2">
                  <c:v>4.0136951070533014E-2</c:v>
                </c:pt>
                <c:pt idx="3">
                  <c:v>3.7178265014299335E-2</c:v>
                </c:pt>
                <c:pt idx="4">
                  <c:v>2.7739117253923851E-2</c:v>
                </c:pt>
                <c:pt idx="5">
                  <c:v>4.7601164209933343E-2</c:v>
                </c:pt>
                <c:pt idx="6">
                  <c:v>3.9276040384141835E-2</c:v>
                </c:pt>
                <c:pt idx="7">
                  <c:v>4.1037918767176412E-2</c:v>
                </c:pt>
                <c:pt idx="8">
                  <c:v>4.7029213483146065E-2</c:v>
                </c:pt>
                <c:pt idx="9">
                  <c:v>4.8209287713486038E-2</c:v>
                </c:pt>
                <c:pt idx="10">
                  <c:v>5.3138271071762756E-2</c:v>
                </c:pt>
                <c:pt idx="11">
                  <c:v>7.4537142279811064E-2</c:v>
                </c:pt>
                <c:pt idx="12">
                  <c:v>9.6250483185156555E-2</c:v>
                </c:pt>
                <c:pt idx="13">
                  <c:v>0.10363866476823287</c:v>
                </c:pt>
                <c:pt idx="14">
                  <c:v>8.7239787972739347E-2</c:v>
                </c:pt>
                <c:pt idx="15">
                  <c:v>9.1351669363141638E-2</c:v>
                </c:pt>
                <c:pt idx="16">
                  <c:v>8.0490988437248667E-2</c:v>
                </c:pt>
                <c:pt idx="17">
                  <c:v>9.158074654022165E-2</c:v>
                </c:pt>
                <c:pt idx="18">
                  <c:v>6.1608253457232753E-2</c:v>
                </c:pt>
                <c:pt idx="19">
                  <c:v>5.4245660169506583E-2</c:v>
                </c:pt>
                <c:pt idx="20">
                  <c:v>7.5842136735100651E-2</c:v>
                </c:pt>
              </c:numCache>
            </c:numRef>
          </c:val>
          <c:smooth val="0"/>
          <c:extLst>
            <c:ext xmlns:c16="http://schemas.microsoft.com/office/drawing/2014/chart" uri="{C3380CC4-5D6E-409C-BE32-E72D297353CC}">
              <c16:uniqueId val="{00000000-2708-4659-B84F-07DDA4EC86AA}"/>
            </c:ext>
          </c:extLst>
        </c:ser>
        <c:ser>
          <c:idx val="1"/>
          <c:order val="1"/>
          <c:tx>
            <c:strRef>
              <c:f>'AR Efficiency'!$C$3:$C$4</c:f>
              <c:strCache>
                <c:ptCount val="1"/>
                <c:pt idx="0">
                  <c:v>Non-Brand</c:v>
                </c:pt>
              </c:strCache>
            </c:strRef>
          </c:tx>
          <c:spPr>
            <a:ln w="28575" cap="rnd">
              <a:solidFill>
                <a:schemeClr val="accent2"/>
              </a:solidFill>
              <a:round/>
            </a:ln>
            <a:effectLst/>
          </c:spPr>
          <c:marker>
            <c:symbol val="none"/>
          </c:marker>
          <c:cat>
            <c:multiLvlStrRef>
              <c:f>'AR Efficiency'!$A$5:$A$28</c:f>
              <c:multiLvlStrCache>
                <c:ptCount val="21"/>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lvl>
                <c:lvl>
                  <c:pt idx="0">
                    <c:v>2021</c:v>
                  </c:pt>
                  <c:pt idx="12">
                    <c:v>2022</c:v>
                  </c:pt>
                </c:lvl>
              </c:multiLvlStrCache>
            </c:multiLvlStrRef>
          </c:cat>
          <c:val>
            <c:numRef>
              <c:f>'AR Efficiency'!$C$5:$C$28</c:f>
              <c:numCache>
                <c:formatCode>General</c:formatCode>
                <c:ptCount val="21"/>
                <c:pt idx="0">
                  <c:v>1.0731031383416973</c:v>
                </c:pt>
                <c:pt idx="1">
                  <c:v>1.1497190502084467</c:v>
                </c:pt>
                <c:pt idx="2">
                  <c:v>1.0364182604235364</c:v>
                </c:pt>
                <c:pt idx="3">
                  <c:v>0.99827936805881434</c:v>
                </c:pt>
                <c:pt idx="4">
                  <c:v>0.99484571507112918</c:v>
                </c:pt>
                <c:pt idx="5">
                  <c:v>1.4333988579986896</c:v>
                </c:pt>
                <c:pt idx="6">
                  <c:v>3.1120298746332353</c:v>
                </c:pt>
                <c:pt idx="7">
                  <c:v>4.3953219751660413</c:v>
                </c:pt>
                <c:pt idx="8">
                  <c:v>1.8984476067270375</c:v>
                </c:pt>
                <c:pt idx="9">
                  <c:v>0.99815157116451014</c:v>
                </c:pt>
                <c:pt idx="10">
                  <c:v>0.79091896034229514</c:v>
                </c:pt>
                <c:pt idx="11">
                  <c:v>0.71483340303917464</c:v>
                </c:pt>
                <c:pt idx="12">
                  <c:v>0.74822614904867357</c:v>
                </c:pt>
                <c:pt idx="13">
                  <c:v>0.73278121396372786</c:v>
                </c:pt>
                <c:pt idx="14">
                  <c:v>0.76866883116883122</c:v>
                </c:pt>
                <c:pt idx="16">
                  <c:v>0.68489419652210348</c:v>
                </c:pt>
                <c:pt idx="17">
                  <c:v>0.74817482721697659</c:v>
                </c:pt>
                <c:pt idx="18">
                  <c:v>0.74390173242945712</c:v>
                </c:pt>
                <c:pt idx="19">
                  <c:v>0.63457172914013615</c:v>
                </c:pt>
                <c:pt idx="20">
                  <c:v>0.73130150831907947</c:v>
                </c:pt>
              </c:numCache>
            </c:numRef>
          </c:val>
          <c:smooth val="0"/>
          <c:extLst>
            <c:ext xmlns:c16="http://schemas.microsoft.com/office/drawing/2014/chart" uri="{C3380CC4-5D6E-409C-BE32-E72D297353CC}">
              <c16:uniqueId val="{00000001-2708-4659-B84F-07DDA4EC86AA}"/>
            </c:ext>
          </c:extLst>
        </c:ser>
        <c:ser>
          <c:idx val="2"/>
          <c:order val="2"/>
          <c:tx>
            <c:strRef>
              <c:f>'AR Efficiency'!$D$3:$D$4</c:f>
              <c:strCache>
                <c:ptCount val="1"/>
                <c:pt idx="0">
                  <c:v>PLA</c:v>
                </c:pt>
              </c:strCache>
            </c:strRef>
          </c:tx>
          <c:spPr>
            <a:ln w="28575" cap="rnd">
              <a:solidFill>
                <a:schemeClr val="accent3"/>
              </a:solidFill>
              <a:round/>
            </a:ln>
            <a:effectLst/>
          </c:spPr>
          <c:marker>
            <c:symbol val="none"/>
          </c:marker>
          <c:cat>
            <c:multiLvlStrRef>
              <c:f>'AR Efficiency'!$A$5:$A$28</c:f>
              <c:multiLvlStrCache>
                <c:ptCount val="21"/>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lvl>
                <c:lvl>
                  <c:pt idx="0">
                    <c:v>2021</c:v>
                  </c:pt>
                  <c:pt idx="12">
                    <c:v>2022</c:v>
                  </c:pt>
                </c:lvl>
              </c:multiLvlStrCache>
            </c:multiLvlStrRef>
          </c:cat>
          <c:val>
            <c:numRef>
              <c:f>'AR Efficiency'!$D$5:$D$28</c:f>
              <c:numCache>
                <c:formatCode>General</c:formatCode>
                <c:ptCount val="21"/>
                <c:pt idx="0">
                  <c:v>0.64402696260604353</c:v>
                </c:pt>
                <c:pt idx="1">
                  <c:v>0.7010561763355273</c:v>
                </c:pt>
                <c:pt idx="2">
                  <c:v>0.64301413549388031</c:v>
                </c:pt>
                <c:pt idx="3">
                  <c:v>0.63983934905069895</c:v>
                </c:pt>
                <c:pt idx="4">
                  <c:v>0.73247407327177705</c:v>
                </c:pt>
                <c:pt idx="5">
                  <c:v>0.70301592680447311</c:v>
                </c:pt>
                <c:pt idx="6">
                  <c:v>0.70517943895941071</c:v>
                </c:pt>
                <c:pt idx="7">
                  <c:v>0.69471215351812365</c:v>
                </c:pt>
                <c:pt idx="8">
                  <c:v>0.63565483593226824</c:v>
                </c:pt>
                <c:pt idx="9">
                  <c:v>0.73571063750754517</c:v>
                </c:pt>
                <c:pt idx="10">
                  <c:v>0.83346790472345578</c:v>
                </c:pt>
                <c:pt idx="11">
                  <c:v>1.141238771953345</c:v>
                </c:pt>
                <c:pt idx="12">
                  <c:v>0.75195785276947169</c:v>
                </c:pt>
                <c:pt idx="13">
                  <c:v>0.81569642807427822</c:v>
                </c:pt>
                <c:pt idx="14">
                  <c:v>0.71145783040683053</c:v>
                </c:pt>
                <c:pt idx="15">
                  <c:v>0.75109677419354837</c:v>
                </c:pt>
                <c:pt idx="16">
                  <c:v>0.80774284601907731</c:v>
                </c:pt>
                <c:pt idx="17">
                  <c:v>0.76221376892668014</c:v>
                </c:pt>
                <c:pt idx="20">
                  <c:v>1.6937330280602736</c:v>
                </c:pt>
              </c:numCache>
            </c:numRef>
          </c:val>
          <c:smooth val="0"/>
          <c:extLst>
            <c:ext xmlns:c16="http://schemas.microsoft.com/office/drawing/2014/chart" uri="{C3380CC4-5D6E-409C-BE32-E72D297353CC}">
              <c16:uniqueId val="{00000002-2708-4659-B84F-07DDA4EC86AA}"/>
            </c:ext>
          </c:extLst>
        </c:ser>
        <c:dLbls>
          <c:showLegendKey val="0"/>
          <c:showVal val="0"/>
          <c:showCatName val="0"/>
          <c:showSerName val="0"/>
          <c:showPercent val="0"/>
          <c:showBubbleSize val="0"/>
        </c:dLbls>
        <c:smooth val="0"/>
        <c:axId val="103806896"/>
        <c:axId val="103807376"/>
      </c:lineChart>
      <c:catAx>
        <c:axId val="103806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07376"/>
        <c:crosses val="autoZero"/>
        <c:auto val="1"/>
        <c:lblAlgn val="ctr"/>
        <c:lblOffset val="100"/>
        <c:noMultiLvlLbl val="0"/>
      </c:catAx>
      <c:valAx>
        <c:axId val="103807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06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and Presentation Brief.xlsx]Spend Over Time!PivotTable2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Spend Over Time</a:t>
            </a:r>
            <a:endParaRPr lang="en-GB" baseline="0"/>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'Spend Over Time'!$B$3</c:f>
              <c:strCache>
                <c:ptCount val="1"/>
                <c:pt idx="0">
                  <c:v>Total</c:v>
                </c:pt>
              </c:strCache>
            </c:strRef>
          </c:tx>
          <c:marker>
            <c:symbol val="none"/>
          </c:marker>
          <c:cat>
            <c:multiLvlStrRef>
              <c:f>'Spend Over Time'!$A$4:$A$27</c:f>
              <c:multiLvlStrCache>
                <c:ptCount val="21"/>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lvl>
                <c:lvl>
                  <c:pt idx="0">
                    <c:v>2021</c:v>
                  </c:pt>
                  <c:pt idx="12">
                    <c:v>2022</c:v>
                  </c:pt>
                </c:lvl>
              </c:multiLvlStrCache>
            </c:multiLvlStrRef>
          </c:cat>
          <c:val>
            <c:numRef>
              <c:f>'Spend Over Time'!$B$4:$B$27</c:f>
              <c:numCache>
                <c:formatCode>General</c:formatCode>
                <c:ptCount val="21"/>
                <c:pt idx="0">
                  <c:v>43575</c:v>
                </c:pt>
                <c:pt idx="1">
                  <c:v>38661</c:v>
                </c:pt>
                <c:pt idx="2">
                  <c:v>55678</c:v>
                </c:pt>
                <c:pt idx="3">
                  <c:v>49118</c:v>
                </c:pt>
                <c:pt idx="4">
                  <c:v>56107</c:v>
                </c:pt>
                <c:pt idx="5">
                  <c:v>49046</c:v>
                </c:pt>
                <c:pt idx="6">
                  <c:v>40513</c:v>
                </c:pt>
                <c:pt idx="7">
                  <c:v>43060</c:v>
                </c:pt>
                <c:pt idx="8">
                  <c:v>38748</c:v>
                </c:pt>
                <c:pt idx="9">
                  <c:v>38414</c:v>
                </c:pt>
                <c:pt idx="10">
                  <c:v>40200</c:v>
                </c:pt>
                <c:pt idx="11">
                  <c:v>36824</c:v>
                </c:pt>
                <c:pt idx="12">
                  <c:v>71450</c:v>
                </c:pt>
                <c:pt idx="13">
                  <c:v>63953</c:v>
                </c:pt>
                <c:pt idx="14">
                  <c:v>63963</c:v>
                </c:pt>
                <c:pt idx="15">
                  <c:v>44368</c:v>
                </c:pt>
                <c:pt idx="16">
                  <c:v>74105</c:v>
                </c:pt>
                <c:pt idx="17">
                  <c:v>69206</c:v>
                </c:pt>
                <c:pt idx="18">
                  <c:v>110769</c:v>
                </c:pt>
                <c:pt idx="19">
                  <c:v>98267</c:v>
                </c:pt>
                <c:pt idx="20">
                  <c:v>45088</c:v>
                </c:pt>
              </c:numCache>
            </c:numRef>
          </c:val>
          <c:smooth val="0"/>
          <c:extLst>
            <c:ext xmlns:c16="http://schemas.microsoft.com/office/drawing/2014/chart" uri="{C3380CC4-5D6E-409C-BE32-E72D297353CC}">
              <c16:uniqueId val="{00000007-5489-4E63-A8CE-1C4A81518081}"/>
            </c:ext>
          </c:extLst>
        </c:ser>
        <c:dLbls>
          <c:showLegendKey val="0"/>
          <c:showVal val="0"/>
          <c:showCatName val="0"/>
          <c:showSerName val="0"/>
          <c:showPercent val="0"/>
          <c:showBubbleSize val="0"/>
        </c:dLbls>
        <c:smooth val="0"/>
        <c:axId val="1096474336"/>
        <c:axId val="1096474816"/>
      </c:lineChart>
      <c:catAx>
        <c:axId val="109647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74816"/>
        <c:crosses val="autoZero"/>
        <c:auto val="1"/>
        <c:lblAlgn val="ctr"/>
        <c:lblOffset val="100"/>
        <c:noMultiLvlLbl val="0"/>
      </c:catAx>
      <c:valAx>
        <c:axId val="1096474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74336"/>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and Presentation Brief.xlsx]Impressions Over time!PivotTable2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Impressions Over Time</a:t>
            </a:r>
          </a:p>
          <a:p>
            <a:pPr>
              <a:defRPr sz="1400" b="0" i="0" u="none" strike="noStrike" kern="1200" spc="0" baseline="0">
                <a:solidFill>
                  <a:schemeClr val="tx1">
                    <a:lumMod val="65000"/>
                    <a:lumOff val="35000"/>
                  </a:schemeClr>
                </a:solidFill>
                <a:latin typeface="+mn-lt"/>
                <a:ea typeface="+mn-ea"/>
                <a:cs typeface="+mn-cs"/>
              </a:defRPr>
            </a:pPr>
            <a:endParaRPr lang="en-GB" baseline="0"/>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
        <c:idx val="7"/>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'Impressions Over time'!$B$3</c:f>
              <c:strCache>
                <c:ptCount val="1"/>
                <c:pt idx="0">
                  <c:v>Total</c:v>
                </c:pt>
              </c:strCache>
            </c:strRef>
          </c:tx>
          <c:marker>
            <c:symbol val="none"/>
          </c:marker>
          <c:cat>
            <c:multiLvlStrRef>
              <c:f>'Impressions Over time'!$A$4:$A$27</c:f>
              <c:multiLvlStrCache>
                <c:ptCount val="21"/>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lvl>
                <c:lvl>
                  <c:pt idx="0">
                    <c:v>2021</c:v>
                  </c:pt>
                  <c:pt idx="12">
                    <c:v>2022</c:v>
                  </c:pt>
                </c:lvl>
              </c:multiLvlStrCache>
            </c:multiLvlStrRef>
          </c:cat>
          <c:val>
            <c:numRef>
              <c:f>'Impressions Over time'!$B$4:$B$27</c:f>
              <c:numCache>
                <c:formatCode>General</c:formatCode>
                <c:ptCount val="21"/>
                <c:pt idx="0">
                  <c:v>6877592</c:v>
                </c:pt>
                <c:pt idx="1">
                  <c:v>6848545</c:v>
                </c:pt>
                <c:pt idx="2">
                  <c:v>10534764</c:v>
                </c:pt>
                <c:pt idx="3">
                  <c:v>10042170</c:v>
                </c:pt>
                <c:pt idx="4">
                  <c:v>10494867</c:v>
                </c:pt>
                <c:pt idx="5">
                  <c:v>7300799</c:v>
                </c:pt>
                <c:pt idx="6">
                  <c:v>7078467</c:v>
                </c:pt>
                <c:pt idx="7">
                  <c:v>6561232</c:v>
                </c:pt>
                <c:pt idx="8">
                  <c:v>5746594</c:v>
                </c:pt>
                <c:pt idx="9">
                  <c:v>6077534</c:v>
                </c:pt>
                <c:pt idx="10">
                  <c:v>5518479</c:v>
                </c:pt>
                <c:pt idx="11">
                  <c:v>5047199</c:v>
                </c:pt>
                <c:pt idx="12">
                  <c:v>12189120</c:v>
                </c:pt>
                <c:pt idx="13">
                  <c:v>8544472</c:v>
                </c:pt>
                <c:pt idx="14">
                  <c:v>6344379</c:v>
                </c:pt>
                <c:pt idx="15">
                  <c:v>5869193</c:v>
                </c:pt>
                <c:pt idx="16">
                  <c:v>7357848</c:v>
                </c:pt>
                <c:pt idx="17">
                  <c:v>6902411</c:v>
                </c:pt>
                <c:pt idx="18">
                  <c:v>6144495</c:v>
                </c:pt>
                <c:pt idx="19">
                  <c:v>6530599</c:v>
                </c:pt>
                <c:pt idx="20">
                  <c:v>2844564</c:v>
                </c:pt>
              </c:numCache>
            </c:numRef>
          </c:val>
          <c:smooth val="0"/>
          <c:extLst>
            <c:ext xmlns:c16="http://schemas.microsoft.com/office/drawing/2014/chart" uri="{C3380CC4-5D6E-409C-BE32-E72D297353CC}">
              <c16:uniqueId val="{00000001-6701-4E46-960F-12C771F66A0F}"/>
            </c:ext>
          </c:extLst>
        </c:ser>
        <c:dLbls>
          <c:showLegendKey val="0"/>
          <c:showVal val="0"/>
          <c:showCatName val="0"/>
          <c:showSerName val="0"/>
          <c:showPercent val="0"/>
          <c:showBubbleSize val="0"/>
        </c:dLbls>
        <c:smooth val="0"/>
        <c:axId val="1096474336"/>
        <c:axId val="1096474816"/>
      </c:lineChart>
      <c:catAx>
        <c:axId val="109647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74816"/>
        <c:crosses val="autoZero"/>
        <c:auto val="1"/>
        <c:lblAlgn val="ctr"/>
        <c:lblOffset val="100"/>
        <c:noMultiLvlLbl val="0"/>
      </c:catAx>
      <c:valAx>
        <c:axId val="1096474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74336"/>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and Presentation Brief.xlsx]Clicks Over Time!PivotTable2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Clicks Over Time</a:t>
            </a:r>
          </a:p>
          <a:p>
            <a:pPr>
              <a:defRPr sz="1400" b="0" i="0" u="none" strike="noStrike" kern="1200" spc="0" baseline="0">
                <a:solidFill>
                  <a:schemeClr val="tx1">
                    <a:lumMod val="65000"/>
                    <a:lumOff val="35000"/>
                  </a:schemeClr>
                </a:solidFill>
                <a:latin typeface="+mn-lt"/>
                <a:ea typeface="+mn-ea"/>
                <a:cs typeface="+mn-cs"/>
              </a:defRPr>
            </a:pPr>
            <a:endParaRPr lang="en-GB" baseline="0"/>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
        <c:idx val="7"/>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
        <c:idx val="10"/>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'Clicks Over Time'!$B$3</c:f>
              <c:strCache>
                <c:ptCount val="1"/>
                <c:pt idx="0">
                  <c:v>Total</c:v>
                </c:pt>
              </c:strCache>
            </c:strRef>
          </c:tx>
          <c:marker>
            <c:symbol val="none"/>
          </c:marker>
          <c:cat>
            <c:multiLvlStrRef>
              <c:f>'Clicks Over Time'!$A$4:$A$27</c:f>
              <c:multiLvlStrCache>
                <c:ptCount val="21"/>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lvl>
                <c:lvl>
                  <c:pt idx="0">
                    <c:v>2021</c:v>
                  </c:pt>
                  <c:pt idx="12">
                    <c:v>2022</c:v>
                  </c:pt>
                </c:lvl>
              </c:multiLvlStrCache>
            </c:multiLvlStrRef>
          </c:cat>
          <c:val>
            <c:numRef>
              <c:f>'Clicks Over Time'!$B$4:$B$27</c:f>
              <c:numCache>
                <c:formatCode>General</c:formatCode>
                <c:ptCount val="21"/>
                <c:pt idx="0">
                  <c:v>61415</c:v>
                </c:pt>
                <c:pt idx="1">
                  <c:v>52499</c:v>
                </c:pt>
                <c:pt idx="2">
                  <c:v>78245</c:v>
                </c:pt>
                <c:pt idx="3">
                  <c:v>66610</c:v>
                </c:pt>
                <c:pt idx="4">
                  <c:v>66884</c:v>
                </c:pt>
                <c:pt idx="5">
                  <c:v>56905</c:v>
                </c:pt>
                <c:pt idx="6">
                  <c:v>52480</c:v>
                </c:pt>
                <c:pt idx="7">
                  <c:v>52993</c:v>
                </c:pt>
                <c:pt idx="8">
                  <c:v>48349</c:v>
                </c:pt>
                <c:pt idx="9">
                  <c:v>47802</c:v>
                </c:pt>
                <c:pt idx="10">
                  <c:v>44505</c:v>
                </c:pt>
                <c:pt idx="11">
                  <c:v>39476</c:v>
                </c:pt>
                <c:pt idx="12">
                  <c:v>80066</c:v>
                </c:pt>
                <c:pt idx="13">
                  <c:v>66217</c:v>
                </c:pt>
                <c:pt idx="14">
                  <c:v>60899</c:v>
                </c:pt>
                <c:pt idx="15">
                  <c:v>53121</c:v>
                </c:pt>
                <c:pt idx="16">
                  <c:v>69321</c:v>
                </c:pt>
                <c:pt idx="17">
                  <c:v>61910</c:v>
                </c:pt>
                <c:pt idx="18">
                  <c:v>56253</c:v>
                </c:pt>
                <c:pt idx="19">
                  <c:v>57919</c:v>
                </c:pt>
                <c:pt idx="20">
                  <c:v>24385</c:v>
                </c:pt>
              </c:numCache>
            </c:numRef>
          </c:val>
          <c:smooth val="0"/>
          <c:extLst>
            <c:ext xmlns:c16="http://schemas.microsoft.com/office/drawing/2014/chart" uri="{C3380CC4-5D6E-409C-BE32-E72D297353CC}">
              <c16:uniqueId val="{00000000-E689-4C1D-8D5C-0426D33A830D}"/>
            </c:ext>
          </c:extLst>
        </c:ser>
        <c:dLbls>
          <c:showLegendKey val="0"/>
          <c:showVal val="0"/>
          <c:showCatName val="0"/>
          <c:showSerName val="0"/>
          <c:showPercent val="0"/>
          <c:showBubbleSize val="0"/>
        </c:dLbls>
        <c:smooth val="0"/>
        <c:axId val="1096474336"/>
        <c:axId val="1096474816"/>
      </c:lineChart>
      <c:catAx>
        <c:axId val="109647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74816"/>
        <c:crosses val="autoZero"/>
        <c:auto val="1"/>
        <c:lblAlgn val="ctr"/>
        <c:lblOffset val="100"/>
        <c:noMultiLvlLbl val="0"/>
      </c:catAx>
      <c:valAx>
        <c:axId val="1096474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74336"/>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and Presentation Brief.xlsx]Revenue Over Time!PivotTable2</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 Over Time</a:t>
            </a:r>
          </a:p>
          <a:p>
            <a:pPr>
              <a:defRPr sz="1400" b="0" i="0" u="none" strike="noStrike" kern="1200" spc="0" baseline="0">
                <a:solidFill>
                  <a:schemeClr val="tx1">
                    <a:lumMod val="65000"/>
                    <a:lumOff val="35000"/>
                  </a:schemeClr>
                </a:solidFill>
                <a:latin typeface="+mn-lt"/>
                <a:ea typeface="+mn-ea"/>
                <a:cs typeface="+mn-cs"/>
              </a:defRPr>
            </a:pPr>
            <a:endParaRPr lang="en-GB" baseline="0"/>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
        <c:idx val="7"/>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
        <c:idx val="10"/>
        <c:marker>
          <c:symbol val="none"/>
        </c:marker>
        <c:dLbl>
          <c:idx val="0"/>
          <c:delete val="1"/>
          <c:extLst>
            <c:ext xmlns:c15="http://schemas.microsoft.com/office/drawing/2012/chart" uri="{CE6537A1-D6FC-4f65-9D91-7224C49458BB}"/>
          </c:extLst>
        </c:dLbl>
      </c:pivotFmt>
      <c:pivotFmt>
        <c:idx val="11"/>
        <c:marker>
          <c:symbol val="none"/>
        </c:marker>
        <c:dLbl>
          <c:idx val="0"/>
          <c:delete val="1"/>
          <c:extLst>
            <c:ext xmlns:c15="http://schemas.microsoft.com/office/drawing/2012/chart" uri="{CE6537A1-D6FC-4f65-9D91-7224C49458BB}"/>
          </c:extLst>
        </c:dLbl>
      </c:pivotFmt>
      <c:pivotFmt>
        <c:idx val="12"/>
        <c:marker>
          <c:symbol val="none"/>
        </c:marker>
        <c:dLbl>
          <c:idx val="0"/>
          <c:delete val="1"/>
          <c:extLst>
            <c:ext xmlns:c15="http://schemas.microsoft.com/office/drawing/2012/chart" uri="{CE6537A1-D6FC-4f65-9D91-7224C49458BB}"/>
          </c:extLst>
        </c:dLbl>
      </c:pivotFmt>
      <c:pivotFmt>
        <c:idx val="13"/>
        <c:marker>
          <c:symbol val="none"/>
        </c:marker>
        <c:dLbl>
          <c:idx val="0"/>
          <c:delete val="1"/>
          <c:extLst>
            <c:ext xmlns:c15="http://schemas.microsoft.com/office/drawing/2012/chart" uri="{CE6537A1-D6FC-4f65-9D91-7224C49458BB}"/>
          </c:extLst>
        </c:dLbl>
      </c:pivotFmt>
      <c:pivotFmt>
        <c:idx val="14"/>
        <c:marker>
          <c:symbol val="none"/>
        </c:marker>
        <c:dLbl>
          <c:idx val="0"/>
          <c:delete val="1"/>
          <c:extLst>
            <c:ext xmlns:c15="http://schemas.microsoft.com/office/drawing/2012/chart" uri="{CE6537A1-D6FC-4f65-9D91-7224C49458BB}"/>
          </c:extLst>
        </c:dLbl>
      </c:pivotFmt>
      <c:pivotFmt>
        <c:idx val="15"/>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'Revenue Over Time'!$B$3</c:f>
              <c:strCache>
                <c:ptCount val="1"/>
                <c:pt idx="0">
                  <c:v>Total</c:v>
                </c:pt>
              </c:strCache>
            </c:strRef>
          </c:tx>
          <c:marker>
            <c:symbol val="none"/>
          </c:marker>
          <c:cat>
            <c:multiLvlStrRef>
              <c:f>'Revenue Over Time'!$A$4:$A$27</c:f>
              <c:multiLvlStrCache>
                <c:ptCount val="21"/>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lvl>
                <c:lvl>
                  <c:pt idx="0">
                    <c:v>2021</c:v>
                  </c:pt>
                  <c:pt idx="12">
                    <c:v>2022</c:v>
                  </c:pt>
                </c:lvl>
              </c:multiLvlStrCache>
            </c:multiLvlStrRef>
          </c:cat>
          <c:val>
            <c:numRef>
              <c:f>'Revenue Over Time'!$B$4:$B$27</c:f>
              <c:numCache>
                <c:formatCode>General</c:formatCode>
                <c:ptCount val="21"/>
                <c:pt idx="0">
                  <c:v>123804</c:v>
                </c:pt>
                <c:pt idx="1">
                  <c:v>102576</c:v>
                </c:pt>
                <c:pt idx="2">
                  <c:v>136054</c:v>
                </c:pt>
                <c:pt idx="3">
                  <c:v>120618</c:v>
                </c:pt>
                <c:pt idx="4">
                  <c:v>151894</c:v>
                </c:pt>
                <c:pt idx="5">
                  <c:v>129935</c:v>
                </c:pt>
                <c:pt idx="6">
                  <c:v>116069</c:v>
                </c:pt>
                <c:pt idx="7">
                  <c:v>106425</c:v>
                </c:pt>
                <c:pt idx="8">
                  <c:v>104731</c:v>
                </c:pt>
                <c:pt idx="9">
                  <c:v>108639</c:v>
                </c:pt>
                <c:pt idx="10">
                  <c:v>119265</c:v>
                </c:pt>
                <c:pt idx="11">
                  <c:v>92361</c:v>
                </c:pt>
                <c:pt idx="12">
                  <c:v>179745</c:v>
                </c:pt>
                <c:pt idx="13">
                  <c:v>148657</c:v>
                </c:pt>
                <c:pt idx="14">
                  <c:v>162033</c:v>
                </c:pt>
                <c:pt idx="15">
                  <c:v>146192</c:v>
                </c:pt>
                <c:pt idx="16">
                  <c:v>179725</c:v>
                </c:pt>
                <c:pt idx="17">
                  <c:v>152029</c:v>
                </c:pt>
                <c:pt idx="18">
                  <c:v>150426</c:v>
                </c:pt>
                <c:pt idx="19">
                  <c:v>162232</c:v>
                </c:pt>
                <c:pt idx="20">
                  <c:v>61166</c:v>
                </c:pt>
              </c:numCache>
            </c:numRef>
          </c:val>
          <c:smooth val="0"/>
          <c:extLst>
            <c:ext xmlns:c16="http://schemas.microsoft.com/office/drawing/2014/chart" uri="{C3380CC4-5D6E-409C-BE32-E72D297353CC}">
              <c16:uniqueId val="{00000005-B8B4-4FF9-AB71-4456931782B1}"/>
            </c:ext>
          </c:extLst>
        </c:ser>
        <c:dLbls>
          <c:showLegendKey val="0"/>
          <c:showVal val="0"/>
          <c:showCatName val="0"/>
          <c:showSerName val="0"/>
          <c:showPercent val="0"/>
          <c:showBubbleSize val="0"/>
        </c:dLbls>
        <c:smooth val="0"/>
        <c:axId val="1096474336"/>
        <c:axId val="1096474816"/>
      </c:lineChart>
      <c:catAx>
        <c:axId val="109647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74816"/>
        <c:crosses val="autoZero"/>
        <c:auto val="1"/>
        <c:lblAlgn val="ctr"/>
        <c:lblOffset val="100"/>
        <c:noMultiLvlLbl val="0"/>
      </c:catAx>
      <c:valAx>
        <c:axId val="1096474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74336"/>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Spend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Spend</a:t>
          </a:r>
        </a:p>
      </cx:txPr>
    </cx:title>
    <cx:plotArea>
      <cx:plotAreaRegion>
        <cx:series layoutId="boxWhisker" uniqueId="{9F1EB1CB-30E7-4691-A827-2AE2B8A8F48E}">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Impressions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Impressions</a:t>
          </a:r>
        </a:p>
      </cx:txPr>
    </cx:title>
    <cx:plotArea>
      <cx:plotAreaRegion>
        <cx:series layoutId="boxWhisker" uniqueId="{1A4A454C-FD5D-4B80-9EE3-513FAD1E5995}">
          <cx:tx>
            <cx:txData>
              <cx:f>_xlchart.v1.1</cx:f>
              <cx:v>impressions</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Clicks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Clicks</a:t>
          </a:r>
        </a:p>
      </cx:txPr>
    </cx:title>
    <cx:plotArea>
      <cx:plotAreaRegion>
        <cx:series layoutId="boxWhisker" uniqueId="{3F9FCECE-3626-47D1-8F6A-F3295290CFA8}">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600075</xdr:colOff>
      <xdr:row>3</xdr:row>
      <xdr:rowOff>1</xdr:rowOff>
    </xdr:from>
    <xdr:to>
      <xdr:col>10</xdr:col>
      <xdr:colOff>0</xdr:colOff>
      <xdr:row>17</xdr:row>
      <xdr:rowOff>1</xdr:rowOff>
    </xdr:to>
    <xdr:graphicFrame macro="">
      <xdr:nvGraphicFramePr>
        <xdr:cNvPr id="2" name="Chart 1">
          <a:extLst>
            <a:ext uri="{FF2B5EF4-FFF2-40B4-BE49-F238E27FC236}">
              <a16:creationId xmlns:a16="http://schemas.microsoft.com/office/drawing/2014/main" id="{7E5D3117-0BE2-4881-83CD-6BC2D38008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0</xdr:colOff>
      <xdr:row>31</xdr:row>
      <xdr:rowOff>4763</xdr:rowOff>
    </xdr:to>
    <xdr:graphicFrame macro="">
      <xdr:nvGraphicFramePr>
        <xdr:cNvPr id="3" name="Chart 2">
          <a:extLst>
            <a:ext uri="{FF2B5EF4-FFF2-40B4-BE49-F238E27FC236}">
              <a16:creationId xmlns:a16="http://schemas.microsoft.com/office/drawing/2014/main" id="{F9C262BB-CEA8-4428-B248-CD822C721D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2</xdr:row>
      <xdr:rowOff>185737</xdr:rowOff>
    </xdr:from>
    <xdr:to>
      <xdr:col>17</xdr:col>
      <xdr:colOff>19050</xdr:colOff>
      <xdr:row>17</xdr:row>
      <xdr:rowOff>0</xdr:rowOff>
    </xdr:to>
    <xdr:graphicFrame macro="">
      <xdr:nvGraphicFramePr>
        <xdr:cNvPr id="4" name="Chart 3">
          <a:extLst>
            <a:ext uri="{FF2B5EF4-FFF2-40B4-BE49-F238E27FC236}">
              <a16:creationId xmlns:a16="http://schemas.microsoft.com/office/drawing/2014/main" id="{DDBD4958-63A1-4338-980C-AC1F1F146B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17</xdr:row>
      <xdr:rowOff>0</xdr:rowOff>
    </xdr:from>
    <xdr:to>
      <xdr:col>17</xdr:col>
      <xdr:colOff>0</xdr:colOff>
      <xdr:row>31</xdr:row>
      <xdr:rowOff>4763</xdr:rowOff>
    </xdr:to>
    <xdr:graphicFrame macro="">
      <xdr:nvGraphicFramePr>
        <xdr:cNvPr id="5" name="Chart 4">
          <a:extLst>
            <a:ext uri="{FF2B5EF4-FFF2-40B4-BE49-F238E27FC236}">
              <a16:creationId xmlns:a16="http://schemas.microsoft.com/office/drawing/2014/main" id="{D0A60120-BEF5-4E42-B3CF-451D91274C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9525</xdr:colOff>
      <xdr:row>3</xdr:row>
      <xdr:rowOff>0</xdr:rowOff>
    </xdr:from>
    <xdr:to>
      <xdr:col>24</xdr:col>
      <xdr:colOff>0</xdr:colOff>
      <xdr:row>17</xdr:row>
      <xdr:rowOff>4763</xdr:rowOff>
    </xdr:to>
    <xdr:graphicFrame macro="">
      <xdr:nvGraphicFramePr>
        <xdr:cNvPr id="6" name="Chart 5">
          <a:extLst>
            <a:ext uri="{FF2B5EF4-FFF2-40B4-BE49-F238E27FC236}">
              <a16:creationId xmlns:a16="http://schemas.microsoft.com/office/drawing/2014/main" id="{C3E12D9B-10E4-4FF2-B117-AF8E74F954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0</xdr:colOff>
      <xdr:row>17</xdr:row>
      <xdr:rowOff>0</xdr:rowOff>
    </xdr:from>
    <xdr:to>
      <xdr:col>24</xdr:col>
      <xdr:colOff>0</xdr:colOff>
      <xdr:row>30</xdr:row>
      <xdr:rowOff>190499</xdr:rowOff>
    </xdr:to>
    <xdr:graphicFrame macro="">
      <xdr:nvGraphicFramePr>
        <xdr:cNvPr id="7" name="Chart 6">
          <a:extLst>
            <a:ext uri="{FF2B5EF4-FFF2-40B4-BE49-F238E27FC236}">
              <a16:creationId xmlns:a16="http://schemas.microsoft.com/office/drawing/2014/main" id="{D1FFB759-88DA-4D02-A339-E529569524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320</xdr:row>
      <xdr:rowOff>0</xdr:rowOff>
    </xdr:from>
    <xdr:to>
      <xdr:col>7</xdr:col>
      <xdr:colOff>47625</xdr:colOff>
      <xdr:row>334</xdr:row>
      <xdr:rowOff>76200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4729B0F-BDBE-2A2B-DF42-B12D9588A90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14375" y="6096000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0</xdr:colOff>
      <xdr:row>335</xdr:row>
      <xdr:rowOff>0</xdr:rowOff>
    </xdr:from>
    <xdr:to>
      <xdr:col>7</xdr:col>
      <xdr:colOff>47625</xdr:colOff>
      <xdr:row>349</xdr:row>
      <xdr:rowOff>76200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D50E1A9-1D24-4C38-9375-30D8F3E8EB4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14375" y="6381750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0</xdr:colOff>
      <xdr:row>350</xdr:row>
      <xdr:rowOff>0</xdr:rowOff>
    </xdr:from>
    <xdr:to>
      <xdr:col>7</xdr:col>
      <xdr:colOff>47625</xdr:colOff>
      <xdr:row>364</xdr:row>
      <xdr:rowOff>76200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65526B08-5B7F-5BB7-A150-6ABB7750C23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14375" y="6667500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123825</xdr:colOff>
      <xdr:row>10</xdr:row>
      <xdr:rowOff>142875</xdr:rowOff>
    </xdr:from>
    <xdr:to>
      <xdr:col>18</xdr:col>
      <xdr:colOff>504825</xdr:colOff>
      <xdr:row>33</xdr:row>
      <xdr:rowOff>128587</xdr:rowOff>
    </xdr:to>
    <xdr:graphicFrame macro="">
      <xdr:nvGraphicFramePr>
        <xdr:cNvPr id="2" name="Chart 1">
          <a:extLst>
            <a:ext uri="{FF2B5EF4-FFF2-40B4-BE49-F238E27FC236}">
              <a16:creationId xmlns:a16="http://schemas.microsoft.com/office/drawing/2014/main" id="{23C4126A-98E5-76BA-3120-354D026E93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590550</xdr:colOff>
      <xdr:row>1</xdr:row>
      <xdr:rowOff>185737</xdr:rowOff>
    </xdr:from>
    <xdr:to>
      <xdr:col>11</xdr:col>
      <xdr:colOff>0</xdr:colOff>
      <xdr:row>16</xdr:row>
      <xdr:rowOff>0</xdr:rowOff>
    </xdr:to>
    <xdr:graphicFrame macro="">
      <xdr:nvGraphicFramePr>
        <xdr:cNvPr id="2" name="Chart 1">
          <a:extLst>
            <a:ext uri="{FF2B5EF4-FFF2-40B4-BE49-F238E27FC236}">
              <a16:creationId xmlns:a16="http://schemas.microsoft.com/office/drawing/2014/main" id="{CAB80EA2-D790-8037-ECA7-82709D5AA9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590550</xdr:colOff>
      <xdr:row>1</xdr:row>
      <xdr:rowOff>185737</xdr:rowOff>
    </xdr:from>
    <xdr:to>
      <xdr:col>11</xdr:col>
      <xdr:colOff>0</xdr:colOff>
      <xdr:row>16</xdr:row>
      <xdr:rowOff>0</xdr:rowOff>
    </xdr:to>
    <xdr:graphicFrame macro="">
      <xdr:nvGraphicFramePr>
        <xdr:cNvPr id="2" name="Chart 1">
          <a:extLst>
            <a:ext uri="{FF2B5EF4-FFF2-40B4-BE49-F238E27FC236}">
              <a16:creationId xmlns:a16="http://schemas.microsoft.com/office/drawing/2014/main" id="{BD9F01C1-306B-41E6-AB72-2F053999D1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590550</xdr:colOff>
      <xdr:row>1</xdr:row>
      <xdr:rowOff>185737</xdr:rowOff>
    </xdr:from>
    <xdr:to>
      <xdr:col>11</xdr:col>
      <xdr:colOff>0</xdr:colOff>
      <xdr:row>16</xdr:row>
      <xdr:rowOff>0</xdr:rowOff>
    </xdr:to>
    <xdr:graphicFrame macro="">
      <xdr:nvGraphicFramePr>
        <xdr:cNvPr id="2" name="Chart 1">
          <a:extLst>
            <a:ext uri="{FF2B5EF4-FFF2-40B4-BE49-F238E27FC236}">
              <a16:creationId xmlns:a16="http://schemas.microsoft.com/office/drawing/2014/main" id="{1501E8B3-F007-4552-912B-4B7F3080DA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19050</xdr:colOff>
      <xdr:row>2</xdr:row>
      <xdr:rowOff>61912</xdr:rowOff>
    </xdr:from>
    <xdr:to>
      <xdr:col>13</xdr:col>
      <xdr:colOff>438150</xdr:colOff>
      <xdr:row>16</xdr:row>
      <xdr:rowOff>66675</xdr:rowOff>
    </xdr:to>
    <xdr:graphicFrame macro="">
      <xdr:nvGraphicFramePr>
        <xdr:cNvPr id="2" name="Chart 1">
          <a:extLst>
            <a:ext uri="{FF2B5EF4-FFF2-40B4-BE49-F238E27FC236}">
              <a16:creationId xmlns:a16="http://schemas.microsoft.com/office/drawing/2014/main" id="{FD8036C9-530A-4BBB-9C6F-17463C9FCD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562.741767708336" createdVersion="8" refreshedVersion="8" minRefreshableVersion="3" recordCount="315" xr:uid="{70B653C8-8C9D-4A6E-97DA-BD5458E546E5}">
  <cacheSource type="worksheet">
    <worksheetSource name="Marketing"/>
  </cacheSource>
  <cacheFields count="17">
    <cacheField name="date" numFmtId="14">
      <sharedItems containsSemiMixedTypes="0" containsNonDate="0" containsDate="1" containsString="0" minDate="2021-01-01T00:00:00" maxDate="2022-09-02T00:00:00" count="21">
        <d v="2021-02-01T00:00:00"/>
        <d v="2021-03-01T00:00:00"/>
        <d v="2021-08-01T00:00:00"/>
        <d v="2021-01-01T00:00:00"/>
        <d v="2022-07-01T00:00:00"/>
        <d v="2022-06-01T00:00:00"/>
        <d v="2022-08-01T00:00:00"/>
        <d v="2022-04-01T00:00:00"/>
        <d v="2021-06-01T00:00:00"/>
        <d v="2022-09-01T00:00:00"/>
        <d v="2021-07-01T00:00:00"/>
        <d v="2021-04-01T00:00:00"/>
        <d v="2022-05-01T00:00:00"/>
        <d v="2021-05-01T00:00:00"/>
        <d v="2021-09-01T00:00:00"/>
        <d v="2021-10-01T00:00:00"/>
        <d v="2021-12-01T00:00:00"/>
        <d v="2021-11-01T00:00:00"/>
        <d v="2022-02-01T00:00:00"/>
        <d v="2022-01-01T00:00:00"/>
        <d v="2022-03-01T00:00:00"/>
      </sharedItems>
      <fieldGroup par="16"/>
    </cacheField>
    <cacheField name="country" numFmtId="0">
      <sharedItems count="5">
        <s v="IT"/>
        <s v="DE"/>
        <s v="IE"/>
        <s v="FR"/>
        <s v="UK"/>
      </sharedItems>
    </cacheField>
    <cacheField name="tpw_channels" numFmtId="0">
      <sharedItems/>
    </cacheField>
    <cacheField name="spend" numFmtId="164">
      <sharedItems containsSemiMixedTypes="0" containsString="0" containsNumber="1" containsInteger="1" minValue="0" maxValue="77910"/>
    </cacheField>
    <cacheField name="impressions" numFmtId="0">
      <sharedItems containsSemiMixedTypes="0" containsString="0" containsNumber="1" containsInteger="1" minValue="0" maxValue="8010721"/>
    </cacheField>
    <cacheField name="clicks" numFmtId="0">
      <sharedItems containsSemiMixedTypes="0" containsString="0" containsNumber="1" containsInteger="1" minValue="-3523" maxValue="31444"/>
    </cacheField>
    <cacheField name="revenue" numFmtId="164">
      <sharedItems containsSemiMixedTypes="0" containsString="0" containsNumber="1" containsInteger="1" minValue="0" maxValue="80197"/>
    </cacheField>
    <cacheField name="transactions" numFmtId="0">
      <sharedItems containsSemiMixedTypes="0" containsString="0" containsNumber="1" containsInteger="1" minValue="0" maxValue="1957"/>
    </cacheField>
    <cacheField name="new_customer_transactions" numFmtId="0">
      <sharedItems containsSemiMixedTypes="0" containsString="0" containsNumber="1" containsInteger="1" minValue="0" maxValue="1205"/>
    </cacheField>
    <cacheField name="A:R" numFmtId="10">
      <sharedItems containsMixedTypes="1" containsNumber="1" minValue="0" maxValue="53.254237288135592"/>
    </cacheField>
    <cacheField name="AOV" numFmtId="164">
      <sharedItems containsMixedTypes="1" containsNumber="1" minValue="20.666666666666668" maxValue="92.500846023688666"/>
    </cacheField>
    <cacheField name="CPA" numFmtId="164">
      <sharedItems containsMixedTypes="1" containsNumber="1" minValue="0" maxValue="3142"/>
    </cacheField>
    <cacheField name="CTR" numFmtId="10">
      <sharedItems containsMixedTypes="1" containsNumber="1" minValue="-0.10632582845415585" maxValue="1.1012298959318827"/>
    </cacheField>
    <cacheField name="CVR" numFmtId="0">
      <sharedItems containsMixedTypes="1" containsNumber="1" minValue="-1.1840688912809472E-2" maxValue="0.25"/>
    </cacheField>
    <cacheField name="Months (date)" numFmtId="0" databaseField="0">
      <fieldGroup base="0">
        <rangePr groupBy="months" startDate="2021-01-01T00:00:00" endDate="2022-09-02T00:00:00"/>
        <groupItems count="14">
          <s v="&lt;01/01/2021"/>
          <s v="Jan"/>
          <s v="Feb"/>
          <s v="Mar"/>
          <s v="Apr"/>
          <s v="May"/>
          <s v="Jun"/>
          <s v="Jul"/>
          <s v="Aug"/>
          <s v="Sep"/>
          <s v="Oct"/>
          <s v="Nov"/>
          <s v="Dec"/>
          <s v="&gt;02/09/2022"/>
        </groupItems>
      </fieldGroup>
    </cacheField>
    <cacheField name="Quarters (date)" numFmtId="0" databaseField="0">
      <fieldGroup base="0">
        <rangePr groupBy="quarters" startDate="2021-01-01T00:00:00" endDate="2022-09-02T00:00:00"/>
        <groupItems count="6">
          <s v="&lt;01/01/2021"/>
          <s v="Qtr1"/>
          <s v="Qtr2"/>
          <s v="Qtr3"/>
          <s v="Qtr4"/>
          <s v="&gt;02/09/2022"/>
        </groupItems>
      </fieldGroup>
    </cacheField>
    <cacheField name="Years (date)" numFmtId="0" databaseField="0">
      <fieldGroup base="0">
        <rangePr groupBy="years" startDate="2021-01-01T00:00:00" endDate="2022-09-02T00:00:00"/>
        <groupItems count="4">
          <s v="&lt;01/01/2021"/>
          <s v="2021"/>
          <s v="2022"/>
          <s v="&gt;02/09/2022"/>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562.814300347221" createdVersion="8" refreshedVersion="8" minRefreshableVersion="3" recordCount="286" xr:uid="{30039A73-AF6E-4C18-9C36-91D5E4FC4237}">
  <cacheSource type="worksheet">
    <worksheetSource name="Marketing2"/>
  </cacheSource>
  <cacheFields count="17">
    <cacheField name="date" numFmtId="14">
      <sharedItems containsSemiMixedTypes="0" containsNonDate="0" containsDate="1" containsString="0" minDate="2021-01-01T00:00:00" maxDate="2022-09-02T00:00:00" count="21">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sharedItems>
      <fieldGroup par="16"/>
    </cacheField>
    <cacheField name="country" numFmtId="0">
      <sharedItems count="5">
        <s v="DE"/>
        <s v="FR"/>
        <s v="IE"/>
        <s v="IT"/>
        <s v="UK"/>
      </sharedItems>
    </cacheField>
    <cacheField name="tpw_channels" numFmtId="0">
      <sharedItems count="3">
        <s v="Brand"/>
        <s v="Non-Brand"/>
        <s v="PLA"/>
      </sharedItems>
    </cacheField>
    <cacheField name="spend" numFmtId="164">
      <sharedItems containsSemiMixedTypes="0" containsString="0" containsNumber="1" containsInteger="1" minValue="1" maxValue="33195"/>
    </cacheField>
    <cacheField name="impressions" numFmtId="0">
      <sharedItems containsSemiMixedTypes="0" containsString="0" containsNumber="1" containsInteger="1" minValue="28" maxValue="8010721"/>
    </cacheField>
    <cacheField name="clicks" numFmtId="0">
      <sharedItems containsSemiMixedTypes="0" containsString="0" containsNumber="1" containsInteger="1" minValue="1" maxValue="31444"/>
    </cacheField>
    <cacheField name="revenue" numFmtId="164">
      <sharedItems containsSemiMixedTypes="0" containsString="0" containsNumber="1" containsInteger="1" minValue="0" maxValue="80197"/>
    </cacheField>
    <cacheField name="transactions" numFmtId="0">
      <sharedItems containsSemiMixedTypes="0" containsString="0" containsNumber="1" containsInteger="1" minValue="0" maxValue="1957"/>
    </cacheField>
    <cacheField name="new_customer_transactions" numFmtId="0">
      <sharedItems containsSemiMixedTypes="0" containsString="0" containsNumber="1" containsInteger="1" minValue="0" maxValue="1205"/>
    </cacheField>
    <cacheField name="A:R" numFmtId="10">
      <sharedItems containsSemiMixedTypes="0" containsString="0" containsNumber="1" minValue="0" maxValue="53.254237288135592"/>
    </cacheField>
    <cacheField name="AOV" numFmtId="164">
      <sharedItems containsMixedTypes="1" containsNumber="1" minValue="20.666666666666668" maxValue="92.500846023688666"/>
    </cacheField>
    <cacheField name="CPA" numFmtId="164">
      <sharedItems containsMixedTypes="1" containsNumber="1" minValue="1.8" maxValue="3142"/>
    </cacheField>
    <cacheField name="CTR" numFmtId="10">
      <sharedItems containsSemiMixedTypes="0" containsString="0" containsNumber="1" minValue="3.4713646834681634E-3" maxValue="1.1012298959318827"/>
    </cacheField>
    <cacheField name="CVR" numFmtId="0">
      <sharedItems containsSemiMixedTypes="0" containsString="0" containsNumber="1" minValue="0" maxValue="0.19039005087620126"/>
    </cacheField>
    <cacheField name="Months (date)" numFmtId="0" databaseField="0">
      <fieldGroup base="0">
        <rangePr groupBy="months" startDate="2021-01-01T00:00:00" endDate="2022-09-02T00:00:00"/>
        <groupItems count="14">
          <s v="&lt;01/01/2021"/>
          <s v="Jan"/>
          <s v="Feb"/>
          <s v="Mar"/>
          <s v="Apr"/>
          <s v="May"/>
          <s v="Jun"/>
          <s v="Jul"/>
          <s v="Aug"/>
          <s v="Sep"/>
          <s v="Oct"/>
          <s v="Nov"/>
          <s v="Dec"/>
          <s v="&gt;02/09/2022"/>
        </groupItems>
      </fieldGroup>
    </cacheField>
    <cacheField name="Quarters (date)" numFmtId="0" databaseField="0">
      <fieldGroup base="0">
        <rangePr groupBy="quarters" startDate="2021-01-01T00:00:00" endDate="2022-09-02T00:00:00"/>
        <groupItems count="6">
          <s v="&lt;01/01/2021"/>
          <s v="Qtr1"/>
          <s v="Qtr2"/>
          <s v="Qtr3"/>
          <s v="Qtr4"/>
          <s v="&gt;02/09/2022"/>
        </groupItems>
      </fieldGroup>
    </cacheField>
    <cacheField name="Years (date)" numFmtId="0" databaseField="0">
      <fieldGroup base="0">
        <rangePr groupBy="years" startDate="2021-01-01T00:00:00" endDate="2022-09-02T00:00:00"/>
        <groupItems count="4">
          <s v="&lt;01/01/2021"/>
          <s v="2021"/>
          <s v="2022"/>
          <s v="&gt;02/09/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5">
  <r>
    <x v="0"/>
    <x v="0"/>
    <s v="PLA"/>
    <n v="260"/>
    <n v="154207"/>
    <n v="690"/>
    <n v="23"/>
    <n v="0"/>
    <n v="0"/>
    <n v="11.304347826086957"/>
    <e v="#DIV/0!"/>
    <e v="#DIV/0!"/>
    <n v="4.4745050484089567E-3"/>
    <n v="0"/>
  </r>
  <r>
    <x v="1"/>
    <x v="0"/>
    <s v="PLA"/>
    <n v="1851"/>
    <n v="1372206"/>
    <n v="5224"/>
    <n v="0"/>
    <n v="0"/>
    <n v="0"/>
    <e v="#DIV/0!"/>
    <e v="#DIV/0!"/>
    <e v="#DIV/0!"/>
    <n v="3.8070085686842938E-3"/>
    <n v="0"/>
  </r>
  <r>
    <x v="1"/>
    <x v="1"/>
    <s v="PLA"/>
    <n v="1699"/>
    <n v="876702"/>
    <n v="3904"/>
    <n v="0"/>
    <n v="0"/>
    <n v="0"/>
    <e v="#DIV/0!"/>
    <e v="#DIV/0!"/>
    <e v="#DIV/0!"/>
    <n v="4.4530524625243243E-3"/>
    <n v="0"/>
  </r>
  <r>
    <x v="2"/>
    <x v="2"/>
    <s v="PLA"/>
    <n v="1082"/>
    <n v="208752"/>
    <n v="862"/>
    <n v="0"/>
    <n v="0"/>
    <n v="0"/>
    <e v="#DIV/0!"/>
    <e v="#DIV/0!"/>
    <e v="#DIV/0!"/>
    <n v="4.1293017551927644E-3"/>
    <n v="0"/>
  </r>
  <r>
    <x v="3"/>
    <x v="3"/>
    <s v="PLA"/>
    <n v="422"/>
    <n v="142886"/>
    <n v="567"/>
    <n v="0"/>
    <n v="0"/>
    <n v="0"/>
    <e v="#DIV/0!"/>
    <e v="#DIV/0!"/>
    <e v="#DIV/0!"/>
    <n v="3.9681984239183683E-3"/>
    <n v="0"/>
  </r>
  <r>
    <x v="4"/>
    <x v="0"/>
    <s v="PLA"/>
    <n v="0"/>
    <n v="0"/>
    <n v="0"/>
    <n v="0"/>
    <n v="0"/>
    <n v="0"/>
    <e v="#DIV/0!"/>
    <e v="#DIV/0!"/>
    <e v="#DIV/0!"/>
    <e v="#DIV/0!"/>
    <e v="#DIV/0!"/>
  </r>
  <r>
    <x v="5"/>
    <x v="0"/>
    <s v="PLA"/>
    <n v="0"/>
    <n v="0"/>
    <n v="0"/>
    <n v="9"/>
    <n v="0"/>
    <n v="0"/>
    <n v="0"/>
    <e v="#DIV/0!"/>
    <e v="#DIV/0!"/>
    <e v="#DIV/0!"/>
    <e v="#DIV/0!"/>
  </r>
  <r>
    <x v="3"/>
    <x v="0"/>
    <s v="PLA"/>
    <n v="357"/>
    <n v="193787"/>
    <n v="953"/>
    <n v="22"/>
    <n v="0"/>
    <n v="0"/>
    <n v="16.227272727272727"/>
    <e v="#DIV/0!"/>
    <e v="#DIV/0!"/>
    <n v="4.9177705418836145E-3"/>
    <n v="0"/>
  </r>
  <r>
    <x v="6"/>
    <x v="0"/>
    <s v="PLA"/>
    <n v="0"/>
    <n v="0"/>
    <n v="0"/>
    <n v="3536"/>
    <n v="0"/>
    <n v="0"/>
    <n v="0"/>
    <e v="#DIV/0!"/>
    <e v="#DIV/0!"/>
    <e v="#DIV/0!"/>
    <e v="#DIV/0!"/>
  </r>
  <r>
    <x v="7"/>
    <x v="0"/>
    <s v="PLA"/>
    <n v="0"/>
    <n v="0"/>
    <n v="0"/>
    <n v="9"/>
    <n v="0"/>
    <n v="0"/>
    <n v="0"/>
    <e v="#DIV/0!"/>
    <e v="#DIV/0!"/>
    <e v="#DIV/0!"/>
    <e v="#DIV/0!"/>
  </r>
  <r>
    <x v="8"/>
    <x v="0"/>
    <s v="PLA"/>
    <n v="1224"/>
    <n v="803394"/>
    <n v="3405"/>
    <n v="0"/>
    <n v="0"/>
    <n v="0"/>
    <e v="#DIV/0!"/>
    <e v="#DIV/0!"/>
    <e v="#DIV/0!"/>
    <n v="4.2382691431601428E-3"/>
    <n v="0"/>
  </r>
  <r>
    <x v="0"/>
    <x v="1"/>
    <s v="PLA"/>
    <n v="200"/>
    <n v="120725"/>
    <n v="541"/>
    <n v="0"/>
    <n v="0"/>
    <n v="0"/>
    <e v="#DIV/0!"/>
    <e v="#DIV/0!"/>
    <e v="#DIV/0!"/>
    <n v="4.4812590598467591E-3"/>
    <n v="0"/>
  </r>
  <r>
    <x v="9"/>
    <x v="0"/>
    <s v="PLA"/>
    <n v="0"/>
    <n v="0"/>
    <n v="0"/>
    <n v="0"/>
    <n v="0"/>
    <n v="0"/>
    <e v="#DIV/0!"/>
    <e v="#DIV/0!"/>
    <e v="#DIV/0!"/>
    <e v="#DIV/0!"/>
    <e v="#DIV/0!"/>
  </r>
  <r>
    <x v="10"/>
    <x v="0"/>
    <s v="PLA"/>
    <n v="838"/>
    <n v="681437"/>
    <n v="2555"/>
    <n v="0"/>
    <n v="0"/>
    <n v="0"/>
    <e v="#DIV/0!"/>
    <e v="#DIV/0!"/>
    <e v="#DIV/0!"/>
    <n v="3.7494295143938473E-3"/>
    <n v="0"/>
  </r>
  <r>
    <x v="11"/>
    <x v="0"/>
    <s v="PLA"/>
    <n v="1460"/>
    <n v="1247463"/>
    <n v="5046"/>
    <n v="0"/>
    <n v="0"/>
    <n v="0"/>
    <e v="#DIV/0!"/>
    <e v="#DIV/0!"/>
    <e v="#DIV/0!"/>
    <n v="4.0450097517922374E-3"/>
    <n v="0"/>
  </r>
  <r>
    <x v="2"/>
    <x v="3"/>
    <s v="PLA"/>
    <n v="2954"/>
    <n v="1160683"/>
    <n v="4317"/>
    <n v="0"/>
    <n v="0"/>
    <n v="0"/>
    <e v="#DIV/0!"/>
    <e v="#DIV/0!"/>
    <e v="#DIV/0!"/>
    <n v="3.7193617895670051E-3"/>
    <n v="0"/>
  </r>
  <r>
    <x v="12"/>
    <x v="0"/>
    <s v="PLA"/>
    <n v="0"/>
    <n v="0"/>
    <n v="0"/>
    <n v="25"/>
    <n v="0"/>
    <n v="0"/>
    <n v="0"/>
    <e v="#DIV/0!"/>
    <e v="#DIV/0!"/>
    <e v="#DIV/0!"/>
    <e v="#DIV/0!"/>
  </r>
  <r>
    <x v="13"/>
    <x v="0"/>
    <s v="PLA"/>
    <n v="1640"/>
    <n v="1162079"/>
    <n v="4034"/>
    <n v="0"/>
    <n v="0"/>
    <n v="0"/>
    <e v="#DIV/0!"/>
    <e v="#DIV/0!"/>
    <e v="#DIV/0!"/>
    <n v="3.4713646834681634E-3"/>
    <n v="0"/>
  </r>
  <r>
    <x v="3"/>
    <x v="1"/>
    <s v="PLA"/>
    <n v="589"/>
    <n v="204746"/>
    <n v="1166"/>
    <n v="0"/>
    <n v="0"/>
    <n v="0"/>
    <e v="#DIV/0!"/>
    <e v="#DIV/0!"/>
    <e v="#DIV/0!"/>
    <n v="5.694860949664462E-3"/>
    <n v="0"/>
  </r>
  <r>
    <x v="14"/>
    <x v="2"/>
    <s v="PLA"/>
    <n v="563"/>
    <n v="106130"/>
    <n v="478"/>
    <n v="0"/>
    <n v="0"/>
    <n v="0"/>
    <e v="#DIV/0!"/>
    <e v="#DIV/0!"/>
    <e v="#DIV/0!"/>
    <n v="4.5039102986902859E-3"/>
    <n v="0"/>
  </r>
  <r>
    <x v="10"/>
    <x v="2"/>
    <s v="PLA"/>
    <n v="987"/>
    <n v="198787"/>
    <n v="807"/>
    <n v="106"/>
    <n v="3"/>
    <n v="3"/>
    <n v="9.3113207547169807"/>
    <n v="35.333333333333336"/>
    <n v="329"/>
    <n v="4.0596216050345349E-3"/>
    <n v="3.7174721189591076E-3"/>
  </r>
  <r>
    <x v="8"/>
    <x v="2"/>
    <s v="PLA"/>
    <n v="931"/>
    <n v="180180"/>
    <n v="751"/>
    <n v="139"/>
    <n v="4"/>
    <n v="3"/>
    <n v="6.6978417266187051"/>
    <n v="34.75"/>
    <n v="310.33333333333331"/>
    <n v="4.1680541680541678E-3"/>
    <n v="5.3262316910785623E-3"/>
  </r>
  <r>
    <x v="3"/>
    <x v="2"/>
    <s v="PLA"/>
    <n v="407"/>
    <n v="79085"/>
    <n v="350"/>
    <n v="94"/>
    <n v="4"/>
    <n v="4"/>
    <n v="4.3297872340425529"/>
    <n v="23.5"/>
    <n v="101.75"/>
    <n v="4.4256180059429728E-3"/>
    <n v="1.1428571428571429E-2"/>
  </r>
  <r>
    <x v="13"/>
    <x v="2"/>
    <s v="PLA"/>
    <n v="896"/>
    <n v="191544"/>
    <n v="793"/>
    <n v="143"/>
    <n v="4"/>
    <n v="3"/>
    <n v="6.2657342657342658"/>
    <n v="35.75"/>
    <n v="298.66666666666669"/>
    <n v="4.1400409305433735E-3"/>
    <n v="5.0441361916771753E-3"/>
  </r>
  <r>
    <x v="0"/>
    <x v="3"/>
    <s v="PLA"/>
    <n v="426"/>
    <n v="158201"/>
    <n v="620"/>
    <n v="268"/>
    <n v="6"/>
    <n v="5"/>
    <n v="1.5895522388059702"/>
    <n v="44.666666666666664"/>
    <n v="85.2"/>
    <n v="3.919064986946985E-3"/>
    <n v="9.6774193548387101E-3"/>
  </r>
  <r>
    <x v="2"/>
    <x v="0"/>
    <s v="PLA"/>
    <n v="872"/>
    <n v="610334"/>
    <n v="2411"/>
    <n v="299"/>
    <n v="8"/>
    <n v="5"/>
    <n v="2.9163879598662206"/>
    <n v="37.375"/>
    <n v="174.4"/>
    <n v="3.9502960673991616E-3"/>
    <n v="3.3181252592285357E-3"/>
  </r>
  <r>
    <x v="11"/>
    <x v="2"/>
    <s v="PLA"/>
    <n v="1152"/>
    <n v="227618"/>
    <n v="1052"/>
    <n v="283"/>
    <n v="9"/>
    <n v="7"/>
    <n v="4.0706713780918724"/>
    <n v="31.444444444444443"/>
    <n v="164.57142857142858"/>
    <n v="4.6217785939600556E-3"/>
    <n v="8.555133079847909E-3"/>
  </r>
  <r>
    <x v="0"/>
    <x v="2"/>
    <s v="PLA"/>
    <n v="266"/>
    <n v="51388"/>
    <n v="270"/>
    <n v="231"/>
    <n v="10"/>
    <n v="8"/>
    <n v="1.1515151515151516"/>
    <n v="23.1"/>
    <n v="33.25"/>
    <n v="5.2541449365610645E-3"/>
    <n v="3.7037037037037035E-2"/>
  </r>
  <r>
    <x v="14"/>
    <x v="3"/>
    <s v="PLA"/>
    <n v="2840"/>
    <n v="931823"/>
    <n v="3539"/>
    <n v="524"/>
    <n v="13"/>
    <n v="11"/>
    <n v="5.4198473282442752"/>
    <n v="40.307692307692307"/>
    <n v="258.18181818181819"/>
    <n v="3.7979315814269448E-3"/>
    <n v="3.6733540548177452E-3"/>
  </r>
  <r>
    <x v="14"/>
    <x v="0"/>
    <s v="PLA"/>
    <n v="1105"/>
    <n v="670736"/>
    <n v="2389"/>
    <n v="435"/>
    <n v="14"/>
    <n v="9"/>
    <n v="2.5402298850574714"/>
    <n v="31.071428571428573"/>
    <n v="122.77777777777777"/>
    <n v="3.5617590229240713E-3"/>
    <n v="5.8601925491837585E-3"/>
  </r>
  <r>
    <x v="15"/>
    <x v="0"/>
    <s v="PLA"/>
    <n v="714"/>
    <n v="401990"/>
    <n v="1593"/>
    <n v="456"/>
    <n v="15"/>
    <n v="11"/>
    <n v="1.5657894736842106"/>
    <n v="30.4"/>
    <n v="64.909090909090907"/>
    <n v="3.9627851439090521E-3"/>
    <n v="9.4161958568738224E-3"/>
  </r>
  <r>
    <x v="16"/>
    <x v="0"/>
    <s v="PLA"/>
    <n v="426"/>
    <n v="228145"/>
    <n v="1211"/>
    <n v="579"/>
    <n v="17"/>
    <n v="14"/>
    <n v="0.73575129533678751"/>
    <n v="34.058823529411768"/>
    <n v="30.428571428571427"/>
    <n v="5.3080277893444959E-3"/>
    <n v="1.4037985136251032E-2"/>
  </r>
  <r>
    <x v="1"/>
    <x v="2"/>
    <s v="PLA"/>
    <n v="1587"/>
    <n v="327803"/>
    <n v="1588"/>
    <n v="553"/>
    <n v="19"/>
    <n v="17"/>
    <n v="2.8698010849909585"/>
    <n v="29.105263157894736"/>
    <n v="93.352941176470594"/>
    <n v="4.8443729923155062E-3"/>
    <n v="1.1964735516372796E-2"/>
  </r>
  <r>
    <x v="15"/>
    <x v="2"/>
    <s v="PLA"/>
    <n v="706"/>
    <n v="119708"/>
    <n v="630"/>
    <n v="695"/>
    <n v="21"/>
    <n v="18"/>
    <n v="1.0158273381294964"/>
    <n v="33.095238095238095"/>
    <n v="39.222222222222221"/>
    <n v="5.2628061616600396E-3"/>
    <n v="3.3333333333333333E-2"/>
  </r>
  <r>
    <x v="17"/>
    <x v="0"/>
    <s v="PLA"/>
    <n v="744"/>
    <n v="297569"/>
    <n v="1467"/>
    <n v="801"/>
    <n v="24"/>
    <n v="18"/>
    <n v="0.92883895131086147"/>
    <n v="33.375"/>
    <n v="41.333333333333336"/>
    <n v="4.9299490202272412E-3"/>
    <n v="1.6359918200408999E-2"/>
  </r>
  <r>
    <x v="1"/>
    <x v="3"/>
    <s v="PLA"/>
    <n v="2789"/>
    <n v="1107828"/>
    <n v="4231"/>
    <n v="842"/>
    <n v="24"/>
    <n v="17"/>
    <n v="3.3123515439429929"/>
    <n v="35.083333333333336"/>
    <n v="164.05882352941177"/>
    <n v="3.8191849276241439E-3"/>
    <n v="5.6724178681162845E-3"/>
  </r>
  <r>
    <x v="11"/>
    <x v="3"/>
    <s v="PLA"/>
    <n v="3735"/>
    <n v="1124011"/>
    <n v="4925"/>
    <n v="1022"/>
    <n v="28"/>
    <n v="23"/>
    <n v="3.6545988258317026"/>
    <n v="36.5"/>
    <n v="162.39130434782609"/>
    <n v="4.3816297171468963E-3"/>
    <n v="5.6852791878172588E-3"/>
  </r>
  <r>
    <x v="18"/>
    <x v="0"/>
    <s v="PLA"/>
    <n v="649"/>
    <n v="389470"/>
    <n v="2149"/>
    <n v="901"/>
    <n v="29"/>
    <n v="22"/>
    <n v="0.72031076581576026"/>
    <n v="31.068965517241381"/>
    <n v="29.5"/>
    <n v="5.5177548976814645E-3"/>
    <n v="1.3494648673801768E-2"/>
  </r>
  <r>
    <x v="9"/>
    <x v="2"/>
    <s v="PLA"/>
    <n v="572"/>
    <n v="86376"/>
    <n v="629"/>
    <n v="1186"/>
    <n v="31"/>
    <n v="55"/>
    <n v="0.48229342327150082"/>
    <n v="38.258064516129032"/>
    <n v="10.4"/>
    <n v="7.2821154024266003E-3"/>
    <n v="4.9284578696343402E-2"/>
  </r>
  <r>
    <x v="17"/>
    <x v="2"/>
    <s v="PLA"/>
    <n v="766"/>
    <n v="118018"/>
    <n v="544"/>
    <n v="1195"/>
    <n v="34"/>
    <n v="21"/>
    <n v="0.64100418410041837"/>
    <n v="35.147058823529413"/>
    <n v="36.476190476190474"/>
    <n v="4.6094663525902829E-3"/>
    <n v="6.25E-2"/>
  </r>
  <r>
    <x v="16"/>
    <x v="2"/>
    <s v="PLA"/>
    <n v="942"/>
    <n v="162090"/>
    <n v="678"/>
    <n v="1244"/>
    <n v="42"/>
    <n v="30"/>
    <n v="0.75723472668810288"/>
    <n v="29.61904761904762"/>
    <n v="31.4"/>
    <n v="4.1828613733111237E-3"/>
    <n v="6.1946902654867256E-2"/>
  </r>
  <r>
    <x v="18"/>
    <x v="2"/>
    <s v="PLA"/>
    <n v="960"/>
    <n v="209867"/>
    <n v="1048"/>
    <n v="1483"/>
    <n v="44"/>
    <n v="38"/>
    <n v="0.64733648010788947"/>
    <n v="33.704545454545453"/>
    <n v="25.263157894736842"/>
    <n v="4.9936388284008443E-3"/>
    <n v="4.1984732824427481E-2"/>
  </r>
  <r>
    <x v="9"/>
    <x v="3"/>
    <s v="PLA"/>
    <n v="1261"/>
    <n v="277922"/>
    <n v="1220"/>
    <n v="1801"/>
    <n v="48"/>
    <n v="34"/>
    <n v="0.70016657412548589"/>
    <n v="37.520833333333336"/>
    <n v="37.088235294117645"/>
    <n v="4.3897208569310814E-3"/>
    <n v="3.9344262295081971E-2"/>
  </r>
  <r>
    <x v="15"/>
    <x v="3"/>
    <s v="PLA"/>
    <n v="1939"/>
    <n v="661988"/>
    <n v="2650"/>
    <n v="2108"/>
    <n v="56"/>
    <n v="45"/>
    <n v="0.91982922201138517"/>
    <n v="37.642857142857146"/>
    <n v="43.088888888888889"/>
    <n v="4.0030937116684899E-3"/>
    <n v="2.1132075471698115E-2"/>
  </r>
  <r>
    <x v="6"/>
    <x v="2"/>
    <s v="PLA"/>
    <n v="1531"/>
    <n v="246912"/>
    <n v="1527"/>
    <n v="3075"/>
    <n v="88"/>
    <n v="163"/>
    <n v="0.4978861788617886"/>
    <n v="34.94318181818182"/>
    <n v="9.3926380368098155"/>
    <n v="6.184389580093313E-3"/>
    <n v="5.762933857236411E-2"/>
  </r>
  <r>
    <x v="17"/>
    <x v="3"/>
    <s v="PLA"/>
    <n v="2912"/>
    <n v="929015"/>
    <n v="3540"/>
    <n v="3815"/>
    <n v="108"/>
    <n v="86"/>
    <n v="0.76330275229357802"/>
    <n v="35.324074074074076"/>
    <n v="33.860465116279073"/>
    <n v="3.810487451763427E-3"/>
    <n v="3.0508474576271188E-2"/>
  </r>
  <r>
    <x v="18"/>
    <x v="1"/>
    <s v="PLA"/>
    <n v="7495"/>
    <n v="1586327"/>
    <n v="8244"/>
    <n v="10348"/>
    <n v="320"/>
    <n v="268"/>
    <n v="0.72429454967143414"/>
    <n v="32.337499999999999"/>
    <n v="27.96641791044776"/>
    <n v="5.1969108512935859E-3"/>
    <n v="3.8816108685104316E-2"/>
  </r>
  <r>
    <x v="19"/>
    <x v="1"/>
    <s v="PLA"/>
    <n v="6512"/>
    <n v="1544998"/>
    <n v="7392"/>
    <n v="9988"/>
    <n v="320"/>
    <n v="281"/>
    <n v="0.65198237885462551"/>
    <n v="31.212499999999999"/>
    <n v="23.17437722419929"/>
    <n v="4.7844722129090139E-3"/>
    <n v="4.3290043290043288E-2"/>
  </r>
  <r>
    <x v="10"/>
    <x v="3"/>
    <s v="PLA"/>
    <n v="3142"/>
    <n v="1212685"/>
    <n v="4432"/>
    <n v="59"/>
    <n v="1"/>
    <n v="1"/>
    <n v="53.254237288135592"/>
    <n v="59"/>
    <n v="3142"/>
    <n v="3.6547001076124466E-3"/>
    <n v="2.256317689530686E-4"/>
  </r>
  <r>
    <x v="20"/>
    <x v="0"/>
    <s v="PLA"/>
    <n v="0"/>
    <n v="481"/>
    <n v="4"/>
    <n v="35"/>
    <n v="1"/>
    <n v="0"/>
    <n v="0"/>
    <n v="35"/>
    <e v="#DIV/0!"/>
    <n v="8.3160083160083165E-3"/>
    <n v="0.25"/>
  </r>
  <r>
    <x v="17"/>
    <x v="4"/>
    <s v="PLA"/>
    <n v="16516"/>
    <n v="3124681"/>
    <n v="11460"/>
    <n v="19816"/>
    <n v="609"/>
    <n v="411"/>
    <n v="0.83346790472345578"/>
    <n v="32.538587848932679"/>
    <n v="40.18491484184915"/>
    <n v="3.6675743859933222E-3"/>
    <n v="5.3141361256544506E-2"/>
  </r>
  <r>
    <x v="7"/>
    <x v="1"/>
    <s v="PLA"/>
    <n v="8441"/>
    <n v="1339118"/>
    <n v="6503"/>
    <n v="11206"/>
    <n v="321"/>
    <n v="280"/>
    <n v="0.7532571836516152"/>
    <n v="34.909657320872277"/>
    <n v="30.146428571428572"/>
    <n v="4.8561814567498907E-3"/>
    <n v="4.9361833000153774E-2"/>
  </r>
  <r>
    <x v="4"/>
    <x v="1"/>
    <s v="PLA"/>
    <n v="10122"/>
    <n v="1411175"/>
    <n v="8738"/>
    <n v="13893"/>
    <n v="385"/>
    <n v="333"/>
    <n v="0.72856834377024404"/>
    <n v="36.085714285714289"/>
    <n v="30.396396396396398"/>
    <n v="6.1920031179690683E-3"/>
    <n v="4.4060425726710921E-2"/>
  </r>
  <r>
    <x v="16"/>
    <x v="4"/>
    <s v="PLA"/>
    <n v="17025"/>
    <n v="2961757"/>
    <n v="11888"/>
    <n v="14918"/>
    <n v="481"/>
    <n v="322"/>
    <n v="1.141238771953345"/>
    <n v="31.014553014553016"/>
    <n v="52.872670807453417"/>
    <n v="4.013833680480877E-3"/>
    <n v="4.0460969044414534E-2"/>
  </r>
  <r>
    <x v="10"/>
    <x v="1"/>
    <s v="PLA"/>
    <n v="1702"/>
    <n v="673003"/>
    <n v="4082"/>
    <n v="10411"/>
    <n v="177"/>
    <n v="155"/>
    <n v="0.16348093362789357"/>
    <n v="58.819209039548021"/>
    <n v="10.980645161290322"/>
    <n v="6.0653518632160629E-3"/>
    <n v="4.3361097501224889E-2"/>
  </r>
  <r>
    <x v="19"/>
    <x v="4"/>
    <s v="PLA"/>
    <n v="31686"/>
    <n v="8010721"/>
    <n v="28364"/>
    <n v="42138"/>
    <n v="1291"/>
    <n v="874"/>
    <n v="0.75195785276947169"/>
    <n v="32.639814097598759"/>
    <n v="36.254004576659042"/>
    <n v="3.5407549457782887E-3"/>
    <n v="4.5515442109716545E-2"/>
  </r>
  <r>
    <x v="7"/>
    <x v="4"/>
    <s v="PLA"/>
    <n v="23284"/>
    <n v="3062479"/>
    <n v="14835"/>
    <n v="31000"/>
    <n v="838"/>
    <n v="573"/>
    <n v="0.75109677419354837"/>
    <n v="36.992840095465397"/>
    <n v="40.63525305410122"/>
    <n v="4.8441148494406004E-3"/>
    <n v="5.6488035052241321E-2"/>
  </r>
  <r>
    <x v="13"/>
    <x v="3"/>
    <s v="PLA"/>
    <n v="5049"/>
    <n v="1528492"/>
    <n v="5736"/>
    <n v="2520"/>
    <n v="81"/>
    <n v="67"/>
    <n v="2.0035714285714286"/>
    <n v="31.111111111111111"/>
    <n v="75.358208955223887"/>
    <n v="3.7527183655524528E-3"/>
    <n v="1.4121338912133892E-2"/>
  </r>
  <r>
    <x v="7"/>
    <x v="3"/>
    <s v="PLA"/>
    <n v="3015"/>
    <n v="959660"/>
    <n v="3629"/>
    <n v="3741"/>
    <n v="105"/>
    <n v="78"/>
    <n v="0.80593424218123499"/>
    <n v="35.628571428571426"/>
    <n v="38.653846153846153"/>
    <n v="3.7815476314528064E-3"/>
    <n v="2.8933590520804631E-2"/>
  </r>
  <r>
    <x v="14"/>
    <x v="1"/>
    <s v="PLA"/>
    <n v="1533"/>
    <n v="605217"/>
    <n v="3298"/>
    <n v="8376"/>
    <n v="162"/>
    <n v="128"/>
    <n v="0.18302292263610315"/>
    <n v="51.703703703703702"/>
    <n v="11.9765625"/>
    <n v="5.4492851324400996E-3"/>
    <n v="4.9120679199514856E-2"/>
  </r>
  <r>
    <x v="19"/>
    <x v="3"/>
    <s v="PLA"/>
    <n v="4636"/>
    <n v="1457037"/>
    <n v="6343"/>
    <n v="6961"/>
    <n v="202"/>
    <n v="170"/>
    <n v="0.66599626490446773"/>
    <n v="34.460396039603964"/>
    <n v="27.270588235294117"/>
    <n v="4.3533554741574856E-3"/>
    <n v="3.1846129591675862E-2"/>
  </r>
  <r>
    <x v="3"/>
    <x v="4"/>
    <s v="PLA"/>
    <n v="25128"/>
    <n v="5845149"/>
    <n v="28460"/>
    <n v="39017"/>
    <n v="1361"/>
    <n v="1029"/>
    <n v="0.64402696260604353"/>
    <n v="28.667891256429098"/>
    <n v="24.419825072886297"/>
    <n v="4.8689947852484173E-3"/>
    <n v="4.7821503865073785E-2"/>
  </r>
  <r>
    <x v="12"/>
    <x v="1"/>
    <s v="PLA"/>
    <n v="11296"/>
    <n v="1652650"/>
    <n v="9584"/>
    <n v="15443"/>
    <n v="437"/>
    <n v="367"/>
    <n v="0.73146409376416499"/>
    <n v="35.338672768878716"/>
    <n v="30.779291553133515"/>
    <n v="5.7991710283484101E-3"/>
    <n v="4.5596828046744572E-2"/>
  </r>
  <r>
    <x v="6"/>
    <x v="1"/>
    <s v="PLA"/>
    <n v="10458"/>
    <n v="1978412"/>
    <n v="11713"/>
    <n v="16428"/>
    <n v="453"/>
    <n v="389"/>
    <n v="0.63659605551497445"/>
    <n v="36.264900662251655"/>
    <n v="26.884318766066837"/>
    <n v="5.9204048499503642E-3"/>
    <n v="3.867497652181337E-2"/>
  </r>
  <r>
    <x v="9"/>
    <x v="4"/>
    <s v="PLA"/>
    <n v="31810"/>
    <n v="1532221"/>
    <n v="7698"/>
    <n v="18781"/>
    <n v="469"/>
    <n v="367"/>
    <n v="1.6937330280602736"/>
    <n v="40.044776119402982"/>
    <n v="86.675749318801095"/>
    <n v="5.0240794245738699E-3"/>
    <n v="6.0924915562483764E-2"/>
  </r>
  <r>
    <x v="5"/>
    <x v="4"/>
    <s v="PLA"/>
    <n v="30657"/>
    <n v="4063140"/>
    <n v="21883"/>
    <n v="40221"/>
    <n v="1108"/>
    <n v="778"/>
    <n v="0.76221376892668014"/>
    <n v="36.300541516245488"/>
    <n v="39.404884318766065"/>
    <n v="5.385736154796537E-3"/>
    <n v="5.0632911392405063E-2"/>
  </r>
  <r>
    <x v="13"/>
    <x v="4"/>
    <s v="PLA"/>
    <n v="27051"/>
    <n v="6331415"/>
    <n v="23856"/>
    <n v="36931"/>
    <n v="1239"/>
    <n v="871"/>
    <n v="0.73247407327177705"/>
    <n v="29.807102502017756"/>
    <n v="31.057405281285877"/>
    <n v="3.7678781125546185E-3"/>
    <n v="5.1936619718309859E-2"/>
  </r>
  <r>
    <x v="16"/>
    <x v="1"/>
    <s v="PLA"/>
    <n v="1688"/>
    <n v="762779"/>
    <n v="3568"/>
    <n v="9419"/>
    <n v="155"/>
    <n v="137"/>
    <n v="0.17921223059772801"/>
    <n v="60.767741935483869"/>
    <n v="12.321167883211679"/>
    <n v="4.6776327088186749E-3"/>
    <n v="4.344170403587444E-2"/>
  </r>
  <r>
    <x v="1"/>
    <x v="4"/>
    <s v="PLA"/>
    <n v="29841"/>
    <n v="6426504"/>
    <n v="31444"/>
    <n v="46408"/>
    <n v="1624"/>
    <n v="1205"/>
    <n v="0.64301413549388031"/>
    <n v="28.576354679802957"/>
    <n v="24.764315352697096"/>
    <n v="4.8928624334474858E-3"/>
    <n v="5.1647373107747106E-2"/>
  </r>
  <r>
    <x v="2"/>
    <x v="4"/>
    <s v="PLA"/>
    <n v="16291"/>
    <n v="3571325"/>
    <n v="15115"/>
    <n v="23450"/>
    <n v="781"/>
    <n v="524"/>
    <n v="0.69471215351812365"/>
    <n v="30.025608194622279"/>
    <n v="31.08969465648855"/>
    <n v="4.2323227373593838E-3"/>
    <n v="5.1670525967581871E-2"/>
  </r>
  <r>
    <x v="6"/>
    <x v="4"/>
    <s v="PLA"/>
    <n v="65675"/>
    <n v="3285332"/>
    <n v="18674"/>
    <n v="44236"/>
    <n v="1183"/>
    <n v="764"/>
    <n v="1.4846505108961028"/>
    <n v="37.393068469991547"/>
    <n v="85.962041884816756"/>
    <n v="5.6840526315148666E-3"/>
    <n v="6.3350112455820923E-2"/>
  </r>
  <r>
    <x v="7"/>
    <x v="2"/>
    <s v="PLA"/>
    <n v="1157"/>
    <n v="186860"/>
    <n v="1415"/>
    <n v="1525"/>
    <n v="45"/>
    <n v="31"/>
    <n v="0.75868852459016389"/>
    <n v="33.888888888888886"/>
    <n v="37.322580645161288"/>
    <n v="7.5725141817403405E-3"/>
    <n v="3.1802120141342753E-2"/>
  </r>
  <r>
    <x v="19"/>
    <x v="0"/>
    <s v="PLA"/>
    <n v="994"/>
    <n v="510172"/>
    <n v="2831"/>
    <n v="1431"/>
    <n v="45"/>
    <n v="34"/>
    <n v="0.69461914744933617"/>
    <n v="31.8"/>
    <n v="29.235294117647058"/>
    <n v="5.5491089279693911E-3"/>
    <n v="1.5895443306252206E-2"/>
  </r>
  <r>
    <x v="12"/>
    <x v="2"/>
    <s v="PLA"/>
    <n v="1158"/>
    <n v="193603"/>
    <n v="1134"/>
    <n v="2020"/>
    <n v="55"/>
    <n v="93"/>
    <n v="0.57326732673267322"/>
    <n v="36.727272727272727"/>
    <n v="12.451612903225806"/>
    <n v="5.8573472518504361E-3"/>
    <n v="4.8500881834215165E-2"/>
  </r>
  <r>
    <x v="11"/>
    <x v="1"/>
    <s v="PLA"/>
    <n v="1364"/>
    <n v="584652"/>
    <n v="2924"/>
    <n v="3199"/>
    <n v="55"/>
    <n v="48"/>
    <n v="0.42638324476398876"/>
    <n v="58.163636363636364"/>
    <n v="28.416666666666668"/>
    <n v="5.0012657102002558E-3"/>
    <n v="1.880984952120383E-2"/>
  </r>
  <r>
    <x v="4"/>
    <x v="2"/>
    <s v="PLA"/>
    <n v="1196"/>
    <n v="208778"/>
    <n v="1180"/>
    <n v="2304"/>
    <n v="59"/>
    <n v="103"/>
    <n v="0.51909722222222221"/>
    <n v="39.050847457627121"/>
    <n v="11.611650485436893"/>
    <n v="5.6519365067200563E-3"/>
    <n v="0.05"/>
  </r>
  <r>
    <x v="20"/>
    <x v="2"/>
    <s v="PLA"/>
    <n v="1334"/>
    <n v="227813"/>
    <n v="1379"/>
    <n v="2117"/>
    <n v="63"/>
    <n v="42"/>
    <n v="0.63013698630136983"/>
    <n v="33.603174603174601"/>
    <n v="31.761904761904763"/>
    <n v="6.0532103084547416E-3"/>
    <n v="4.5685279187817257E-2"/>
  </r>
  <r>
    <x v="5"/>
    <x v="2"/>
    <s v="PLA"/>
    <n v="1660"/>
    <n v="274070"/>
    <n v="1898"/>
    <n v="2171"/>
    <n v="66"/>
    <n v="120"/>
    <n v="0.76462459695992635"/>
    <n v="32.893939393939391"/>
    <n v="13.833333333333334"/>
    <n v="6.9252380778633193E-3"/>
    <n v="3.4773445732349841E-2"/>
  </r>
  <r>
    <x v="4"/>
    <x v="3"/>
    <s v="PLA"/>
    <n v="2970"/>
    <n v="642114"/>
    <n v="2582"/>
    <n v="3689"/>
    <n v="82"/>
    <n v="62"/>
    <n v="0.80509623204120362"/>
    <n v="44.987804878048777"/>
    <n v="47.903225806451616"/>
    <n v="4.0210928277533272E-3"/>
    <n v="3.1758326878388844E-2"/>
  </r>
  <r>
    <x v="16"/>
    <x v="3"/>
    <s v="PLA"/>
    <n v="1939"/>
    <n v="687689"/>
    <n v="2952"/>
    <n v="3207"/>
    <n v="94"/>
    <n v="74"/>
    <n v="0.60461490489554104"/>
    <n v="34.117021276595743"/>
    <n v="26.202702702702702"/>
    <n v="4.2926380965814491E-3"/>
    <n v="3.1842818428184282E-2"/>
  </r>
  <r>
    <x v="19"/>
    <x v="2"/>
    <s v="PLA"/>
    <n v="1640"/>
    <n v="311726"/>
    <n v="1569"/>
    <n v="2642"/>
    <n v="98"/>
    <n v="83"/>
    <n v="0.62074186222558669"/>
    <n v="26.959183673469386"/>
    <n v="19.759036144578314"/>
    <n v="5.0332663942051674E-3"/>
    <n v="6.2460165710643722E-2"/>
  </r>
  <r>
    <x v="5"/>
    <x v="3"/>
    <s v="PLA"/>
    <n v="3378"/>
    <n v="716171"/>
    <n v="3032"/>
    <n v="4006"/>
    <n v="102"/>
    <n v="76"/>
    <n v="0.84323514727908133"/>
    <n v="39.274509803921568"/>
    <n v="44.44736842105263"/>
    <n v="4.2336257681475512E-3"/>
    <n v="3.3641160949868076E-2"/>
  </r>
  <r>
    <x v="20"/>
    <x v="3"/>
    <s v="PLA"/>
    <n v="3760"/>
    <n v="1132547"/>
    <n v="4695"/>
    <n v="4519"/>
    <n v="122"/>
    <n v="94"/>
    <n v="0.83204248727594599"/>
    <n v="37.040983606557376"/>
    <n v="40"/>
    <n v="4.1455233204449795E-3"/>
    <n v="2.5985090521831736E-2"/>
  </r>
  <r>
    <x v="12"/>
    <x v="3"/>
    <s v="PLA"/>
    <n v="3457"/>
    <n v="1005187"/>
    <n v="3948"/>
    <n v="4487"/>
    <n v="126"/>
    <n v="89"/>
    <n v="0.77044796077557387"/>
    <n v="35.611111111111114"/>
    <n v="38.842696629213485"/>
    <n v="3.9276273966933513E-3"/>
    <n v="3.1914893617021274E-2"/>
  </r>
  <r>
    <x v="5"/>
    <x v="1"/>
    <s v="PLA"/>
    <n v="9664"/>
    <n v="1493826"/>
    <n v="8674"/>
    <n v="14045"/>
    <n v="377"/>
    <n v="314"/>
    <n v="0.6880740477038092"/>
    <n v="37.254641909814325"/>
    <n v="30.777070063694268"/>
    <n v="5.8065664943574421E-3"/>
    <n v="4.3463223426331563E-2"/>
  </r>
  <r>
    <x v="20"/>
    <x v="4"/>
    <s v="PLA"/>
    <n v="27998"/>
    <n v="3407144"/>
    <n v="17677"/>
    <n v="39353"/>
    <n v="1061"/>
    <n v="703"/>
    <n v="0.71145783040683053"/>
    <n v="37.09048067860509"/>
    <n v="39.826458036984356"/>
    <n v="5.1882162890679118E-3"/>
    <n v="6.0021496860326977E-2"/>
  </r>
  <r>
    <x v="18"/>
    <x v="4"/>
    <s v="PLA"/>
    <n v="29299"/>
    <n v="4747531"/>
    <n v="23529"/>
    <n v="35919"/>
    <n v="1125"/>
    <n v="699"/>
    <n v="0.81569642807427822"/>
    <n v="31.928000000000001"/>
    <n v="41.915593705293276"/>
    <n v="4.9560497867207187E-3"/>
    <n v="4.7813336733392837E-2"/>
  </r>
  <r>
    <x v="10"/>
    <x v="4"/>
    <s v="PLA"/>
    <n v="17999"/>
    <n v="4039455"/>
    <n v="16563"/>
    <n v="25524"/>
    <n v="883"/>
    <n v="592"/>
    <n v="0.70517943895941071"/>
    <n v="28.906002265005661"/>
    <n v="30.403716216216218"/>
    <n v="4.100305610534094E-3"/>
    <n v="5.3311598140433493E-2"/>
  </r>
  <r>
    <x v="17"/>
    <x v="1"/>
    <s v="PLA"/>
    <n v="1799"/>
    <n v="695844"/>
    <n v="3453"/>
    <n v="9501"/>
    <n v="149"/>
    <n v="131"/>
    <n v="0.18934848963267026"/>
    <n v="63.765100671140942"/>
    <n v="13.732824427480915"/>
    <n v="4.9623191404970079E-3"/>
    <n v="4.3150883289892847E-2"/>
  </r>
  <r>
    <x v="8"/>
    <x v="1"/>
    <s v="PLA"/>
    <n v="2021"/>
    <n v="745660"/>
    <n v="4732"/>
    <n v="11387"/>
    <n v="205"/>
    <n v="191"/>
    <n v="0.17748309475717924"/>
    <n v="55.546341463414635"/>
    <n v="10.581151832460733"/>
    <n v="6.3460558431456694E-3"/>
    <n v="4.3322062552831782E-2"/>
  </r>
  <r>
    <x v="11"/>
    <x v="4"/>
    <s v="PLA"/>
    <n v="24534"/>
    <n v="6495158"/>
    <n v="23414"/>
    <n v="38344"/>
    <n v="1256"/>
    <n v="900"/>
    <n v="0.63983934905069895"/>
    <n v="30.528662420382165"/>
    <n v="27.26"/>
    <n v="3.6048391740431873E-3"/>
    <n v="5.3643119501153157E-2"/>
  </r>
  <r>
    <x v="8"/>
    <x v="3"/>
    <s v="PLA"/>
    <n v="3913"/>
    <n v="1201509"/>
    <n v="4559"/>
    <n v="2242"/>
    <n v="71"/>
    <n v="55"/>
    <n v="1.7453166815343444"/>
    <n v="31.577464788732396"/>
    <n v="71.145454545454541"/>
    <n v="3.7943952146842013E-3"/>
    <n v="1.557359069971485E-2"/>
  </r>
  <r>
    <x v="6"/>
    <x v="3"/>
    <s v="PLA"/>
    <n v="3111"/>
    <n v="749967"/>
    <n v="3372"/>
    <n v="4250"/>
    <n v="107"/>
    <n v="85"/>
    <n v="0.73199999999999998"/>
    <n v="39.719626168224302"/>
    <n v="36.6"/>
    <n v="4.4961978327046391E-3"/>
    <n v="3.1731909845788851E-2"/>
  </r>
  <r>
    <x v="15"/>
    <x v="1"/>
    <s v="PLA"/>
    <n v="1249"/>
    <n v="501630"/>
    <n v="2786"/>
    <n v="7175"/>
    <n v="119"/>
    <n v="102"/>
    <n v="0.1740766550522648"/>
    <n v="60.294117647058826"/>
    <n v="12.245098039215685"/>
    <n v="5.5538943045671113E-3"/>
    <n v="4.2713567839195977E-2"/>
  </r>
  <r>
    <x v="18"/>
    <x v="3"/>
    <s v="PLA"/>
    <n v="3632"/>
    <n v="1249228"/>
    <n v="4861"/>
    <n v="5277"/>
    <n v="150"/>
    <n v="111"/>
    <n v="0.68826985029372745"/>
    <n v="35.18"/>
    <n v="32.72072072072072"/>
    <n v="3.8912032071007053E-3"/>
    <n v="3.0857848179386957E-2"/>
  </r>
  <r>
    <x v="2"/>
    <x v="1"/>
    <s v="PLA"/>
    <n v="1842"/>
    <n v="678009"/>
    <n v="4208"/>
    <n v="9293"/>
    <n v="174"/>
    <n v="148"/>
    <n v="0.19821370924351664"/>
    <n v="53.408045977011497"/>
    <n v="12.445945945945946"/>
    <n v="6.2064072895787522E-3"/>
    <n v="4.1349809885931559E-2"/>
  </r>
  <r>
    <x v="12"/>
    <x v="4"/>
    <s v="PLA"/>
    <n v="33195"/>
    <n v="4152931"/>
    <n v="23577"/>
    <n v="41096"/>
    <n v="1204"/>
    <n v="849"/>
    <n v="0.80774284601907731"/>
    <n v="34.132890365448503"/>
    <n v="39.098939929328623"/>
    <n v="5.6771952146568291E-3"/>
    <n v="5.1066717563727361E-2"/>
  </r>
  <r>
    <x v="9"/>
    <x v="1"/>
    <s v="PLA"/>
    <n v="4105"/>
    <n v="831162"/>
    <n v="5896"/>
    <n v="6177"/>
    <n v="175"/>
    <n v="142"/>
    <n v="0.6645620851546058"/>
    <n v="35.297142857142859"/>
    <n v="28.908450704225352"/>
    <n v="7.0936833012096318E-3"/>
    <n v="2.9681139755766622E-2"/>
  </r>
  <r>
    <x v="13"/>
    <x v="1"/>
    <s v="PLA"/>
    <n v="2411"/>
    <n v="910794"/>
    <n v="4763"/>
    <n v="11788"/>
    <n v="207"/>
    <n v="186"/>
    <n v="0.20453003053953173"/>
    <n v="56.946859903381643"/>
    <n v="12.96236559139785"/>
    <n v="5.2295030489880262E-3"/>
    <n v="4.3460004199034223E-2"/>
  </r>
  <r>
    <x v="20"/>
    <x v="1"/>
    <s v="PLA"/>
    <n v="6958"/>
    <n v="1253109"/>
    <n v="7011"/>
    <n v="9686"/>
    <n v="270"/>
    <n v="232"/>
    <n v="0.71835639066694201"/>
    <n v="35.874074074074073"/>
    <n v="29.991379310344829"/>
    <n v="5.5948844035115857E-3"/>
    <n v="3.8510911424903725E-2"/>
  </r>
  <r>
    <x v="8"/>
    <x v="4"/>
    <s v="PLA"/>
    <n v="20746"/>
    <n v="4066812"/>
    <n v="17881"/>
    <n v="29510"/>
    <n v="956"/>
    <n v="679"/>
    <n v="0.70301592680447311"/>
    <n v="30.868200836820083"/>
    <n v="30.553755522827689"/>
    <n v="4.3968100812134909E-3"/>
    <n v="5.3464571332699516E-2"/>
  </r>
  <r>
    <x v="14"/>
    <x v="4"/>
    <s v="PLA"/>
    <n v="13289"/>
    <n v="3134586"/>
    <n v="12970"/>
    <n v="20906"/>
    <n v="637"/>
    <n v="488"/>
    <n v="0.63565483593226824"/>
    <n v="32.819466248037678"/>
    <n v="27.231557377049182"/>
    <n v="4.1377074994911611E-3"/>
    <n v="4.9113338473400152E-2"/>
  </r>
  <r>
    <x v="0"/>
    <x v="4"/>
    <s v="PLA"/>
    <n v="22900"/>
    <n v="5971204"/>
    <n v="25040"/>
    <n v="32665"/>
    <n v="1149"/>
    <n v="849"/>
    <n v="0.7010561763355273"/>
    <n v="28.429068755439513"/>
    <n v="26.972909305064782"/>
    <n v="4.1934591415734579E-3"/>
    <n v="4.5886581469648566E-2"/>
  </r>
  <r>
    <x v="15"/>
    <x v="4"/>
    <s v="PLA"/>
    <n v="15845"/>
    <n v="4065954"/>
    <n v="15492"/>
    <n v="21537"/>
    <n v="735"/>
    <n v="522"/>
    <n v="0.73571063750754517"/>
    <n v="29.302040816326532"/>
    <n v="30.354406130268199"/>
    <n v="3.8101759144348411E-3"/>
    <n v="4.7443841982958944E-2"/>
  </r>
  <r>
    <x v="4"/>
    <x v="4"/>
    <s v="PLA"/>
    <n v="77910"/>
    <n v="3598049"/>
    <n v="21448"/>
    <n v="43229"/>
    <n v="1151"/>
    <n v="746"/>
    <n v="1.8022623701681741"/>
    <n v="37.557775847089488"/>
    <n v="104.43699731903486"/>
    <n v="5.9610083131163586E-3"/>
    <n v="5.3664677359194328E-2"/>
  </r>
  <r>
    <x v="3"/>
    <x v="0"/>
    <s v="Brand"/>
    <n v="28"/>
    <n v="668"/>
    <n v="291"/>
    <n v="338"/>
    <n v="6"/>
    <n v="2"/>
    <n v="8.2840236686390539E-2"/>
    <n v="56.333333333333336"/>
    <n v="14"/>
    <n v="0.43562874251497008"/>
    <n v="2.0618556701030927E-2"/>
  </r>
  <r>
    <x v="0"/>
    <x v="2"/>
    <s v="Brand"/>
    <n v="6"/>
    <n v="126"/>
    <n v="64"/>
    <n v="540"/>
    <n v="8"/>
    <n v="2"/>
    <n v="1.1111111111111112E-2"/>
    <n v="67.5"/>
    <n v="3"/>
    <n v="0.50793650793650791"/>
    <n v="0.125"/>
  </r>
  <r>
    <x v="9"/>
    <x v="0"/>
    <s v="Brand"/>
    <n v="17"/>
    <n v="255"/>
    <n v="132"/>
    <n v="583"/>
    <n v="9"/>
    <n v="3"/>
    <n v="2.9159519725557463E-2"/>
    <n v="64.777777777777771"/>
    <n v="5.666666666666667"/>
    <n v="0.51764705882352946"/>
    <n v="6.8181818181818177E-2"/>
  </r>
  <r>
    <x v="3"/>
    <x v="2"/>
    <s v="Brand"/>
    <n v="52"/>
    <n v="565"/>
    <n v="263"/>
    <n v="285"/>
    <n v="12"/>
    <n v="4"/>
    <n v="0.18245614035087721"/>
    <n v="23.75"/>
    <n v="13"/>
    <n v="0.46548672566371679"/>
    <n v="4.5627376425855515E-2"/>
  </r>
  <r>
    <x v="9"/>
    <x v="2"/>
    <s v="Brand"/>
    <n v="26"/>
    <n v="184"/>
    <n v="87"/>
    <n v="599"/>
    <n v="12"/>
    <n v="10"/>
    <n v="4.340567612687813E-2"/>
    <n v="49.916666666666664"/>
    <n v="2.6"/>
    <n v="0.47282608695652173"/>
    <n v="0.13793103448275862"/>
  </r>
  <r>
    <x v="0"/>
    <x v="0"/>
    <s v="Brand"/>
    <n v="11"/>
    <n v="338"/>
    <n v="150"/>
    <n v="872"/>
    <n v="15"/>
    <n v="5"/>
    <n v="1.261467889908257E-2"/>
    <n v="58.133333333333333"/>
    <n v="2.2000000000000002"/>
    <n v="0.4437869822485207"/>
    <n v="0.1"/>
  </r>
  <r>
    <x v="3"/>
    <x v="1"/>
    <s v="Brand"/>
    <n v="164"/>
    <n v="1335"/>
    <n v="484"/>
    <n v="1039"/>
    <n v="18"/>
    <n v="5"/>
    <n v="0.15784408084696824"/>
    <n v="57.722222222222221"/>
    <n v="32.799999999999997"/>
    <n v="0.36254681647940074"/>
    <n v="3.71900826446281E-2"/>
  </r>
  <r>
    <x v="6"/>
    <x v="0"/>
    <s v="Brand"/>
    <n v="45"/>
    <n v="599"/>
    <n v="269"/>
    <n v="1081"/>
    <n v="19"/>
    <n v="5"/>
    <n v="4.1628122109158186E-2"/>
    <n v="56.89473684210526"/>
    <n v="9"/>
    <n v="0.44908180300500833"/>
    <n v="7.0631970260223054E-2"/>
  </r>
  <r>
    <x v="0"/>
    <x v="1"/>
    <s v="Brand"/>
    <n v="39"/>
    <n v="713"/>
    <n v="277"/>
    <n v="1169"/>
    <n v="20"/>
    <n v="7"/>
    <n v="3.3361847733105215E-2"/>
    <n v="58.45"/>
    <n v="5.5714285714285712"/>
    <n v="0.38849929873772793"/>
    <n v="7.2202166064981949E-2"/>
  </r>
  <r>
    <x v="3"/>
    <x v="3"/>
    <s v="Brand"/>
    <n v="121"/>
    <n v="1315"/>
    <n v="538"/>
    <n v="1070"/>
    <n v="21"/>
    <n v="5"/>
    <n v="0.11308411214953271"/>
    <n v="50.952380952380949"/>
    <n v="24.2"/>
    <n v="0.40912547528517113"/>
    <n v="3.9033457249070633E-2"/>
  </r>
  <r>
    <x v="4"/>
    <x v="0"/>
    <s v="Brand"/>
    <n v="45"/>
    <n v="508"/>
    <n v="273"/>
    <n v="1269"/>
    <n v="23"/>
    <n v="4"/>
    <n v="3.5460992907801421E-2"/>
    <n v="55.173913043478258"/>
    <n v="11.25"/>
    <n v="0.53740157480314965"/>
    <n v="8.4249084249084255E-2"/>
  </r>
  <r>
    <x v="5"/>
    <x v="0"/>
    <s v="Brand"/>
    <n v="40"/>
    <n v="592"/>
    <n v="345"/>
    <n v="1344"/>
    <n v="24"/>
    <n v="7"/>
    <n v="2.976190476190476E-2"/>
    <n v="56"/>
    <n v="5.7142857142857144"/>
    <n v="0.58277027027027029"/>
    <n v="6.9565217391304349E-2"/>
  </r>
  <r>
    <x v="2"/>
    <x v="0"/>
    <s v="Brand"/>
    <n v="80"/>
    <n v="889"/>
    <n v="420"/>
    <n v="1109"/>
    <n v="24"/>
    <n v="10"/>
    <n v="7.2137060414788096E-2"/>
    <n v="46.208333333333336"/>
    <n v="8"/>
    <n v="0.47244094488188976"/>
    <n v="5.7142857142857141E-2"/>
  </r>
  <r>
    <x v="16"/>
    <x v="0"/>
    <s v="Brand"/>
    <n v="60"/>
    <n v="672"/>
    <n v="339"/>
    <n v="1184"/>
    <n v="26"/>
    <n v="9"/>
    <n v="5.0675675675675678E-2"/>
    <n v="45.53846153846154"/>
    <n v="6.666666666666667"/>
    <n v="0.5044642857142857"/>
    <n v="7.6696165191740412E-2"/>
  </r>
  <r>
    <x v="7"/>
    <x v="0"/>
    <s v="Brand"/>
    <n v="60"/>
    <n v="691"/>
    <n v="363"/>
    <n v="1362"/>
    <n v="27"/>
    <n v="6"/>
    <n v="4.405286343612335E-2"/>
    <n v="50.444444444444443"/>
    <n v="10"/>
    <n v="0.52532561505065123"/>
    <n v="7.43801652892562E-2"/>
  </r>
  <r>
    <x v="10"/>
    <x v="0"/>
    <s v="Brand"/>
    <n v="55"/>
    <n v="777"/>
    <n v="386"/>
    <n v="1494"/>
    <n v="27"/>
    <n v="10"/>
    <n v="3.6813922356091031E-2"/>
    <n v="55.333333333333336"/>
    <n v="5.5"/>
    <n v="0.49678249678249681"/>
    <n v="6.9948186528497408E-2"/>
  </r>
  <r>
    <x v="16"/>
    <x v="2"/>
    <s v="Brand"/>
    <n v="33"/>
    <n v="307"/>
    <n v="153"/>
    <n v="1322"/>
    <n v="28"/>
    <n v="8"/>
    <n v="2.4962178517397883E-2"/>
    <n v="47.214285714285715"/>
    <n v="4.125"/>
    <n v="0.49837133550488599"/>
    <n v="0.18300653594771241"/>
  </r>
  <r>
    <x v="15"/>
    <x v="0"/>
    <s v="Brand"/>
    <n v="131"/>
    <n v="3119"/>
    <n v="602"/>
    <n v="1454"/>
    <n v="28"/>
    <n v="13"/>
    <n v="9.009628610729023E-2"/>
    <n v="51.928571428571431"/>
    <n v="10.076923076923077"/>
    <n v="0.19301058031420326"/>
    <n v="4.6511627906976744E-2"/>
  </r>
  <r>
    <x v="11"/>
    <x v="0"/>
    <s v="Brand"/>
    <n v="45"/>
    <n v="1118"/>
    <n v="424"/>
    <n v="1442"/>
    <n v="29"/>
    <n v="14"/>
    <n v="3.1206657420249653E-2"/>
    <n v="49.724137931034484"/>
    <n v="3.2142857142857144"/>
    <n v="0.37924865831842575"/>
    <n v="6.8396226415094338E-2"/>
  </r>
  <r>
    <x v="0"/>
    <x v="3"/>
    <s v="Brand"/>
    <n v="47"/>
    <n v="673"/>
    <n v="273"/>
    <n v="1921"/>
    <n v="30"/>
    <n v="8"/>
    <n v="2.4466423737636647E-2"/>
    <n v="64.033333333333331"/>
    <n v="5.875"/>
    <n v="0.40564635958395245"/>
    <n v="0.10989010989010989"/>
  </r>
  <r>
    <x v="18"/>
    <x v="0"/>
    <s v="Brand"/>
    <n v="101"/>
    <n v="59051"/>
    <n v="802"/>
    <n v="1454"/>
    <n v="31"/>
    <n v="12"/>
    <n v="6.9463548830811558E-2"/>
    <n v="46.903225806451616"/>
    <n v="8.4166666666666661"/>
    <n v="1.358148041523429E-2"/>
    <n v="3.8653366583541147E-2"/>
  </r>
  <r>
    <x v="19"/>
    <x v="0"/>
    <s v="Brand"/>
    <n v="93"/>
    <n v="32488"/>
    <n v="689"/>
    <n v="1575"/>
    <n v="32"/>
    <n v="12"/>
    <n v="5.904761904761905E-2"/>
    <n v="49.21875"/>
    <n v="7.75"/>
    <n v="2.1207830583600099E-2"/>
    <n v="4.6444121915820029E-2"/>
  </r>
  <r>
    <x v="13"/>
    <x v="0"/>
    <s v="Brand"/>
    <n v="31"/>
    <n v="964"/>
    <n v="431"/>
    <n v="1537"/>
    <n v="32"/>
    <n v="13"/>
    <n v="2.0169160702667534E-2"/>
    <n v="48.03125"/>
    <n v="2.3846153846153846"/>
    <n v="0.44709543568464732"/>
    <n v="7.4245939675174011E-2"/>
  </r>
  <r>
    <x v="10"/>
    <x v="2"/>
    <s v="Brand"/>
    <n v="35"/>
    <n v="436"/>
    <n v="232"/>
    <n v="1310"/>
    <n v="32"/>
    <n v="9"/>
    <n v="2.6717557251908396E-2"/>
    <n v="40.9375"/>
    <n v="3.8888888888888888"/>
    <n v="0.5321100917431193"/>
    <n v="0.13793103448275862"/>
  </r>
  <r>
    <x v="14"/>
    <x v="0"/>
    <s v="Brand"/>
    <n v="164"/>
    <n v="1418"/>
    <n v="696"/>
    <n v="1640"/>
    <n v="36"/>
    <n v="17"/>
    <n v="0.1"/>
    <n v="45.555555555555557"/>
    <n v="9.6470588235294112"/>
    <n v="0.4908321579689704"/>
    <n v="5.1724137931034482E-2"/>
  </r>
  <r>
    <x v="12"/>
    <x v="0"/>
    <s v="Brand"/>
    <n v="60"/>
    <n v="724"/>
    <n v="381"/>
    <n v="1762"/>
    <n v="36"/>
    <n v="9"/>
    <n v="3.4052213393870601E-2"/>
    <n v="48.944444444444443"/>
    <n v="6.666666666666667"/>
    <n v="0.52624309392265189"/>
    <n v="9.4488188976377951E-2"/>
  </r>
  <r>
    <x v="15"/>
    <x v="2"/>
    <s v="Brand"/>
    <n v="39"/>
    <n v="545"/>
    <n v="251"/>
    <n v="1608"/>
    <n v="36"/>
    <n v="9"/>
    <n v="2.4253731343283583E-2"/>
    <n v="44.666666666666664"/>
    <n v="4.333333333333333"/>
    <n v="0.46055045871559636"/>
    <n v="0.14342629482071714"/>
  </r>
  <r>
    <x v="8"/>
    <x v="2"/>
    <s v="Brand"/>
    <n v="40"/>
    <n v="459"/>
    <n v="253"/>
    <n v="1509"/>
    <n v="36"/>
    <n v="11"/>
    <n v="2.6507620941020542E-2"/>
    <n v="41.916666666666664"/>
    <n v="3.6363636363636362"/>
    <n v="0.55119825708060999"/>
    <n v="0.14229249011857709"/>
  </r>
  <r>
    <x v="8"/>
    <x v="0"/>
    <s v="Brand"/>
    <n v="45"/>
    <n v="851"/>
    <n v="404"/>
    <n v="1711"/>
    <n v="36"/>
    <n v="15"/>
    <n v="2.6300409117475162E-2"/>
    <n v="47.527777777777779"/>
    <n v="3"/>
    <n v="0.47473560517038776"/>
    <n v="8.9108910891089105E-2"/>
  </r>
  <r>
    <x v="2"/>
    <x v="2"/>
    <s v="Brand"/>
    <n v="42"/>
    <n v="552"/>
    <n v="317"/>
    <n v="1610"/>
    <n v="38"/>
    <n v="9"/>
    <n v="2.6086956521739129E-2"/>
    <n v="42.368421052631582"/>
    <n v="4.666666666666667"/>
    <n v="0.57427536231884058"/>
    <n v="0.11987381703470032"/>
  </r>
  <r>
    <x v="14"/>
    <x v="2"/>
    <s v="Brand"/>
    <n v="78"/>
    <n v="616"/>
    <n v="304"/>
    <n v="1779"/>
    <n v="38"/>
    <n v="12"/>
    <n v="4.3844856661045532E-2"/>
    <n v="46.815789473684212"/>
    <n v="6.5"/>
    <n v="0.4935064935064935"/>
    <n v="0.125"/>
  </r>
  <r>
    <x v="20"/>
    <x v="0"/>
    <s v="Brand"/>
    <n v="79"/>
    <n v="952"/>
    <n v="518"/>
    <n v="1931"/>
    <n v="40"/>
    <n v="15"/>
    <n v="4.0911444847229417E-2"/>
    <n v="48.274999999999999"/>
    <n v="5.2666666666666666"/>
    <n v="0.54411764705882348"/>
    <n v="7.7220077220077218E-2"/>
  </r>
  <r>
    <x v="2"/>
    <x v="1"/>
    <s v="Brand"/>
    <n v="131"/>
    <n v="1148"/>
    <n v="491"/>
    <n v="2427"/>
    <n v="48"/>
    <n v="20"/>
    <n v="5.3976102183765966E-2"/>
    <n v="50.5625"/>
    <n v="6.55"/>
    <n v="0.42770034843205573"/>
    <n v="9.775967413441955E-2"/>
  </r>
  <r>
    <x v="16"/>
    <x v="1"/>
    <s v="Brand"/>
    <n v="116"/>
    <n v="1379"/>
    <n v="582"/>
    <n v="2648"/>
    <n v="48"/>
    <n v="20"/>
    <n v="4.3806646525679761E-2"/>
    <n v="55.166666666666664"/>
    <n v="5.8"/>
    <n v="0.4220449601160261"/>
    <n v="8.247422680412371E-2"/>
  </r>
  <r>
    <x v="13"/>
    <x v="1"/>
    <s v="Brand"/>
    <n v="160"/>
    <n v="1624"/>
    <n v="564"/>
    <n v="2737"/>
    <n v="50"/>
    <n v="22"/>
    <n v="5.8458165875045667E-2"/>
    <n v="54.74"/>
    <n v="7.2727272727272725"/>
    <n v="0.34729064039408869"/>
    <n v="8.8652482269503549E-2"/>
  </r>
  <r>
    <x v="1"/>
    <x v="1"/>
    <s v="Brand"/>
    <n v="235"/>
    <n v="2123"/>
    <n v="657"/>
    <n v="3102"/>
    <n v="50"/>
    <n v="19"/>
    <n v="7.575757575757576E-2"/>
    <n v="62.04"/>
    <n v="12.368421052631579"/>
    <n v="0.30946773433820068"/>
    <n v="7.6103500761035003E-2"/>
  </r>
  <r>
    <x v="10"/>
    <x v="1"/>
    <s v="Brand"/>
    <n v="117"/>
    <n v="1215"/>
    <n v="535"/>
    <n v="2746"/>
    <n v="52"/>
    <n v="21"/>
    <n v="4.2607428987618351E-2"/>
    <n v="52.807692307692307"/>
    <n v="5.5714285714285712"/>
    <n v="0.44032921810699588"/>
    <n v="9.719626168224299E-2"/>
  </r>
  <r>
    <x v="9"/>
    <x v="1"/>
    <s v="Brand"/>
    <n v="131"/>
    <n v="1136"/>
    <n v="464"/>
    <n v="2447"/>
    <n v="52"/>
    <n v="25"/>
    <n v="5.3534940743767877E-2"/>
    <n v="47.057692307692307"/>
    <n v="5.24"/>
    <n v="0.40845070422535212"/>
    <n v="0.11206896551724138"/>
  </r>
  <r>
    <x v="19"/>
    <x v="2"/>
    <s v="Brand"/>
    <n v="57"/>
    <n v="739"/>
    <n v="375"/>
    <n v="2190"/>
    <n v="56"/>
    <n v="18"/>
    <n v="2.6027397260273973E-2"/>
    <n v="39.107142857142854"/>
    <n v="3.1666666666666665"/>
    <n v="0.50744248985115026"/>
    <n v="0.14933333333333335"/>
  </r>
  <r>
    <x v="20"/>
    <x v="2"/>
    <s v="Brand"/>
    <n v="109"/>
    <n v="791"/>
    <n v="328"/>
    <n v="2903"/>
    <n v="60"/>
    <n v="15"/>
    <n v="3.7547364795039617E-2"/>
    <n v="48.383333333333333"/>
    <n v="7.2666666666666666"/>
    <n v="0.41466498103666244"/>
    <n v="0.18292682926829268"/>
  </r>
  <r>
    <x v="17"/>
    <x v="1"/>
    <s v="Brand"/>
    <n v="178"/>
    <n v="1804"/>
    <n v="873"/>
    <n v="3540"/>
    <n v="68"/>
    <n v="27"/>
    <n v="5.0282485875706218E-2"/>
    <n v="52.058823529411768"/>
    <n v="6.5925925925925926"/>
    <n v="0.48392461197339248"/>
    <n v="7.7892325315005728E-2"/>
  </r>
  <r>
    <x v="20"/>
    <x v="1"/>
    <s v="Brand"/>
    <n v="297"/>
    <n v="3190"/>
    <n v="1134"/>
    <n v="5237"/>
    <n v="108"/>
    <n v="49"/>
    <n v="5.6711857933931638E-2"/>
    <n v="48.49074074074074"/>
    <n v="6.0612244897959187"/>
    <n v="0.35548589341692788"/>
    <n v="9.5238095238095233E-2"/>
  </r>
  <r>
    <x v="17"/>
    <x v="4"/>
    <s v="Brand"/>
    <n v="2953"/>
    <n v="45647"/>
    <n v="7988"/>
    <n v="55572"/>
    <n v="1284"/>
    <n v="284"/>
    <n v="5.3138271071762756E-2"/>
    <n v="43.280373831775698"/>
    <n v="10.397887323943662"/>
    <n v="0.17499507086993668"/>
    <n v="0.16074111166750124"/>
  </r>
  <r>
    <x v="11"/>
    <x v="4"/>
    <s v="Brand"/>
    <n v="1950"/>
    <n v="37306"/>
    <n v="8106"/>
    <n v="52450"/>
    <n v="1289"/>
    <n v="385"/>
    <n v="3.7178265014299335E-2"/>
    <n v="40.69045771916214"/>
    <n v="5.0649350649350646"/>
    <n v="0.21728408298933147"/>
    <n v="0.15901801134961757"/>
  </r>
  <r>
    <x v="13"/>
    <x v="4"/>
    <s v="Brand"/>
    <n v="2013"/>
    <n v="30481"/>
    <n v="10328"/>
    <n v="72569"/>
    <n v="1869"/>
    <n v="571"/>
    <n v="2.7739117253923851E-2"/>
    <n v="38.827715355805246"/>
    <n v="3.5253940455341506"/>
    <n v="0.33883402775499494"/>
    <n v="0.18096436870642912"/>
  </r>
  <r>
    <x v="6"/>
    <x v="3"/>
    <s v="Brand"/>
    <n v="308"/>
    <n v="2052"/>
    <n v="2085"/>
    <n v="3937"/>
    <n v="77"/>
    <n v="20"/>
    <n v="7.8232156464312932E-2"/>
    <n v="51.129870129870127"/>
    <n v="15.4"/>
    <n v="1.0160818713450293"/>
    <n v="3.6930455635491605E-2"/>
  </r>
  <r>
    <x v="19"/>
    <x v="3"/>
    <s v="Brand"/>
    <n v="254"/>
    <n v="2114"/>
    <n v="2328"/>
    <n v="3797"/>
    <n v="81"/>
    <n v="27"/>
    <n v="6.6894917039768242E-2"/>
    <n v="46.876543209876544"/>
    <n v="9.4074074074074066"/>
    <n v="1.1012298959318827"/>
    <n v="3.4793814432989692E-2"/>
  </r>
  <r>
    <x v="5"/>
    <x v="1"/>
    <s v="Brand"/>
    <n v="256"/>
    <n v="2954"/>
    <n v="1158"/>
    <n v="4774"/>
    <n v="93"/>
    <n v="43"/>
    <n v="5.362379555927943E-2"/>
    <n v="51.333333333333336"/>
    <n v="5.9534883720930232"/>
    <n v="0.39201083276912663"/>
    <n v="8.0310880829015538E-2"/>
  </r>
  <r>
    <x v="12"/>
    <x v="3"/>
    <s v="Brand"/>
    <n v="312"/>
    <n v="2571"/>
    <n v="2475"/>
    <n v="4600"/>
    <n v="97"/>
    <n v="29"/>
    <n v="6.7826086956521744E-2"/>
    <n v="47.422680412371136"/>
    <n v="10.758620689655173"/>
    <n v="0.96266044340723456"/>
    <n v="3.9191919191919194E-2"/>
  </r>
  <r>
    <x v="12"/>
    <x v="1"/>
    <s v="Brand"/>
    <n v="221"/>
    <n v="2965"/>
    <n v="1223"/>
    <n v="5278"/>
    <n v="109"/>
    <n v="48"/>
    <n v="4.1871921182266007E-2"/>
    <n v="48.422018348623851"/>
    <n v="4.604166666666667"/>
    <n v="0.41247892074198989"/>
    <n v="8.9125102207686019E-2"/>
  </r>
  <r>
    <x v="7"/>
    <x v="1"/>
    <s v="Brand"/>
    <n v="287"/>
    <n v="2751"/>
    <n v="1108"/>
    <n v="5215"/>
    <n v="109"/>
    <n v="49"/>
    <n v="5.5033557046979868E-2"/>
    <n v="47.844036697247709"/>
    <n v="5.8571428571428568"/>
    <n v="0.40276263177026533"/>
    <n v="9.8375451263537902E-2"/>
  </r>
  <r>
    <x v="12"/>
    <x v="4"/>
    <s v="Brand"/>
    <n v="6105"/>
    <n v="17541"/>
    <n v="9787"/>
    <n v="75847"/>
    <n v="1744"/>
    <n v="427"/>
    <n v="8.0490988437248667E-2"/>
    <n v="43.490252293577981"/>
    <n v="14.297423887587822"/>
    <n v="0.55794994584117208"/>
    <n v="0.17819556554613261"/>
  </r>
  <r>
    <x v="7"/>
    <x v="4"/>
    <s v="Brand"/>
    <n v="6211"/>
    <n v="18393"/>
    <n v="9257"/>
    <n v="67990"/>
    <n v="1490"/>
    <n v="382"/>
    <n v="9.1351669363141638E-2"/>
    <n v="45.630872483221474"/>
    <n v="16.259162303664922"/>
    <n v="0.50328929484042839"/>
    <n v="0.16095927406287133"/>
  </r>
  <r>
    <x v="8"/>
    <x v="4"/>
    <s v="Brand"/>
    <n v="3042"/>
    <n v="29963"/>
    <n v="8845"/>
    <n v="63906"/>
    <n v="1684"/>
    <n v="448"/>
    <n v="4.7601164209933343E-2"/>
    <n v="37.948931116389552"/>
    <n v="6.7901785714285712"/>
    <n v="0.29519741013917167"/>
    <n v="0.19039005087620126"/>
  </r>
  <r>
    <x v="2"/>
    <x v="4"/>
    <s v="Brand"/>
    <n v="2434"/>
    <n v="23149"/>
    <n v="8000"/>
    <n v="59311"/>
    <n v="1493"/>
    <n v="382"/>
    <n v="4.1037918767176412E-2"/>
    <n v="39.72605492297388"/>
    <n v="6.3717277486910993"/>
    <n v="0.34558728238800812"/>
    <n v="0.18662500000000001"/>
  </r>
  <r>
    <x v="14"/>
    <x v="4"/>
    <s v="Brand"/>
    <n v="2616"/>
    <n v="14590"/>
    <n v="7477"/>
    <n v="55625"/>
    <n v="1369"/>
    <n v="361"/>
    <n v="4.7029213483146065E-2"/>
    <n v="40.631848064280497"/>
    <n v="7.2465373961218837"/>
    <n v="0.5124742974640164"/>
    <n v="0.18309482412732378"/>
  </r>
  <r>
    <x v="3"/>
    <x v="4"/>
    <s v="Brand"/>
    <n v="1724"/>
    <n v="47646"/>
    <n v="10949"/>
    <n v="68347"/>
    <n v="1693"/>
    <n v="532"/>
    <n v="2.5224223447993327E-2"/>
    <n v="40.370348493797991"/>
    <n v="3.2406015037593985"/>
    <n v="0.22979893380346725"/>
    <n v="0.1546259932413919"/>
  </r>
  <r>
    <x v="18"/>
    <x v="4"/>
    <s v="Brand"/>
    <n v="6551"/>
    <n v="18704"/>
    <n v="9481"/>
    <n v="63210"/>
    <n v="1566"/>
    <n v="427"/>
    <n v="0.10363866476823287"/>
    <n v="40.363984674329501"/>
    <n v="15.341920374707261"/>
    <n v="0.50689692044482459"/>
    <n v="0.16517245016348486"/>
  </r>
  <r>
    <x v="11"/>
    <x v="2"/>
    <s v="Brand"/>
    <n v="27"/>
    <n v="574"/>
    <n v="301"/>
    <n v="1579"/>
    <n v="37"/>
    <n v="15"/>
    <n v="1.7099430018999367E-2"/>
    <n v="42.675675675675677"/>
    <n v="1.8"/>
    <n v="0.52439024390243905"/>
    <n v="0.12292358803986711"/>
  </r>
  <r>
    <x v="9"/>
    <x v="3"/>
    <s v="Brand"/>
    <n v="123"/>
    <n v="783"/>
    <n v="810"/>
    <n v="1967"/>
    <n v="37"/>
    <n v="11"/>
    <n v="6.2531774275546514E-2"/>
    <n v="53.162162162162161"/>
    <n v="11.181818181818182"/>
    <n v="1.0344827586206897"/>
    <n v="4.5679012345679011E-2"/>
  </r>
  <r>
    <x v="13"/>
    <x v="2"/>
    <s v="Brand"/>
    <n v="44"/>
    <n v="529"/>
    <n v="289"/>
    <n v="1469"/>
    <n v="37"/>
    <n v="15"/>
    <n v="2.9952348536419333E-2"/>
    <n v="39.702702702702702"/>
    <n v="2.9333333333333331"/>
    <n v="0.54631379962192816"/>
    <n v="0.12802768166089964"/>
  </r>
  <r>
    <x v="4"/>
    <x v="2"/>
    <s v="Brand"/>
    <n v="90"/>
    <n v="608"/>
    <n v="291"/>
    <n v="1849"/>
    <n v="39"/>
    <n v="25"/>
    <n v="4.8674959437533805E-2"/>
    <n v="47.410256410256409"/>
    <n v="3.6"/>
    <n v="0.47861842105263158"/>
    <n v="0.13402061855670103"/>
  </r>
  <r>
    <x v="1"/>
    <x v="2"/>
    <s v="Brand"/>
    <n v="43"/>
    <n v="709"/>
    <n v="326"/>
    <n v="1675"/>
    <n v="39"/>
    <n v="16"/>
    <n v="2.5671641791044777E-2"/>
    <n v="42.948717948717949"/>
    <n v="2.6875"/>
    <n v="0.45980253878702398"/>
    <n v="0.1196319018404908"/>
  </r>
  <r>
    <x v="1"/>
    <x v="0"/>
    <s v="Brand"/>
    <n v="42"/>
    <n v="1347"/>
    <n v="556"/>
    <n v="2228"/>
    <n v="39"/>
    <n v="20"/>
    <n v="1.8850987432675045E-2"/>
    <n v="57.128205128205131"/>
    <n v="2.1"/>
    <n v="0.41276911655530807"/>
    <n v="7.0143884892086325E-2"/>
  </r>
  <r>
    <x v="17"/>
    <x v="0"/>
    <s v="Brand"/>
    <n v="130"/>
    <n v="1447"/>
    <n v="703"/>
    <n v="1989"/>
    <n v="43"/>
    <n v="19"/>
    <n v="6.535947712418301E-2"/>
    <n v="46.255813953488371"/>
    <n v="6.8421052631578947"/>
    <n v="0.48583275742916376"/>
    <n v="6.1166429587482217E-2"/>
  </r>
  <r>
    <x v="7"/>
    <x v="2"/>
    <s v="Brand"/>
    <n v="68"/>
    <n v="665"/>
    <n v="264"/>
    <n v="1916"/>
    <n v="43"/>
    <n v="11"/>
    <n v="3.5490605427974949E-2"/>
    <n v="44.558139534883722"/>
    <n v="6.1818181818181817"/>
    <n v="0.39699248120300751"/>
    <n v="0.16287878787878787"/>
  </r>
  <r>
    <x v="2"/>
    <x v="3"/>
    <s v="Brand"/>
    <n v="228"/>
    <n v="1617"/>
    <n v="619"/>
    <n v="2551"/>
    <n v="47"/>
    <n v="14"/>
    <n v="8.9376715013720104E-2"/>
    <n v="54.276595744680854"/>
    <n v="16.285714285714285"/>
    <n v="0.38280766852195425"/>
    <n v="7.5928917609046853E-2"/>
  </r>
  <r>
    <x v="6"/>
    <x v="2"/>
    <s v="Brand"/>
    <n v="62"/>
    <n v="673"/>
    <n v="288"/>
    <n v="2254"/>
    <n v="47"/>
    <n v="33"/>
    <n v="2.7506654835847383E-2"/>
    <n v="47.957446808510639"/>
    <n v="1.8787878787878789"/>
    <n v="0.42793462109955421"/>
    <n v="0.16319444444444445"/>
  </r>
  <r>
    <x v="17"/>
    <x v="2"/>
    <s v="Brand"/>
    <n v="53"/>
    <n v="564"/>
    <n v="276"/>
    <n v="2052"/>
    <n v="47"/>
    <n v="11"/>
    <n v="2.5828460038986353E-2"/>
    <n v="43.659574468085104"/>
    <n v="4.8181818181818183"/>
    <n v="0.48936170212765956"/>
    <n v="0.17028985507246377"/>
  </r>
  <r>
    <x v="8"/>
    <x v="1"/>
    <s v="Brand"/>
    <n v="113"/>
    <n v="1153"/>
    <n v="449"/>
    <n v="2314"/>
    <n v="49"/>
    <n v="19"/>
    <n v="4.8833189282627483E-2"/>
    <n v="47.224489795918366"/>
    <n v="5.9473684210526319"/>
    <n v="0.38941890719861233"/>
    <n v="0.10913140311804009"/>
  </r>
  <r>
    <x v="12"/>
    <x v="2"/>
    <s v="Brand"/>
    <n v="87"/>
    <n v="611"/>
    <n v="293"/>
    <n v="2404"/>
    <n v="49"/>
    <n v="38"/>
    <n v="3.6189683860232948E-2"/>
    <n v="49.061224489795919"/>
    <n v="2.2894736842105261"/>
    <n v="0.47954173486088381"/>
    <n v="0.16723549488054607"/>
  </r>
  <r>
    <x v="15"/>
    <x v="1"/>
    <s v="Brand"/>
    <n v="198"/>
    <n v="1738"/>
    <n v="706"/>
    <n v="2612"/>
    <n v="49"/>
    <n v="21"/>
    <n v="7.5803981623277186E-2"/>
    <n v="53.306122448979593"/>
    <n v="9.4285714285714288"/>
    <n v="0.40621403912543153"/>
    <n v="6.9405099150141647E-2"/>
  </r>
  <r>
    <x v="11"/>
    <x v="1"/>
    <s v="Brand"/>
    <n v="261"/>
    <n v="2053"/>
    <n v="603"/>
    <n v="2591"/>
    <n v="51"/>
    <n v="19"/>
    <n v="0.10073330760324199"/>
    <n v="50.803921568627452"/>
    <n v="13.736842105263158"/>
    <n v="0.29371651242084756"/>
    <n v="8.45771144278607E-2"/>
  </r>
  <r>
    <x v="16"/>
    <x v="3"/>
    <s v="Brand"/>
    <n v="332"/>
    <n v="11039"/>
    <n v="639"/>
    <n v="2315"/>
    <n v="51"/>
    <n v="11"/>
    <n v="0.14341252699784018"/>
    <n v="45.392156862745097"/>
    <n v="30.181818181818183"/>
    <n v="5.7885678050548055E-2"/>
    <n v="7.9812206572769953E-2"/>
  </r>
  <r>
    <x v="14"/>
    <x v="1"/>
    <s v="Brand"/>
    <n v="134"/>
    <n v="1211"/>
    <n v="555"/>
    <n v="2617"/>
    <n v="53"/>
    <n v="22"/>
    <n v="5.1203668322506689E-2"/>
    <n v="49.377358490566039"/>
    <n v="6.0909090909090908"/>
    <n v="0.45829892650701898"/>
    <n v="9.5495495495495492E-2"/>
  </r>
  <r>
    <x v="18"/>
    <x v="2"/>
    <s v="Brand"/>
    <n v="75"/>
    <n v="741"/>
    <n v="312"/>
    <n v="2157"/>
    <n v="53"/>
    <n v="13"/>
    <n v="3.4770514603616132E-2"/>
    <n v="40.698113207547166"/>
    <n v="5.7692307692307692"/>
    <n v="0.42105263157894735"/>
    <n v="0.16987179487179488"/>
  </r>
  <r>
    <x v="5"/>
    <x v="2"/>
    <s v="Brand"/>
    <n v="130"/>
    <n v="799"/>
    <n v="343"/>
    <n v="2479"/>
    <n v="55"/>
    <n v="40"/>
    <n v="5.2440500201694232E-2"/>
    <n v="45.072727272727271"/>
    <n v="3.25"/>
    <n v="0.42928660826032539"/>
    <n v="0.16034985422740525"/>
  </r>
  <r>
    <x v="15"/>
    <x v="3"/>
    <s v="Brand"/>
    <n v="223"/>
    <n v="1440"/>
    <n v="599"/>
    <n v="2789"/>
    <n v="57"/>
    <n v="18"/>
    <n v="7.9956973825743988E-2"/>
    <n v="48.929824561403507"/>
    <n v="12.388888888888889"/>
    <n v="0.41597222222222224"/>
    <n v="9.515859766277128E-2"/>
  </r>
  <r>
    <x v="14"/>
    <x v="3"/>
    <s v="Brand"/>
    <n v="268"/>
    <n v="1739"/>
    <n v="675"/>
    <n v="2921"/>
    <n v="59"/>
    <n v="19"/>
    <n v="9.1749400890106123E-2"/>
    <n v="49.508474576271183"/>
    <n v="14.105263157894736"/>
    <n v="0.38815411155836688"/>
    <n v="8.7407407407407406E-2"/>
  </r>
  <r>
    <x v="10"/>
    <x v="3"/>
    <s v="Brand"/>
    <n v="180"/>
    <n v="1758"/>
    <n v="753"/>
    <n v="3194"/>
    <n v="63"/>
    <n v="20"/>
    <n v="5.6355666875391355E-2"/>
    <n v="50.698412698412696"/>
    <n v="9"/>
    <n v="0.42832764505119453"/>
    <n v="8.3665338645418322E-2"/>
  </r>
  <r>
    <x v="1"/>
    <x v="3"/>
    <s v="Brand"/>
    <n v="229"/>
    <n v="2293"/>
    <n v="862"/>
    <n v="3548"/>
    <n v="66"/>
    <n v="23"/>
    <n v="6.454340473506201E-2"/>
    <n v="53.757575757575758"/>
    <n v="9.9565217391304355"/>
    <n v="0.3759267335368513"/>
    <n v="7.6566125290023199E-2"/>
  </r>
  <r>
    <x v="11"/>
    <x v="3"/>
    <s v="Brand"/>
    <n v="278"/>
    <n v="2278"/>
    <n v="902"/>
    <n v="4168"/>
    <n v="82"/>
    <n v="32"/>
    <n v="6.6698656429942424E-2"/>
    <n v="50.829268292682926"/>
    <n v="8.6875"/>
    <n v="0.39596136962247586"/>
    <n v="9.0909090909090912E-2"/>
  </r>
  <r>
    <x v="13"/>
    <x v="3"/>
    <s v="Brand"/>
    <n v="242"/>
    <n v="2255"/>
    <n v="920"/>
    <n v="4278"/>
    <n v="86"/>
    <n v="30"/>
    <n v="5.6568489948574101E-2"/>
    <n v="49.744186046511629"/>
    <n v="8.0666666666666664"/>
    <n v="0.4079822616407982"/>
    <n v="9.3478260869565219E-2"/>
  </r>
  <r>
    <x v="4"/>
    <x v="1"/>
    <s v="Brand"/>
    <n v="279"/>
    <n v="2914"/>
    <n v="1185"/>
    <n v="5723"/>
    <n v="106"/>
    <n v="48"/>
    <n v="4.8750655250742618E-2"/>
    <n v="53.990566037735846"/>
    <n v="5.8125"/>
    <n v="0.40665751544269046"/>
    <n v="8.9451476793248941E-2"/>
  </r>
  <r>
    <x v="19"/>
    <x v="1"/>
    <s v="Brand"/>
    <n v="222"/>
    <n v="2974"/>
    <n v="1190"/>
    <n v="4845"/>
    <n v="106"/>
    <n v="50"/>
    <n v="4.5820433436532505E-2"/>
    <n v="45.70754716981132"/>
    <n v="4.4400000000000004"/>
    <n v="0.40013449899125758"/>
    <n v="8.9075630252100843E-2"/>
  </r>
  <r>
    <x v="6"/>
    <x v="1"/>
    <s v="Brand"/>
    <n v="346"/>
    <n v="3144"/>
    <n v="1421"/>
    <n v="5919"/>
    <n v="122"/>
    <n v="55"/>
    <n v="5.8455820239905393E-2"/>
    <n v="48.516393442622949"/>
    <n v="6.290909090909091"/>
    <n v="0.45197201017811706"/>
    <n v="8.5855031667839546E-2"/>
  </r>
  <r>
    <x v="0"/>
    <x v="4"/>
    <s v="Brand"/>
    <n v="1708"/>
    <n v="46638"/>
    <n v="9223"/>
    <n v="53457"/>
    <n v="1442"/>
    <n v="403"/>
    <n v="3.1950913818583157E-2"/>
    <n v="37.071428571428569"/>
    <n v="4.2382133995037217"/>
    <n v="0.19775719370470432"/>
    <n v="0.1563482597853193"/>
  </r>
  <r>
    <x v="19"/>
    <x v="4"/>
    <s v="Brand"/>
    <n v="7719"/>
    <n v="23933"/>
    <n v="12230"/>
    <n v="80197"/>
    <n v="1957"/>
    <n v="610"/>
    <n v="9.6250483185156555E-2"/>
    <n v="40.979560551865099"/>
    <n v="12.654098360655738"/>
    <n v="0.51100990264488366"/>
    <n v="0.16001635322976288"/>
  </r>
  <r>
    <x v="16"/>
    <x v="4"/>
    <s v="Brand"/>
    <n v="2951"/>
    <n v="12121"/>
    <n v="5444"/>
    <n v="39591"/>
    <n v="884"/>
    <n v="237"/>
    <n v="7.4537142279811064E-2"/>
    <n v="44.786199095022624"/>
    <n v="12.451476793248945"/>
    <n v="0.44913785991254845"/>
    <n v="0.16238060249816311"/>
  </r>
  <r>
    <x v="15"/>
    <x v="4"/>
    <s v="Brand"/>
    <n v="2532"/>
    <n v="19103"/>
    <n v="6912"/>
    <n v="52521"/>
    <n v="1196"/>
    <n v="304"/>
    <n v="4.8209287713486038E-2"/>
    <n v="43.913879598662206"/>
    <n v="8.3289473684210531"/>
    <n v="0.36182798513322517"/>
    <n v="0.17303240740740741"/>
  </r>
  <r>
    <x v="17"/>
    <x v="3"/>
    <s v="Brand"/>
    <n v="434"/>
    <n v="7290"/>
    <n v="993"/>
    <n v="3077"/>
    <n v="67"/>
    <n v="23"/>
    <n v="0.14104647383815405"/>
    <n v="45.92537313432836"/>
    <n v="18.869565217391305"/>
    <n v="0.13621399176954732"/>
    <n v="6.747230614300101E-2"/>
  </r>
  <r>
    <x v="18"/>
    <x v="3"/>
    <s v="Brand"/>
    <n v="301"/>
    <n v="1930"/>
    <n v="1753"/>
    <n v="3244"/>
    <n v="67"/>
    <n v="22"/>
    <n v="9.2786683107274975E-2"/>
    <n v="48.417910447761194"/>
    <n v="13.681818181818182"/>
    <n v="0.90829015544041447"/>
    <n v="3.8220193953223049E-2"/>
  </r>
  <r>
    <x v="4"/>
    <x v="3"/>
    <s v="Brand"/>
    <n v="275"/>
    <n v="1847"/>
    <n v="1893"/>
    <n v="4247"/>
    <n v="75"/>
    <n v="24"/>
    <n v="6.4751589357193315E-2"/>
    <n v="56.626666666666665"/>
    <n v="11.458333333333334"/>
    <n v="1.0249052517596102"/>
    <n v="3.9619651347068144E-2"/>
  </r>
  <r>
    <x v="8"/>
    <x v="3"/>
    <s v="Brand"/>
    <n v="176"/>
    <n v="1883"/>
    <n v="773"/>
    <n v="3826"/>
    <n v="79"/>
    <n v="25"/>
    <n v="4.6001045478306322E-2"/>
    <n v="48.430379746835442"/>
    <n v="7.04"/>
    <n v="0.41051513542219864"/>
    <n v="0.10219922380336352"/>
  </r>
  <r>
    <x v="5"/>
    <x v="3"/>
    <s v="Brand"/>
    <n v="269"/>
    <n v="2108"/>
    <n v="2108"/>
    <n v="4159"/>
    <n v="83"/>
    <n v="26"/>
    <n v="6.4679009377254154E-2"/>
    <n v="50.108433734939759"/>
    <n v="10.346153846153847"/>
    <n v="1"/>
    <n v="3.9373814041745732E-2"/>
  </r>
  <r>
    <x v="18"/>
    <x v="1"/>
    <s v="Brand"/>
    <n v="202"/>
    <n v="3249"/>
    <n v="1106"/>
    <n v="4234"/>
    <n v="83"/>
    <n v="42"/>
    <n v="4.7709022201228156E-2"/>
    <n v="51.012048192771083"/>
    <n v="4.8095238095238093"/>
    <n v="0.3404124345952601"/>
    <n v="7.5045207956600357E-2"/>
  </r>
  <r>
    <x v="7"/>
    <x v="3"/>
    <s v="Brand"/>
    <n v="329"/>
    <n v="2026"/>
    <n v="2078"/>
    <n v="4167"/>
    <n v="87"/>
    <n v="25"/>
    <n v="7.8953683705303576E-2"/>
    <n v="47.896551724137929"/>
    <n v="13.16"/>
    <n v="1.0256663376110562"/>
    <n v="4.1867179980750721E-2"/>
  </r>
  <r>
    <x v="20"/>
    <x v="3"/>
    <s v="Brand"/>
    <n v="477"/>
    <n v="2254"/>
    <n v="2323"/>
    <n v="4466"/>
    <n v="91"/>
    <n v="31"/>
    <n v="0.10680698611733094"/>
    <n v="49.07692307692308"/>
    <n v="15.387096774193548"/>
    <n v="1.0306122448979591"/>
    <n v="3.9173482565647871E-2"/>
  </r>
  <r>
    <x v="20"/>
    <x v="4"/>
    <s v="Brand"/>
    <n v="6106"/>
    <n v="23484"/>
    <n v="10317"/>
    <n v="69991"/>
    <n v="1718"/>
    <n v="414"/>
    <n v="8.7239787972739347E-2"/>
    <n v="40.739813736903379"/>
    <n v="14.748792270531402"/>
    <n v="0.43932038834951459"/>
    <n v="0.16652127556460211"/>
  </r>
  <r>
    <x v="1"/>
    <x v="4"/>
    <s v="Brand"/>
    <n v="2497"/>
    <n v="72210"/>
    <n v="10162"/>
    <n v="62212"/>
    <n v="1595"/>
    <n v="472"/>
    <n v="4.0136951070533014E-2"/>
    <n v="39.004388714733544"/>
    <n v="5.2902542372881358"/>
    <n v="0.14072843096524026"/>
    <n v="0.15695729187167881"/>
  </r>
  <r>
    <x v="10"/>
    <x v="4"/>
    <s v="Brand"/>
    <n v="2552"/>
    <n v="33788"/>
    <n v="8668"/>
    <n v="64976"/>
    <n v="1597"/>
    <n v="428"/>
    <n v="3.9276040384141835E-2"/>
    <n v="40.686286787726985"/>
    <n v="5.962616822429907"/>
    <n v="0.25654078371019295"/>
    <n v="0.18424088601753577"/>
  </r>
  <r>
    <x v="4"/>
    <x v="4"/>
    <s v="Brand"/>
    <n v="3368"/>
    <n v="8939"/>
    <n v="4573"/>
    <n v="54668"/>
    <n v="591"/>
    <n v="139"/>
    <n v="6.1608253457232753E-2"/>
    <n v="92.500846023688666"/>
    <n v="24.230215827338128"/>
    <n v="0.51157847633963527"/>
    <n v="0.12923682484146073"/>
  </r>
  <r>
    <x v="5"/>
    <x v="4"/>
    <s v="Brand"/>
    <n v="4983"/>
    <n v="8982"/>
    <n v="4558"/>
    <n v="54411"/>
    <n v="621"/>
    <n v="150"/>
    <n v="9.158074654022165E-2"/>
    <n v="87.618357487922708"/>
    <n v="33.22"/>
    <n v="0.50745936317078599"/>
    <n v="0.13624396665204036"/>
  </r>
  <r>
    <x v="6"/>
    <x v="4"/>
    <s v="Brand"/>
    <n v="3053"/>
    <n v="9443"/>
    <n v="4539"/>
    <n v="56281"/>
    <n v="614"/>
    <n v="146"/>
    <n v="5.4245660169506583E-2"/>
    <n v="91.662866449511398"/>
    <n v="20.910958904109588"/>
    <n v="0.48067351477284759"/>
    <n v="0.13527208636263494"/>
  </r>
  <r>
    <x v="9"/>
    <x v="4"/>
    <s v="Brand"/>
    <n v="1522"/>
    <n v="3330"/>
    <n v="1858"/>
    <n v="20068"/>
    <n v="226"/>
    <n v="54"/>
    <n v="7.5842136735100651E-2"/>
    <n v="88.796460176991147"/>
    <n v="28.185185185185187"/>
    <n v="0.557957957957958"/>
    <n v="0.1216361679224973"/>
  </r>
  <r>
    <x v="7"/>
    <x v="3"/>
    <s v="Non-Brand"/>
    <n v="0"/>
    <n v="0"/>
    <n v="0"/>
    <n v="10"/>
    <n v="0"/>
    <n v="0"/>
    <n v="0"/>
    <e v="#DIV/0!"/>
    <e v="#DIV/0!"/>
    <e v="#DIV/0!"/>
    <e v="#DIV/0!"/>
  </r>
  <r>
    <x v="6"/>
    <x v="0"/>
    <s v="Non-Brand"/>
    <n v="0"/>
    <n v="0"/>
    <n v="0"/>
    <n v="0"/>
    <n v="0"/>
    <n v="0"/>
    <e v="#DIV/0!"/>
    <e v="#DIV/0!"/>
    <e v="#DIV/0!"/>
    <e v="#DIV/0!"/>
    <e v="#DIV/0!"/>
  </r>
  <r>
    <x v="16"/>
    <x v="0"/>
    <s v="Non-Brand"/>
    <n v="0"/>
    <n v="0"/>
    <n v="0"/>
    <n v="0"/>
    <n v="0"/>
    <n v="0"/>
    <e v="#DIV/0!"/>
    <e v="#DIV/0!"/>
    <e v="#DIV/0!"/>
    <e v="#DIV/0!"/>
    <e v="#DIV/0!"/>
  </r>
  <r>
    <x v="19"/>
    <x v="0"/>
    <s v="Non-Brand"/>
    <n v="0"/>
    <n v="0"/>
    <n v="0"/>
    <n v="0"/>
    <n v="0"/>
    <n v="0"/>
    <e v="#DIV/0!"/>
    <e v="#DIV/0!"/>
    <e v="#DIV/0!"/>
    <e v="#DIV/0!"/>
    <e v="#DIV/0!"/>
  </r>
  <r>
    <x v="3"/>
    <x v="0"/>
    <s v="Non-Brand"/>
    <n v="24"/>
    <n v="176"/>
    <n v="42"/>
    <n v="0"/>
    <n v="0"/>
    <n v="0"/>
    <e v="#DIV/0!"/>
    <e v="#DIV/0!"/>
    <e v="#DIV/0!"/>
    <n v="0.23863636363636365"/>
    <n v="0"/>
  </r>
  <r>
    <x v="11"/>
    <x v="0"/>
    <s v="Non-Brand"/>
    <n v="0"/>
    <n v="0"/>
    <n v="0"/>
    <n v="0"/>
    <n v="0"/>
    <n v="0"/>
    <e v="#DIV/0!"/>
    <e v="#DIV/0!"/>
    <e v="#DIV/0!"/>
    <e v="#DIV/0!"/>
    <e v="#DIV/0!"/>
  </r>
  <r>
    <x v="20"/>
    <x v="0"/>
    <s v="Non-Brand"/>
    <n v="0"/>
    <n v="0"/>
    <n v="0"/>
    <n v="0"/>
    <n v="0"/>
    <n v="0"/>
    <e v="#DIV/0!"/>
    <e v="#DIV/0!"/>
    <e v="#DIV/0!"/>
    <e v="#DIV/0!"/>
    <e v="#DIV/0!"/>
  </r>
  <r>
    <x v="12"/>
    <x v="0"/>
    <s v="Non-Brand"/>
    <n v="0"/>
    <n v="0"/>
    <n v="0"/>
    <n v="0"/>
    <n v="0"/>
    <n v="0"/>
    <e v="#DIV/0!"/>
    <e v="#DIV/0!"/>
    <e v="#DIV/0!"/>
    <e v="#DIV/0!"/>
    <e v="#DIV/0!"/>
  </r>
  <r>
    <x v="12"/>
    <x v="3"/>
    <s v="Non-Brand"/>
    <n v="0"/>
    <n v="0"/>
    <n v="0"/>
    <n v="0"/>
    <n v="0"/>
    <n v="0"/>
    <e v="#DIV/0!"/>
    <e v="#DIV/0!"/>
    <e v="#DIV/0!"/>
    <e v="#DIV/0!"/>
    <e v="#DIV/0!"/>
  </r>
  <r>
    <x v="18"/>
    <x v="3"/>
    <s v="Non-Brand"/>
    <n v="1"/>
    <n v="28"/>
    <n v="1"/>
    <n v="0"/>
    <n v="0"/>
    <n v="0"/>
    <e v="#DIV/0!"/>
    <e v="#DIV/0!"/>
    <e v="#DIV/0!"/>
    <n v="3.5714285714285712E-2"/>
    <n v="0"/>
  </r>
  <r>
    <x v="1"/>
    <x v="0"/>
    <s v="Non-Brand"/>
    <n v="0"/>
    <n v="0"/>
    <n v="0"/>
    <n v="0"/>
    <n v="0"/>
    <n v="0"/>
    <e v="#DIV/0!"/>
    <e v="#DIV/0!"/>
    <e v="#DIV/0!"/>
    <e v="#DIV/0!"/>
    <e v="#DIV/0!"/>
  </r>
  <r>
    <x v="18"/>
    <x v="0"/>
    <s v="Non-Brand"/>
    <n v="0"/>
    <n v="0"/>
    <n v="0"/>
    <n v="0"/>
    <n v="0"/>
    <n v="0"/>
    <e v="#DIV/0!"/>
    <e v="#DIV/0!"/>
    <e v="#DIV/0!"/>
    <e v="#DIV/0!"/>
    <e v="#DIV/0!"/>
  </r>
  <r>
    <x v="17"/>
    <x v="0"/>
    <s v="Non-Brand"/>
    <n v="0"/>
    <n v="0"/>
    <n v="0"/>
    <n v="0"/>
    <n v="0"/>
    <n v="0"/>
    <e v="#DIV/0!"/>
    <e v="#DIV/0!"/>
    <e v="#DIV/0!"/>
    <e v="#DIV/0!"/>
    <e v="#DIV/0!"/>
  </r>
  <r>
    <x v="15"/>
    <x v="0"/>
    <s v="Non-Brand"/>
    <n v="0"/>
    <n v="0"/>
    <n v="0"/>
    <n v="0"/>
    <n v="0"/>
    <n v="0"/>
    <e v="#DIV/0!"/>
    <e v="#DIV/0!"/>
    <e v="#DIV/0!"/>
    <e v="#DIV/0!"/>
    <e v="#DIV/0!"/>
  </r>
  <r>
    <x v="0"/>
    <x v="0"/>
    <s v="Non-Brand"/>
    <n v="0"/>
    <n v="0"/>
    <n v="0"/>
    <n v="0"/>
    <n v="0"/>
    <n v="0"/>
    <e v="#DIV/0!"/>
    <e v="#DIV/0!"/>
    <e v="#DIV/0!"/>
    <e v="#DIV/0!"/>
    <e v="#DIV/0!"/>
  </r>
  <r>
    <x v="7"/>
    <x v="0"/>
    <s v="Non-Brand"/>
    <n v="0"/>
    <n v="0"/>
    <n v="0"/>
    <n v="0"/>
    <n v="0"/>
    <n v="0"/>
    <e v="#DIV/0!"/>
    <e v="#DIV/0!"/>
    <e v="#DIV/0!"/>
    <e v="#DIV/0!"/>
    <e v="#DIV/0!"/>
  </r>
  <r>
    <x v="4"/>
    <x v="0"/>
    <s v="Non-Brand"/>
    <n v="0"/>
    <n v="0"/>
    <n v="0"/>
    <n v="0"/>
    <n v="0"/>
    <n v="0"/>
    <e v="#DIV/0!"/>
    <e v="#DIV/0!"/>
    <e v="#DIV/0!"/>
    <e v="#DIV/0!"/>
    <e v="#DIV/0!"/>
  </r>
  <r>
    <x v="9"/>
    <x v="0"/>
    <s v="Non-Brand"/>
    <n v="0"/>
    <n v="0"/>
    <n v="0"/>
    <n v="0"/>
    <n v="0"/>
    <n v="0"/>
    <e v="#DIV/0!"/>
    <e v="#DIV/0!"/>
    <e v="#DIV/0!"/>
    <e v="#DIV/0!"/>
    <e v="#DIV/0!"/>
  </r>
  <r>
    <x v="5"/>
    <x v="0"/>
    <s v="Non-Brand"/>
    <n v="0"/>
    <n v="0"/>
    <n v="0"/>
    <n v="0"/>
    <n v="0"/>
    <n v="0"/>
    <e v="#DIV/0!"/>
    <e v="#DIV/0!"/>
    <e v="#DIV/0!"/>
    <e v="#DIV/0!"/>
    <e v="#DIV/0!"/>
  </r>
  <r>
    <x v="2"/>
    <x v="0"/>
    <s v="Non-Brand"/>
    <n v="183"/>
    <n v="10279"/>
    <n v="443"/>
    <n v="186"/>
    <n v="3"/>
    <n v="3"/>
    <n v="0.9838709677419355"/>
    <n v="62"/>
    <n v="61"/>
    <n v="4.3097577585368224E-2"/>
    <n v="6.7720090293453723E-3"/>
  </r>
  <r>
    <x v="19"/>
    <x v="3"/>
    <s v="Non-Brand"/>
    <n v="96"/>
    <n v="7784"/>
    <n v="971"/>
    <n v="111"/>
    <n v="3"/>
    <n v="1"/>
    <n v="0.86486486486486491"/>
    <n v="37"/>
    <n v="96"/>
    <n v="0.12474306269270298"/>
    <n v="3.089598352214212E-3"/>
  </r>
  <r>
    <x v="3"/>
    <x v="2"/>
    <s v="Non-Brand"/>
    <n v="104"/>
    <n v="1698"/>
    <n v="132"/>
    <n v="62"/>
    <n v="3"/>
    <n v="2"/>
    <n v="1.6774193548387097"/>
    <n v="20.666666666666668"/>
    <n v="52"/>
    <n v="7.7738515901060068E-2"/>
    <n v="2.2727272727272728E-2"/>
  </r>
  <r>
    <x v="3"/>
    <x v="3"/>
    <s v="Non-Brand"/>
    <n v="89"/>
    <n v="3384"/>
    <n v="257"/>
    <n v="116"/>
    <n v="3"/>
    <n v="1"/>
    <n v="0.76724137931034486"/>
    <n v="38.666666666666664"/>
    <n v="89"/>
    <n v="7.594562647754137E-2"/>
    <n v="1.1673151750972763E-2"/>
  </r>
  <r>
    <x v="10"/>
    <x v="0"/>
    <s v="Non-Brand"/>
    <n v="41"/>
    <n v="424"/>
    <n v="76"/>
    <n v="149"/>
    <n v="4"/>
    <n v="2"/>
    <n v="0.27516778523489932"/>
    <n v="37.25"/>
    <n v="20.5"/>
    <n v="0.17924528301886791"/>
    <n v="5.2631578947368418E-2"/>
  </r>
  <r>
    <x v="13"/>
    <x v="0"/>
    <s v="Non-Brand"/>
    <n v="194"/>
    <n v="11547"/>
    <n v="1326"/>
    <n v="154"/>
    <n v="4"/>
    <n v="2"/>
    <n v="1.2597402597402598"/>
    <n v="38.5"/>
    <n v="97"/>
    <n v="0.11483502208365809"/>
    <n v="3.0165912518853697E-3"/>
  </r>
  <r>
    <x v="16"/>
    <x v="3"/>
    <s v="Non-Brand"/>
    <n v="194"/>
    <n v="14101"/>
    <n v="1491"/>
    <n v="253"/>
    <n v="5"/>
    <n v="2"/>
    <n v="0.76679841897233203"/>
    <n v="50.6"/>
    <n v="97"/>
    <n v="0.10573718176015885"/>
    <n v="3.3534540576794099E-3"/>
  </r>
  <r>
    <x v="9"/>
    <x v="2"/>
    <s v="Non-Brand"/>
    <n v="158"/>
    <n v="2623"/>
    <n v="160"/>
    <n v="206"/>
    <n v="5"/>
    <n v="10"/>
    <n v="0.76699029126213591"/>
    <n v="41.2"/>
    <n v="15.8"/>
    <n v="6.0998856271444912E-2"/>
    <n v="3.125E-2"/>
  </r>
  <r>
    <x v="9"/>
    <x v="3"/>
    <s v="Non-Brand"/>
    <n v="227"/>
    <n v="5525"/>
    <n v="267"/>
    <n v="275"/>
    <n v="5"/>
    <n v="3"/>
    <n v="0.82545454545454544"/>
    <n v="55"/>
    <n v="75.666666666666671"/>
    <n v="4.8325791855203623E-2"/>
    <n v="1.8726591760299626E-2"/>
  </r>
  <r>
    <x v="20"/>
    <x v="3"/>
    <s v="Non-Brand"/>
    <n v="381"/>
    <n v="7530"/>
    <n v="470"/>
    <n v="196"/>
    <n v="5"/>
    <n v="4"/>
    <n v="1.9438775510204083"/>
    <n v="39.200000000000003"/>
    <n v="95.25"/>
    <n v="6.2416998671978752E-2"/>
    <n v="1.0638297872340425E-2"/>
  </r>
  <r>
    <x v="8"/>
    <x v="0"/>
    <s v="Non-Brand"/>
    <n v="261"/>
    <n v="6259"/>
    <n v="739"/>
    <n v="231"/>
    <n v="5"/>
    <n v="3"/>
    <n v="1.1298701298701299"/>
    <n v="46.2"/>
    <n v="87"/>
    <n v="0.11806997922990893"/>
    <n v="6.7658998646820028E-3"/>
  </r>
  <r>
    <x v="17"/>
    <x v="3"/>
    <s v="Non-Brand"/>
    <n v="187"/>
    <n v="9952"/>
    <n v="930"/>
    <n v="283"/>
    <n v="6"/>
    <n v="2"/>
    <n v="0.66077738515901063"/>
    <n v="47.166666666666664"/>
    <n v="93.5"/>
    <n v="9.3448553054662375E-2"/>
    <n v="6.4516129032258064E-3"/>
  </r>
  <r>
    <x v="5"/>
    <x v="3"/>
    <s v="Non-Brand"/>
    <n v="198"/>
    <n v="4431"/>
    <n v="263"/>
    <n v="264"/>
    <n v="6"/>
    <n v="2"/>
    <n v="0.75"/>
    <n v="44"/>
    <n v="99"/>
    <n v="5.9354547506206272E-2"/>
    <n v="2.2813688212927757E-2"/>
  </r>
  <r>
    <x v="4"/>
    <x v="3"/>
    <s v="Non-Brand"/>
    <n v="290"/>
    <n v="7429"/>
    <n v="335"/>
    <n v="231"/>
    <n v="6"/>
    <n v="5"/>
    <n v="1.2554112554112553"/>
    <n v="38.5"/>
    <n v="58"/>
    <n v="4.5093552295059902E-2"/>
    <n v="1.7910447761194031E-2"/>
  </r>
  <r>
    <x v="0"/>
    <x v="2"/>
    <s v="Non-Brand"/>
    <n v="94"/>
    <n v="1331"/>
    <n v="106"/>
    <n v="289"/>
    <n v="7"/>
    <n v="4"/>
    <n v="0.32525951557093424"/>
    <n v="41.285714285714285"/>
    <n v="23.5"/>
    <n v="7.9639368895567247E-2"/>
    <n v="6.6037735849056603E-2"/>
  </r>
  <r>
    <x v="2"/>
    <x v="3"/>
    <s v="Non-Brand"/>
    <n v="157"/>
    <n v="5175"/>
    <n v="454"/>
    <n v="402"/>
    <n v="8"/>
    <n v="4"/>
    <n v="0.39054726368159204"/>
    <n v="50.25"/>
    <n v="39.25"/>
    <n v="8.7729468599033814E-2"/>
    <n v="1.7621145374449341E-2"/>
  </r>
  <r>
    <x v="10"/>
    <x v="3"/>
    <s v="Non-Brand"/>
    <n v="406"/>
    <n v="15715"/>
    <n v="1511"/>
    <n v="410"/>
    <n v="10"/>
    <n v="5"/>
    <n v="0.99024390243902438"/>
    <n v="41"/>
    <n v="81.2"/>
    <n v="9.6150174992045812E-2"/>
    <n v="6.6181336863004635E-3"/>
  </r>
  <r>
    <x v="14"/>
    <x v="3"/>
    <s v="Non-Brand"/>
    <n v="388"/>
    <n v="14670"/>
    <n v="1198"/>
    <n v="481"/>
    <n v="11"/>
    <n v="5"/>
    <n v="0.8066528066528067"/>
    <n v="43.727272727272727"/>
    <n v="77.599999999999994"/>
    <n v="8.1663258350374912E-2"/>
    <n v="9.1819699499165273E-3"/>
  </r>
  <r>
    <x v="15"/>
    <x v="3"/>
    <s v="Non-Brand"/>
    <n v="304"/>
    <n v="15441"/>
    <n v="1210"/>
    <n v="504"/>
    <n v="11"/>
    <n v="5"/>
    <n v="0.60317460317460314"/>
    <n v="45.81818181818182"/>
    <n v="60.8"/>
    <n v="7.8362800336765751E-2"/>
    <n v="9.0909090909090905E-3"/>
  </r>
  <r>
    <x v="8"/>
    <x v="3"/>
    <s v="Non-Brand"/>
    <n v="305"/>
    <n v="9772"/>
    <n v="-929"/>
    <n v="428"/>
    <n v="11"/>
    <n v="4"/>
    <n v="0.71261682242990654"/>
    <n v="38.909090909090907"/>
    <n v="76.25"/>
    <n v="-9.5067539909946791E-2"/>
    <n v="-1.1840688912809472E-2"/>
  </r>
  <r>
    <x v="20"/>
    <x v="2"/>
    <s v="Non-Brand"/>
    <n v="306"/>
    <n v="7948"/>
    <n v="628"/>
    <n v="548"/>
    <n v="12"/>
    <n v="9"/>
    <n v="0.55839416058394165"/>
    <n v="45.666666666666664"/>
    <n v="34"/>
    <n v="7.9013588324106696E-2"/>
    <n v="1.9108280254777069E-2"/>
  </r>
  <r>
    <x v="1"/>
    <x v="2"/>
    <s v="Non-Brand"/>
    <n v="159"/>
    <n v="3419"/>
    <n v="255"/>
    <n v="513"/>
    <n v="12"/>
    <n v="7"/>
    <n v="0.30994152046783624"/>
    <n v="42.75"/>
    <n v="22.714285714285715"/>
    <n v="7.4583211465340749E-2"/>
    <n v="4.7058823529411764E-2"/>
  </r>
  <r>
    <x v="15"/>
    <x v="1"/>
    <s v="Non-Brand"/>
    <n v="358"/>
    <n v="4305"/>
    <n v="364"/>
    <n v="454"/>
    <n v="12"/>
    <n v="8"/>
    <n v="0.78854625550660795"/>
    <n v="37.833333333333336"/>
    <n v="44.75"/>
    <n v="8.4552845528455281E-2"/>
    <n v="3.2967032967032968E-2"/>
  </r>
  <r>
    <x v="1"/>
    <x v="1"/>
    <s v="Non-Brand"/>
    <n v="248"/>
    <n v="5416"/>
    <n v="344"/>
    <n v="614"/>
    <n v="12"/>
    <n v="8"/>
    <n v="0.40390879478827363"/>
    <n v="51.166666666666664"/>
    <n v="31"/>
    <n v="6.3515509601181686E-2"/>
    <n v="3.4883720930232558E-2"/>
  </r>
  <r>
    <x v="4"/>
    <x v="2"/>
    <s v="Non-Brand"/>
    <n v="400"/>
    <n v="11169"/>
    <n v="511"/>
    <n v="488"/>
    <n v="12"/>
    <n v="23"/>
    <n v="0.81967213114754101"/>
    <n v="40.666666666666664"/>
    <n v="17.391304347826086"/>
    <n v="4.5751633986928102E-2"/>
    <n v="2.3483365949119372E-2"/>
  </r>
  <r>
    <x v="18"/>
    <x v="2"/>
    <s v="Non-Brand"/>
    <n v="256"/>
    <n v="5958"/>
    <n v="432"/>
    <n v="459"/>
    <n v="13"/>
    <n v="9"/>
    <n v="0.55773420479302838"/>
    <n v="35.307692307692307"/>
    <n v="28.444444444444443"/>
    <n v="7.2507552870090641E-2"/>
    <n v="3.0092592592592591E-2"/>
  </r>
  <r>
    <x v="1"/>
    <x v="3"/>
    <s v="Non-Brand"/>
    <n v="314"/>
    <n v="22070"/>
    <n v="2153"/>
    <n v="712"/>
    <n v="13"/>
    <n v="7"/>
    <n v="0.4410112359550562"/>
    <n v="54.769230769230766"/>
    <n v="44.857142857142854"/>
    <n v="9.7553239691889448E-2"/>
    <n v="6.0380863910822107E-3"/>
  </r>
  <r>
    <x v="16"/>
    <x v="2"/>
    <s v="Non-Brand"/>
    <n v="326"/>
    <n v="4758"/>
    <n v="316"/>
    <n v="510"/>
    <n v="13"/>
    <n v="6"/>
    <n v="0.63921568627450975"/>
    <n v="39.230769230769234"/>
    <n v="54.333333333333336"/>
    <n v="6.6414459857082803E-2"/>
    <n v="4.1139240506329111E-2"/>
  </r>
  <r>
    <x v="6"/>
    <x v="3"/>
    <s v="Non-Brand"/>
    <n v="495"/>
    <n v="12017"/>
    <n v="668"/>
    <n v="592"/>
    <n v="14"/>
    <n v="10"/>
    <n v="0.83614864864864868"/>
    <n v="42.285714285714285"/>
    <n v="49.5"/>
    <n v="5.5587917117416993E-2"/>
    <n v="2.0958083832335328E-2"/>
  </r>
  <r>
    <x v="17"/>
    <x v="2"/>
    <s v="Non-Brand"/>
    <n v="334"/>
    <n v="5965"/>
    <n v="373"/>
    <n v="533"/>
    <n v="14"/>
    <n v="7"/>
    <n v="0.62664165103189495"/>
    <n v="38.071428571428569"/>
    <n v="47.714285714285715"/>
    <n v="6.2531433361274105E-2"/>
    <n v="3.7533512064343161E-2"/>
  </r>
  <r>
    <x v="6"/>
    <x v="2"/>
    <s v="Non-Brand"/>
    <n v="546"/>
    <n v="12266"/>
    <n v="624"/>
    <n v="558"/>
    <n v="15"/>
    <n v="28"/>
    <n v="0.978494623655914"/>
    <n v="37.200000000000003"/>
    <n v="19.5"/>
    <n v="5.0872330017935757E-2"/>
    <n v="2.403846153846154E-2"/>
  </r>
  <r>
    <x v="11"/>
    <x v="1"/>
    <s v="Non-Brand"/>
    <n v="407"/>
    <n v="8985"/>
    <n v="574"/>
    <n v="681"/>
    <n v="15"/>
    <n v="12"/>
    <n v="0.5976505139500734"/>
    <n v="45.4"/>
    <n v="33.916666666666664"/>
    <n v="6.3884251530328326E-2"/>
    <n v="2.6132404181184669E-2"/>
  </r>
  <r>
    <x v="7"/>
    <x v="2"/>
    <s v="Non-Brand"/>
    <n v="401"/>
    <n v="10323"/>
    <n v="703"/>
    <n v="646"/>
    <n v="16"/>
    <n v="8"/>
    <n v="0.62074303405572751"/>
    <n v="40.375"/>
    <n v="50.125"/>
    <n v="6.8100358422939072E-2"/>
    <n v="2.2759601706970129E-2"/>
  </r>
  <r>
    <x v="19"/>
    <x v="1"/>
    <s v="Non-Brand"/>
    <n v="473"/>
    <n v="7035"/>
    <n v="517"/>
    <n v="683"/>
    <n v="17"/>
    <n v="13"/>
    <n v="0.69253294289897516"/>
    <n v="40.176470588235297"/>
    <n v="36.384615384615387"/>
    <n v="7.3489694385216769E-2"/>
    <n v="3.2882011605415859E-2"/>
  </r>
  <r>
    <x v="11"/>
    <x v="3"/>
    <s v="Non-Brand"/>
    <n v="743"/>
    <n v="40984"/>
    <n v="4084"/>
    <n v="860"/>
    <n v="18"/>
    <n v="10"/>
    <n v="0.86395348837209307"/>
    <n v="47.777777777777779"/>
    <n v="74.3"/>
    <n v="9.9648643373023621E-2"/>
    <n v="4.4074436826640551E-3"/>
  </r>
  <r>
    <x v="13"/>
    <x v="3"/>
    <s v="Non-Brand"/>
    <n v="1008"/>
    <n v="33134"/>
    <n v="-3523"/>
    <n v="877"/>
    <n v="18"/>
    <n v="12"/>
    <n v="1.1493728620296466"/>
    <n v="48.722222222222221"/>
    <n v="84"/>
    <n v="-0.10632582845415585"/>
    <n v="-5.1092818620493896E-3"/>
  </r>
  <r>
    <x v="9"/>
    <x v="1"/>
    <s v="Non-Brand"/>
    <n v="433"/>
    <n v="15339"/>
    <n v="755"/>
    <n v="645"/>
    <n v="18"/>
    <n v="16"/>
    <n v="0.67131782945736429"/>
    <n v="35.833333333333336"/>
    <n v="27.0625"/>
    <n v="4.9220940087359021E-2"/>
    <n v="2.3841059602649008E-2"/>
  </r>
  <r>
    <x v="10"/>
    <x v="1"/>
    <s v="Non-Brand"/>
    <n v="305"/>
    <n v="2971"/>
    <n v="313"/>
    <n v="898"/>
    <n v="20"/>
    <n v="11"/>
    <n v="0.33964365256124723"/>
    <n v="44.9"/>
    <n v="27.727272727272727"/>
    <n v="0.10535173342308987"/>
    <n v="6.3897763578274758E-2"/>
  </r>
  <r>
    <x v="14"/>
    <x v="1"/>
    <s v="Non-Brand"/>
    <n v="562"/>
    <n v="7951"/>
    <n v="557"/>
    <n v="901"/>
    <n v="20"/>
    <n v="12"/>
    <n v="0.62375138734739177"/>
    <n v="45.05"/>
    <n v="46.833333333333336"/>
    <n v="7.00540812476418E-2"/>
    <n v="3.5906642728904849E-2"/>
  </r>
  <r>
    <x v="14"/>
    <x v="2"/>
    <s v="Non-Brand"/>
    <n v="444"/>
    <n v="4862"/>
    <n v="393"/>
    <n v="765"/>
    <n v="21"/>
    <n v="15"/>
    <n v="0.58039215686274515"/>
    <n v="36.428571428571431"/>
    <n v="29.6"/>
    <n v="8.0830933772110244E-2"/>
    <n v="5.3435114503816793E-2"/>
  </r>
  <r>
    <x v="5"/>
    <x v="2"/>
    <s v="Non-Brand"/>
    <n v="738"/>
    <n v="19265"/>
    <n v="973"/>
    <n v="889"/>
    <n v="22"/>
    <n v="43"/>
    <n v="0.83014623172103486"/>
    <n v="40.409090909090907"/>
    <n v="17.162790697674417"/>
    <n v="5.0506099143524524E-2"/>
    <n v="2.2610483042137718E-2"/>
  </r>
  <r>
    <x v="16"/>
    <x v="1"/>
    <s v="Non-Brand"/>
    <n v="537"/>
    <n v="8299"/>
    <n v="605"/>
    <n v="825"/>
    <n v="22"/>
    <n v="16"/>
    <n v="0.65090909090909088"/>
    <n v="37.5"/>
    <n v="33.5625"/>
    <n v="7.2900349439691522E-2"/>
    <n v="3.6363636363636362E-2"/>
  </r>
  <r>
    <x v="18"/>
    <x v="1"/>
    <s v="Non-Brand"/>
    <n v="451"/>
    <n v="7149"/>
    <n v="562"/>
    <n v="893"/>
    <n v="22"/>
    <n v="16"/>
    <n v="0.50503919372900341"/>
    <n v="40.590909090909093"/>
    <n v="28.1875"/>
    <n v="7.8612393341726122E-2"/>
    <n v="3.9145907473309607E-2"/>
  </r>
  <r>
    <x v="13"/>
    <x v="1"/>
    <s v="Non-Brand"/>
    <n v="415"/>
    <n v="6847"/>
    <n v="524"/>
    <n v="1058"/>
    <n v="22"/>
    <n v="13"/>
    <n v="0.39224952741020797"/>
    <n v="48.090909090909093"/>
    <n v="31.923076923076923"/>
    <n v="7.6529867095078141E-2"/>
    <n v="4.1984732824427481E-2"/>
  </r>
  <r>
    <x v="2"/>
    <x v="1"/>
    <s v="Non-Brand"/>
    <n v="877"/>
    <n v="35348"/>
    <n v="1042"/>
    <n v="903"/>
    <n v="23"/>
    <n v="14"/>
    <n v="0.97120708748615725"/>
    <n v="39.260869565217391"/>
    <n v="62.642857142857146"/>
    <n v="2.9478329749915131E-2"/>
    <n v="2.2072936660268713E-2"/>
  </r>
  <r>
    <x v="8"/>
    <x v="1"/>
    <s v="Non-Brand"/>
    <n v="409"/>
    <n v="5066"/>
    <n v="437"/>
    <n v="1036"/>
    <n v="24"/>
    <n v="17"/>
    <n v="0.39478764478764478"/>
    <n v="43.166666666666664"/>
    <n v="24.058823529411764"/>
    <n v="8.6261350177654961E-2"/>
    <n v="5.4919908466819219E-2"/>
  </r>
  <r>
    <x v="12"/>
    <x v="2"/>
    <s v="Non-Brand"/>
    <n v="660"/>
    <n v="20103"/>
    <n v="1004"/>
    <n v="1003"/>
    <n v="24"/>
    <n v="38"/>
    <n v="0.65802592223330014"/>
    <n v="41.791666666666664"/>
    <n v="17.368421052631579"/>
    <n v="4.9942794607769986E-2"/>
    <n v="2.3904382470119521E-2"/>
  </r>
  <r>
    <x v="10"/>
    <x v="2"/>
    <s v="Non-Brand"/>
    <n v="487"/>
    <n v="5515"/>
    <n v="482"/>
    <n v="1043"/>
    <n v="27"/>
    <n v="17"/>
    <n v="0.46692233940556088"/>
    <n v="38.629629629629626"/>
    <n v="28.647058823529413"/>
    <n v="8.739800543970988E-2"/>
    <n v="5.6016597510373446E-2"/>
  </r>
  <r>
    <x v="19"/>
    <x v="2"/>
    <s v="Non-Brand"/>
    <n v="512"/>
    <n v="8961"/>
    <n v="557"/>
    <n v="1060"/>
    <n v="27"/>
    <n v="18"/>
    <n v="0.48301886792452831"/>
    <n v="39.25925925925926"/>
    <n v="28.444444444444443"/>
    <n v="6.2158241267715658E-2"/>
    <n v="4.8473967684021541E-2"/>
  </r>
  <r>
    <x v="17"/>
    <x v="1"/>
    <s v="Non-Brand"/>
    <n v="809"/>
    <n v="9923"/>
    <n v="719"/>
    <n v="1432"/>
    <n v="29"/>
    <n v="19"/>
    <n v="0.56494413407821231"/>
    <n v="49.379310344827587"/>
    <n v="42.578947368421055"/>
    <n v="7.2457926030434341E-2"/>
    <n v="4.0333796940194712E-2"/>
  </r>
  <r>
    <x v="8"/>
    <x v="2"/>
    <s v="Non-Brand"/>
    <n v="507"/>
    <n v="6510"/>
    <n v="502"/>
    <n v="1013"/>
    <n v="29"/>
    <n v="20"/>
    <n v="0.50049358341559724"/>
    <n v="34.931034482758619"/>
    <n v="25.35"/>
    <n v="7.7112135176651303E-2"/>
    <n v="5.7768924302788842E-2"/>
  </r>
  <r>
    <x v="11"/>
    <x v="2"/>
    <s v="Non-Brand"/>
    <n v="398"/>
    <n v="6840"/>
    <n v="530"/>
    <n v="1213"/>
    <n v="30"/>
    <n v="20"/>
    <n v="0.32811211871393242"/>
    <n v="40.43333333333333"/>
    <n v="19.899999999999999"/>
    <n v="7.748538011695906E-2"/>
    <n v="5.6603773584905662E-2"/>
  </r>
  <r>
    <x v="15"/>
    <x v="2"/>
    <s v="Non-Brand"/>
    <n v="676"/>
    <n v="8334"/>
    <n v="651"/>
    <n v="1201"/>
    <n v="31"/>
    <n v="23"/>
    <n v="0.56286427976686093"/>
    <n v="38.741935483870968"/>
    <n v="29.391304347826086"/>
    <n v="7.8113750899928003E-2"/>
    <n v="4.7619047619047616E-2"/>
  </r>
  <r>
    <x v="13"/>
    <x v="2"/>
    <s v="Non-Brand"/>
    <n v="477"/>
    <n v="8223"/>
    <n v="632"/>
    <n v="1282"/>
    <n v="31"/>
    <n v="20"/>
    <n v="0.37207488299531982"/>
    <n v="41.354838709677416"/>
    <n v="23.85"/>
    <n v="7.685759455186672E-2"/>
    <n v="4.9050632911392403E-2"/>
  </r>
  <r>
    <x v="20"/>
    <x v="1"/>
    <s v="Non-Brand"/>
    <n v="1006"/>
    <n v="26045"/>
    <n v="1243"/>
    <n v="1339"/>
    <n v="32"/>
    <n v="26"/>
    <n v="0.75130694548170274"/>
    <n v="41.84375"/>
    <n v="38.692307692307693"/>
    <n v="4.7725091188327892E-2"/>
    <n v="2.5744167337087689E-2"/>
  </r>
  <r>
    <x v="4"/>
    <x v="1"/>
    <s v="Non-Brand"/>
    <n v="985"/>
    <n v="33943"/>
    <n v="1768"/>
    <n v="1577"/>
    <n v="42"/>
    <n v="35"/>
    <n v="0.62460367786937221"/>
    <n v="37.547619047619051"/>
    <n v="28.142857142857142"/>
    <n v="5.2087322864802756E-2"/>
    <n v="2.3755656108597284E-2"/>
  </r>
  <r>
    <x v="6"/>
    <x v="1"/>
    <s v="Non-Brand"/>
    <n v="1176"/>
    <n v="38939"/>
    <n v="2121"/>
    <n v="2024"/>
    <n v="50"/>
    <n v="42"/>
    <n v="0.5810276679841897"/>
    <n v="40.479999999999997"/>
    <n v="28"/>
    <n v="5.4469811756850457E-2"/>
    <n v="2.3573785950023574E-2"/>
  </r>
  <r>
    <x v="12"/>
    <x v="1"/>
    <s v="Non-Brand"/>
    <n v="1209"/>
    <n v="39887"/>
    <n v="1775"/>
    <n v="1895"/>
    <n v="52"/>
    <n v="36"/>
    <n v="0.63799472295514514"/>
    <n v="36.442307692307693"/>
    <n v="33.583333333333336"/>
    <n v="4.4500714518514804E-2"/>
    <n v="2.9295774647887324E-2"/>
  </r>
  <r>
    <x v="8"/>
    <x v="4"/>
    <s v="Non-Brand"/>
    <n v="15313"/>
    <n v="241328"/>
    <n v="14104"/>
    <n v="10683"/>
    <n v="288"/>
    <n v="162"/>
    <n v="1.4333988579986896"/>
    <n v="37.09375"/>
    <n v="94.524691358024697"/>
    <n v="5.8443280514486509E-2"/>
    <n v="2.0419739081111742E-2"/>
  </r>
  <r>
    <x v="3"/>
    <x v="1"/>
    <s v="Non-Brand"/>
    <n v="39"/>
    <n v="832"/>
    <n v="70"/>
    <n v="63"/>
    <n v="1"/>
    <n v="1"/>
    <n v="0.61904761904761907"/>
    <n v="63"/>
    <n v="39"/>
    <n v="8.4134615384615391E-2"/>
    <n v="1.4285714285714285E-2"/>
  </r>
  <r>
    <x v="14"/>
    <x v="0"/>
    <s v="Non-Brand"/>
    <n v="89"/>
    <n v="2684"/>
    <n v="219"/>
    <n v="31"/>
    <n v="1"/>
    <n v="1"/>
    <n v="2.870967741935484"/>
    <n v="31"/>
    <n v="89"/>
    <n v="8.1594634873323399E-2"/>
    <n v="4.5662100456621002E-3"/>
  </r>
  <r>
    <x v="0"/>
    <x v="1"/>
    <s v="Non-Brand"/>
    <n v="9"/>
    <n v="101"/>
    <n v="11"/>
    <n v="39"/>
    <n v="1"/>
    <n v="0"/>
    <n v="0.23076923076923078"/>
    <n v="39"/>
    <e v="#DIV/0!"/>
    <n v="0.10891089108910891"/>
    <n v="9.0909090909090912E-2"/>
  </r>
  <r>
    <x v="0"/>
    <x v="3"/>
    <s v="Non-Brand"/>
    <n v="9"/>
    <n v="524"/>
    <n v="49"/>
    <n v="68"/>
    <n v="1"/>
    <n v="0"/>
    <n v="0.13235294117647059"/>
    <n v="68"/>
    <e v="#DIV/0!"/>
    <n v="9.3511450381679392E-2"/>
    <n v="2.0408163265306121E-2"/>
  </r>
  <r>
    <x v="19"/>
    <x v="4"/>
    <s v="Non-Brand"/>
    <n v="16556"/>
    <n v="268438"/>
    <n v="14710"/>
    <n v="22127"/>
    <n v="610"/>
    <n v="377"/>
    <n v="0.74822614904867357"/>
    <n v="36.273770491803276"/>
    <n v="43.915119363395227"/>
    <n v="5.4798500957390535E-2"/>
    <n v="4.1468388851121689E-2"/>
  </r>
  <r>
    <x v="5"/>
    <x v="4"/>
    <s v="Non-Brand"/>
    <n v="15372"/>
    <n v="263069"/>
    <n v="13967"/>
    <n v="20546"/>
    <n v="515"/>
    <n v="281"/>
    <n v="0.74817482721697659"/>
    <n v="39.895145631067962"/>
    <n v="54.704626334519574"/>
    <n v="5.3092534658207541E-2"/>
    <n v="3.687262833822582E-2"/>
  </r>
  <r>
    <x v="13"/>
    <x v="4"/>
    <s v="Non-Brand"/>
    <n v="14476"/>
    <n v="274939"/>
    <n v="16211"/>
    <n v="14551"/>
    <n v="402"/>
    <n v="223"/>
    <n v="0.99484571507112918"/>
    <n v="36.196517412935322"/>
    <n v="64.914798206278022"/>
    <n v="5.8962169790389866E-2"/>
    <n v="2.4797976682499539E-2"/>
  </r>
  <r>
    <x v="20"/>
    <x v="4"/>
    <s v="Non-Brand"/>
    <n v="15152"/>
    <n v="251091"/>
    <n v="13172"/>
    <n v="19712"/>
    <n v="516"/>
    <n v="286"/>
    <n v="0.76866883116883122"/>
    <n v="38.201550387596896"/>
    <n v="52.97902097902098"/>
    <n v="5.2459068624522584E-2"/>
    <n v="3.9174005466140298E-2"/>
  </r>
  <r>
    <x v="11"/>
    <x v="4"/>
    <s v="Non-Brand"/>
    <n v="12764"/>
    <n v="263130"/>
    <n v="13725"/>
    <n v="12786"/>
    <n v="339"/>
    <n v="210"/>
    <n v="0.99827936805881434"/>
    <n v="37.716814159292035"/>
    <n v="60.780952380952378"/>
    <n v="5.2160529016075707E-2"/>
    <n v="2.4699453551912567E-2"/>
  </r>
  <r>
    <x v="10"/>
    <x v="4"/>
    <s v="Non-Brand"/>
    <n v="11667"/>
    <n v="210501"/>
    <n v="11085"/>
    <n v="3749"/>
    <n v="101"/>
    <n v="45"/>
    <n v="3.1120298746332353"/>
    <n v="37.118811881188115"/>
    <n v="259.26666666666665"/>
    <n v="5.2660082374905583E-2"/>
    <n v="9.1114118177717633E-3"/>
  </r>
  <r>
    <x v="7"/>
    <x v="4"/>
    <s v="Non-Brand"/>
    <n v="0"/>
    <n v="253617"/>
    <n v="11314"/>
    <n v="15653"/>
    <n v="405"/>
    <n v="234"/>
    <n v="0"/>
    <n v="38.649382716049381"/>
    <n v="0"/>
    <n v="4.4610574212296493E-2"/>
    <n v="3.5796358493901365E-2"/>
  </r>
  <r>
    <x v="14"/>
    <x v="4"/>
    <s v="Non-Brand"/>
    <n v="14675"/>
    <n v="248361"/>
    <n v="13601"/>
    <n v="7730"/>
    <n v="211"/>
    <n v="115"/>
    <n v="1.8984476067270375"/>
    <n v="36.63507109004739"/>
    <n v="127.60869565217391"/>
    <n v="5.4763026401085518E-2"/>
    <n v="1.5513565179030953E-2"/>
  </r>
  <r>
    <x v="0"/>
    <x v="4"/>
    <s v="Non-Brand"/>
    <n v="12686"/>
    <n v="342376"/>
    <n v="15185"/>
    <n v="11034"/>
    <n v="326"/>
    <n v="188"/>
    <n v="1.1497190502084467"/>
    <n v="33.846625766871163"/>
    <n v="67.478723404255319"/>
    <n v="4.4351823725962101E-2"/>
    <n v="2.1468554494567006E-2"/>
  </r>
  <r>
    <x v="4"/>
    <x v="4"/>
    <s v="Non-Brand"/>
    <n v="12839"/>
    <n v="217022"/>
    <n v="11476"/>
    <n v="17259"/>
    <n v="438"/>
    <n v="253"/>
    <n v="0.74390173242945712"/>
    <n v="39.404109589041099"/>
    <n v="50.747035573122531"/>
    <n v="5.2879431578365325E-2"/>
    <n v="3.8166608574416172E-2"/>
  </r>
  <r>
    <x v="2"/>
    <x v="2"/>
    <s v="Non-Brand"/>
    <n v="666"/>
    <n v="7674"/>
    <n v="694"/>
    <n v="1421"/>
    <n v="35"/>
    <n v="25"/>
    <n v="0.46868402533427161"/>
    <n v="40.6"/>
    <n v="26.64"/>
    <n v="9.0435235861350008E-2"/>
    <n v="5.0432276657060522E-2"/>
  </r>
  <r>
    <x v="7"/>
    <x v="1"/>
    <s v="Non-Brand"/>
    <n v="1115"/>
    <n v="32610"/>
    <n v="1652"/>
    <n v="1752"/>
    <n v="45"/>
    <n v="33"/>
    <n v="0.63641552511415522"/>
    <n v="38.93333333333333"/>
    <n v="33.787878787878789"/>
    <n v="5.065930696105489E-2"/>
    <n v="2.7239709443099273E-2"/>
  </r>
  <r>
    <x v="5"/>
    <x v="1"/>
    <s v="Non-Brand"/>
    <n v="1861"/>
    <n v="53004"/>
    <n v="2708"/>
    <n v="2711"/>
    <n v="66"/>
    <n v="56"/>
    <n v="0.68646255994098115"/>
    <n v="41.075757575757578"/>
    <n v="33.232142857142854"/>
    <n v="5.1090483737076448E-2"/>
    <n v="2.4372230428360415E-2"/>
  </r>
  <r>
    <x v="2"/>
    <x v="4"/>
    <s v="Non-Brand"/>
    <n v="15221"/>
    <n v="246298"/>
    <n v="13600"/>
    <n v="3463"/>
    <n v="90"/>
    <n v="38"/>
    <n v="4.3953219751660413"/>
    <n v="38.477777777777774"/>
    <n v="400.55263157894734"/>
    <n v="5.5217663156014257E-2"/>
    <n v="6.6176470588235293E-3"/>
  </r>
  <r>
    <x v="16"/>
    <x v="4"/>
    <s v="Non-Brand"/>
    <n v="10255"/>
    <n v="192063"/>
    <n v="9610"/>
    <n v="14346"/>
    <n v="392"/>
    <n v="256"/>
    <n v="0.71483340303917464"/>
    <n v="36.596938775510203"/>
    <n v="40.05859375"/>
    <n v="5.0035665380630312E-2"/>
    <n v="4.0790842872008327E-2"/>
  </r>
  <r>
    <x v="3"/>
    <x v="4"/>
    <s v="Non-Brand"/>
    <n v="14327"/>
    <n v="354320"/>
    <n v="16893"/>
    <n v="13351"/>
    <n v="408"/>
    <n v="259"/>
    <n v="1.0731031383416973"/>
    <n v="32.723039215686278"/>
    <n v="55.316602316602314"/>
    <n v="4.7677240912169787E-2"/>
    <n v="2.4152015627774817E-2"/>
  </r>
  <r>
    <x v="12"/>
    <x v="4"/>
    <s v="Non-Brand"/>
    <n v="16345"/>
    <n v="269075"/>
    <n v="14140"/>
    <n v="23865"/>
    <n v="626"/>
    <n v="366"/>
    <n v="0.68489419652210348"/>
    <n v="38.123003194888177"/>
    <n v="44.658469945355193"/>
    <n v="5.2550404162408249E-2"/>
    <n v="4.4271570014144272E-2"/>
  </r>
  <r>
    <x v="1"/>
    <x v="4"/>
    <s v="Non-Brand"/>
    <n v="14144"/>
    <n v="314134"/>
    <n v="16539"/>
    <n v="13647"/>
    <n v="363"/>
    <n v="225"/>
    <n v="1.0364182604235364"/>
    <n v="37.595041322314053"/>
    <n v="62.862222222222222"/>
    <n v="5.264950626165904E-2"/>
    <n v="2.1948122619263558E-2"/>
  </r>
  <r>
    <x v="17"/>
    <x v="4"/>
    <s v="Non-Brand"/>
    <n v="12385"/>
    <n v="270760"/>
    <n v="11186"/>
    <n v="15659"/>
    <n v="427"/>
    <n v="259"/>
    <n v="0.79091896034229514"/>
    <n v="36.672131147540981"/>
    <n v="47.818532818532816"/>
    <n v="4.1313340227507753E-2"/>
    <n v="3.8172715894868585E-2"/>
  </r>
  <r>
    <x v="6"/>
    <x v="4"/>
    <s v="Non-Brand"/>
    <n v="11461"/>
    <n v="190843"/>
    <n v="10618"/>
    <n v="18061"/>
    <n v="429"/>
    <n v="252"/>
    <n v="0.63457172914013615"/>
    <n v="42.100233100233098"/>
    <n v="45.480158730158728"/>
    <n v="5.5637356360987829E-2"/>
    <n v="4.0403089093991339E-2"/>
  </r>
  <r>
    <x v="9"/>
    <x v="4"/>
    <s v="Non-Brand"/>
    <n v="4703"/>
    <n v="87708"/>
    <n v="4409"/>
    <n v="6431"/>
    <n v="167"/>
    <n v="103"/>
    <n v="0.73130150831907947"/>
    <n v="38.508982035928142"/>
    <n v="45.660194174757279"/>
    <n v="5.02690746568158E-2"/>
    <n v="3.7877069630301657E-2"/>
  </r>
  <r>
    <x v="15"/>
    <x v="4"/>
    <s v="Non-Brand"/>
    <n v="13500"/>
    <n v="272239"/>
    <n v="13356"/>
    <n v="13525"/>
    <n v="382"/>
    <n v="245"/>
    <n v="0.99815157116451014"/>
    <n v="35.405759162303667"/>
    <n v="55.102040816326529"/>
    <n v="4.9059833455162558E-2"/>
    <n v="2.8601377657981431E-2"/>
  </r>
  <r>
    <x v="18"/>
    <x v="4"/>
    <s v="Non-Brand"/>
    <n v="13980"/>
    <n v="265239"/>
    <n v="11937"/>
    <n v="19078"/>
    <n v="494"/>
    <n v="282"/>
    <n v="0.73278121396372786"/>
    <n v="38.61943319838057"/>
    <n v="49.574468085106382"/>
    <n v="4.5004693879859295E-2"/>
    <n v="4.1383932311300997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6">
  <r>
    <x v="0"/>
    <x v="0"/>
    <x v="0"/>
    <n v="164"/>
    <n v="1335"/>
    <n v="484"/>
    <n v="1039"/>
    <n v="18"/>
    <n v="5"/>
    <n v="0.15784408084696824"/>
    <n v="57.722222222222221"/>
    <n v="32.799999999999997"/>
    <n v="0.36254681647940074"/>
    <n v="3.71900826446281E-2"/>
  </r>
  <r>
    <x v="1"/>
    <x v="0"/>
    <x v="0"/>
    <n v="39"/>
    <n v="713"/>
    <n v="277"/>
    <n v="1169"/>
    <n v="20"/>
    <n v="7"/>
    <n v="3.3361847733105215E-2"/>
    <n v="58.45"/>
    <n v="5.5714285714285712"/>
    <n v="0.38849929873772793"/>
    <n v="7.2202166064981949E-2"/>
  </r>
  <r>
    <x v="2"/>
    <x v="0"/>
    <x v="0"/>
    <n v="235"/>
    <n v="2123"/>
    <n v="657"/>
    <n v="3102"/>
    <n v="50"/>
    <n v="19"/>
    <n v="7.575757575757576E-2"/>
    <n v="62.04"/>
    <n v="12.368421052631579"/>
    <n v="0.30946773433820068"/>
    <n v="7.6103500761035003E-2"/>
  </r>
  <r>
    <x v="3"/>
    <x v="0"/>
    <x v="0"/>
    <n v="261"/>
    <n v="2053"/>
    <n v="603"/>
    <n v="2591"/>
    <n v="51"/>
    <n v="19"/>
    <n v="0.10073330760324199"/>
    <n v="50.803921568627452"/>
    <n v="13.736842105263158"/>
    <n v="0.29371651242084756"/>
    <n v="8.45771144278607E-2"/>
  </r>
  <r>
    <x v="4"/>
    <x v="0"/>
    <x v="0"/>
    <n v="160"/>
    <n v="1624"/>
    <n v="564"/>
    <n v="2737"/>
    <n v="50"/>
    <n v="22"/>
    <n v="5.8458165875045667E-2"/>
    <n v="54.74"/>
    <n v="7.2727272727272725"/>
    <n v="0.34729064039408869"/>
    <n v="8.8652482269503549E-2"/>
  </r>
  <r>
    <x v="5"/>
    <x v="0"/>
    <x v="0"/>
    <n v="113"/>
    <n v="1153"/>
    <n v="449"/>
    <n v="2314"/>
    <n v="49"/>
    <n v="19"/>
    <n v="4.8833189282627483E-2"/>
    <n v="47.224489795918366"/>
    <n v="5.9473684210526319"/>
    <n v="0.38941890719861233"/>
    <n v="0.10913140311804009"/>
  </r>
  <r>
    <x v="6"/>
    <x v="0"/>
    <x v="0"/>
    <n v="117"/>
    <n v="1215"/>
    <n v="535"/>
    <n v="2746"/>
    <n v="52"/>
    <n v="21"/>
    <n v="4.2607428987618351E-2"/>
    <n v="52.807692307692307"/>
    <n v="5.5714285714285712"/>
    <n v="0.44032921810699588"/>
    <n v="9.719626168224299E-2"/>
  </r>
  <r>
    <x v="7"/>
    <x v="0"/>
    <x v="0"/>
    <n v="131"/>
    <n v="1148"/>
    <n v="491"/>
    <n v="2427"/>
    <n v="48"/>
    <n v="20"/>
    <n v="5.3976102183765966E-2"/>
    <n v="50.5625"/>
    <n v="6.55"/>
    <n v="0.42770034843205573"/>
    <n v="9.775967413441955E-2"/>
  </r>
  <r>
    <x v="8"/>
    <x v="0"/>
    <x v="0"/>
    <n v="134"/>
    <n v="1211"/>
    <n v="555"/>
    <n v="2617"/>
    <n v="53"/>
    <n v="22"/>
    <n v="5.1203668322506689E-2"/>
    <n v="49.377358490566039"/>
    <n v="6.0909090909090908"/>
    <n v="0.45829892650701898"/>
    <n v="9.5495495495495492E-2"/>
  </r>
  <r>
    <x v="9"/>
    <x v="0"/>
    <x v="0"/>
    <n v="198"/>
    <n v="1738"/>
    <n v="706"/>
    <n v="2612"/>
    <n v="49"/>
    <n v="21"/>
    <n v="7.5803981623277186E-2"/>
    <n v="53.306122448979593"/>
    <n v="9.4285714285714288"/>
    <n v="0.40621403912543153"/>
    <n v="6.9405099150141647E-2"/>
  </r>
  <r>
    <x v="10"/>
    <x v="0"/>
    <x v="0"/>
    <n v="178"/>
    <n v="1804"/>
    <n v="873"/>
    <n v="3540"/>
    <n v="68"/>
    <n v="27"/>
    <n v="5.0282485875706218E-2"/>
    <n v="52.058823529411768"/>
    <n v="6.5925925925925926"/>
    <n v="0.48392461197339248"/>
    <n v="7.7892325315005728E-2"/>
  </r>
  <r>
    <x v="11"/>
    <x v="0"/>
    <x v="0"/>
    <n v="116"/>
    <n v="1379"/>
    <n v="582"/>
    <n v="2648"/>
    <n v="48"/>
    <n v="20"/>
    <n v="4.3806646525679761E-2"/>
    <n v="55.166666666666664"/>
    <n v="5.8"/>
    <n v="0.4220449601160261"/>
    <n v="8.247422680412371E-2"/>
  </r>
  <r>
    <x v="12"/>
    <x v="0"/>
    <x v="0"/>
    <n v="222"/>
    <n v="2974"/>
    <n v="1190"/>
    <n v="4845"/>
    <n v="106"/>
    <n v="50"/>
    <n v="4.5820433436532505E-2"/>
    <n v="45.70754716981132"/>
    <n v="4.4400000000000004"/>
    <n v="0.40013449899125758"/>
    <n v="8.9075630252100843E-2"/>
  </r>
  <r>
    <x v="13"/>
    <x v="0"/>
    <x v="0"/>
    <n v="202"/>
    <n v="3249"/>
    <n v="1106"/>
    <n v="4234"/>
    <n v="83"/>
    <n v="42"/>
    <n v="4.7709022201228156E-2"/>
    <n v="51.012048192771083"/>
    <n v="4.8095238095238093"/>
    <n v="0.3404124345952601"/>
    <n v="7.5045207956600357E-2"/>
  </r>
  <r>
    <x v="14"/>
    <x v="0"/>
    <x v="0"/>
    <n v="297"/>
    <n v="3190"/>
    <n v="1134"/>
    <n v="5237"/>
    <n v="108"/>
    <n v="49"/>
    <n v="5.6711857933931638E-2"/>
    <n v="48.49074074074074"/>
    <n v="6.0612244897959187"/>
    <n v="0.35548589341692788"/>
    <n v="9.5238095238095233E-2"/>
  </r>
  <r>
    <x v="15"/>
    <x v="0"/>
    <x v="0"/>
    <n v="287"/>
    <n v="2751"/>
    <n v="1108"/>
    <n v="5215"/>
    <n v="109"/>
    <n v="49"/>
    <n v="5.5033557046979868E-2"/>
    <n v="47.844036697247709"/>
    <n v="5.8571428571428568"/>
    <n v="0.40276263177026533"/>
    <n v="9.8375451263537902E-2"/>
  </r>
  <r>
    <x v="16"/>
    <x v="0"/>
    <x v="0"/>
    <n v="221"/>
    <n v="2965"/>
    <n v="1223"/>
    <n v="5278"/>
    <n v="109"/>
    <n v="48"/>
    <n v="4.1871921182266007E-2"/>
    <n v="48.422018348623851"/>
    <n v="4.604166666666667"/>
    <n v="0.41247892074198989"/>
    <n v="8.9125102207686019E-2"/>
  </r>
  <r>
    <x v="17"/>
    <x v="0"/>
    <x v="0"/>
    <n v="256"/>
    <n v="2954"/>
    <n v="1158"/>
    <n v="4774"/>
    <n v="93"/>
    <n v="43"/>
    <n v="5.362379555927943E-2"/>
    <n v="51.333333333333336"/>
    <n v="5.9534883720930232"/>
    <n v="0.39201083276912663"/>
    <n v="8.0310880829015538E-2"/>
  </r>
  <r>
    <x v="18"/>
    <x v="0"/>
    <x v="0"/>
    <n v="279"/>
    <n v="2914"/>
    <n v="1185"/>
    <n v="5723"/>
    <n v="106"/>
    <n v="48"/>
    <n v="4.8750655250742618E-2"/>
    <n v="53.990566037735846"/>
    <n v="5.8125"/>
    <n v="0.40665751544269046"/>
    <n v="8.9451476793248941E-2"/>
  </r>
  <r>
    <x v="19"/>
    <x v="0"/>
    <x v="0"/>
    <n v="346"/>
    <n v="3144"/>
    <n v="1421"/>
    <n v="5919"/>
    <n v="122"/>
    <n v="55"/>
    <n v="5.8455820239905393E-2"/>
    <n v="48.516393442622949"/>
    <n v="6.290909090909091"/>
    <n v="0.45197201017811706"/>
    <n v="8.5855031667839546E-2"/>
  </r>
  <r>
    <x v="20"/>
    <x v="0"/>
    <x v="0"/>
    <n v="131"/>
    <n v="1136"/>
    <n v="464"/>
    <n v="2447"/>
    <n v="52"/>
    <n v="25"/>
    <n v="5.3534940743767877E-2"/>
    <n v="47.057692307692307"/>
    <n v="5.24"/>
    <n v="0.40845070422535212"/>
    <n v="0.11206896551724138"/>
  </r>
  <r>
    <x v="0"/>
    <x v="0"/>
    <x v="1"/>
    <n v="39"/>
    <n v="832"/>
    <n v="70"/>
    <n v="63"/>
    <n v="1"/>
    <n v="1"/>
    <n v="0.61904761904761907"/>
    <n v="63"/>
    <n v="39"/>
    <n v="8.4134615384615391E-2"/>
    <n v="1.4285714285714285E-2"/>
  </r>
  <r>
    <x v="1"/>
    <x v="0"/>
    <x v="1"/>
    <n v="9"/>
    <n v="101"/>
    <n v="11"/>
    <n v="39"/>
    <n v="1"/>
    <n v="0"/>
    <n v="0.23076923076923078"/>
    <n v="39"/>
    <e v="#DIV/0!"/>
    <n v="0.10891089108910891"/>
    <n v="9.0909090909090912E-2"/>
  </r>
  <r>
    <x v="2"/>
    <x v="0"/>
    <x v="1"/>
    <n v="248"/>
    <n v="5416"/>
    <n v="344"/>
    <n v="614"/>
    <n v="12"/>
    <n v="8"/>
    <n v="0.40390879478827363"/>
    <n v="51.166666666666664"/>
    <n v="31"/>
    <n v="6.3515509601181686E-2"/>
    <n v="3.4883720930232558E-2"/>
  </r>
  <r>
    <x v="3"/>
    <x v="0"/>
    <x v="1"/>
    <n v="407"/>
    <n v="8985"/>
    <n v="574"/>
    <n v="681"/>
    <n v="15"/>
    <n v="12"/>
    <n v="0.5976505139500734"/>
    <n v="45.4"/>
    <n v="33.916666666666664"/>
    <n v="6.3884251530328326E-2"/>
    <n v="2.6132404181184669E-2"/>
  </r>
  <r>
    <x v="4"/>
    <x v="0"/>
    <x v="1"/>
    <n v="415"/>
    <n v="6847"/>
    <n v="524"/>
    <n v="1058"/>
    <n v="22"/>
    <n v="13"/>
    <n v="0.39224952741020797"/>
    <n v="48.090909090909093"/>
    <n v="31.923076923076923"/>
    <n v="7.6529867095078141E-2"/>
    <n v="4.1984732824427481E-2"/>
  </r>
  <r>
    <x v="5"/>
    <x v="0"/>
    <x v="1"/>
    <n v="409"/>
    <n v="5066"/>
    <n v="437"/>
    <n v="1036"/>
    <n v="24"/>
    <n v="17"/>
    <n v="0.39478764478764478"/>
    <n v="43.166666666666664"/>
    <n v="24.058823529411764"/>
    <n v="8.6261350177654961E-2"/>
    <n v="5.4919908466819219E-2"/>
  </r>
  <r>
    <x v="6"/>
    <x v="0"/>
    <x v="1"/>
    <n v="305"/>
    <n v="2971"/>
    <n v="313"/>
    <n v="898"/>
    <n v="20"/>
    <n v="11"/>
    <n v="0.33964365256124723"/>
    <n v="44.9"/>
    <n v="27.727272727272727"/>
    <n v="0.10535173342308987"/>
    <n v="6.3897763578274758E-2"/>
  </r>
  <r>
    <x v="7"/>
    <x v="0"/>
    <x v="1"/>
    <n v="877"/>
    <n v="35348"/>
    <n v="1042"/>
    <n v="903"/>
    <n v="23"/>
    <n v="14"/>
    <n v="0.97120708748615725"/>
    <n v="39.260869565217391"/>
    <n v="62.642857142857146"/>
    <n v="2.9478329749915131E-2"/>
    <n v="2.2072936660268713E-2"/>
  </r>
  <r>
    <x v="8"/>
    <x v="0"/>
    <x v="1"/>
    <n v="562"/>
    <n v="7951"/>
    <n v="557"/>
    <n v="901"/>
    <n v="20"/>
    <n v="12"/>
    <n v="0.62375138734739177"/>
    <n v="45.05"/>
    <n v="46.833333333333336"/>
    <n v="7.00540812476418E-2"/>
    <n v="3.5906642728904849E-2"/>
  </r>
  <r>
    <x v="9"/>
    <x v="0"/>
    <x v="1"/>
    <n v="358"/>
    <n v="4305"/>
    <n v="364"/>
    <n v="454"/>
    <n v="12"/>
    <n v="8"/>
    <n v="0.78854625550660795"/>
    <n v="37.833333333333336"/>
    <n v="44.75"/>
    <n v="8.4552845528455281E-2"/>
    <n v="3.2967032967032968E-2"/>
  </r>
  <r>
    <x v="10"/>
    <x v="0"/>
    <x v="1"/>
    <n v="809"/>
    <n v="9923"/>
    <n v="719"/>
    <n v="1432"/>
    <n v="29"/>
    <n v="19"/>
    <n v="0.56494413407821231"/>
    <n v="49.379310344827587"/>
    <n v="42.578947368421055"/>
    <n v="7.2457926030434341E-2"/>
    <n v="4.0333796940194712E-2"/>
  </r>
  <r>
    <x v="11"/>
    <x v="0"/>
    <x v="1"/>
    <n v="537"/>
    <n v="8299"/>
    <n v="605"/>
    <n v="825"/>
    <n v="22"/>
    <n v="16"/>
    <n v="0.65090909090909088"/>
    <n v="37.5"/>
    <n v="33.5625"/>
    <n v="7.2900349439691522E-2"/>
    <n v="3.6363636363636362E-2"/>
  </r>
  <r>
    <x v="12"/>
    <x v="0"/>
    <x v="1"/>
    <n v="473"/>
    <n v="7035"/>
    <n v="517"/>
    <n v="683"/>
    <n v="17"/>
    <n v="13"/>
    <n v="0.69253294289897516"/>
    <n v="40.176470588235297"/>
    <n v="36.384615384615387"/>
    <n v="7.3489694385216769E-2"/>
    <n v="3.2882011605415859E-2"/>
  </r>
  <r>
    <x v="13"/>
    <x v="0"/>
    <x v="1"/>
    <n v="451"/>
    <n v="7149"/>
    <n v="562"/>
    <n v="893"/>
    <n v="22"/>
    <n v="16"/>
    <n v="0.50503919372900341"/>
    <n v="40.590909090909093"/>
    <n v="28.1875"/>
    <n v="7.8612393341726122E-2"/>
    <n v="3.9145907473309607E-2"/>
  </r>
  <r>
    <x v="14"/>
    <x v="0"/>
    <x v="1"/>
    <n v="1006"/>
    <n v="26045"/>
    <n v="1243"/>
    <n v="1339"/>
    <n v="32"/>
    <n v="26"/>
    <n v="0.75130694548170274"/>
    <n v="41.84375"/>
    <n v="38.692307692307693"/>
    <n v="4.7725091188327892E-2"/>
    <n v="2.5744167337087689E-2"/>
  </r>
  <r>
    <x v="15"/>
    <x v="0"/>
    <x v="1"/>
    <n v="1115"/>
    <n v="32610"/>
    <n v="1652"/>
    <n v="1752"/>
    <n v="45"/>
    <n v="33"/>
    <n v="0.63641552511415522"/>
    <n v="38.93333333333333"/>
    <n v="33.787878787878789"/>
    <n v="5.065930696105489E-2"/>
    <n v="2.7239709443099273E-2"/>
  </r>
  <r>
    <x v="16"/>
    <x v="0"/>
    <x v="1"/>
    <n v="1209"/>
    <n v="39887"/>
    <n v="1775"/>
    <n v="1895"/>
    <n v="52"/>
    <n v="36"/>
    <n v="0.63799472295514514"/>
    <n v="36.442307692307693"/>
    <n v="33.583333333333336"/>
    <n v="4.4500714518514804E-2"/>
    <n v="2.9295774647887324E-2"/>
  </r>
  <r>
    <x v="17"/>
    <x v="0"/>
    <x v="1"/>
    <n v="1861"/>
    <n v="53004"/>
    <n v="2708"/>
    <n v="2711"/>
    <n v="66"/>
    <n v="56"/>
    <n v="0.68646255994098115"/>
    <n v="41.075757575757578"/>
    <n v="33.232142857142854"/>
    <n v="5.1090483737076448E-2"/>
    <n v="2.4372230428360415E-2"/>
  </r>
  <r>
    <x v="18"/>
    <x v="0"/>
    <x v="1"/>
    <n v="985"/>
    <n v="33943"/>
    <n v="1768"/>
    <n v="1577"/>
    <n v="42"/>
    <n v="35"/>
    <n v="0.62460367786937221"/>
    <n v="37.547619047619051"/>
    <n v="28.142857142857142"/>
    <n v="5.2087322864802756E-2"/>
    <n v="2.3755656108597284E-2"/>
  </r>
  <r>
    <x v="19"/>
    <x v="0"/>
    <x v="1"/>
    <n v="1176"/>
    <n v="38939"/>
    <n v="2121"/>
    <n v="2024"/>
    <n v="50"/>
    <n v="42"/>
    <n v="0.5810276679841897"/>
    <n v="40.479999999999997"/>
    <n v="28"/>
    <n v="5.4469811756850457E-2"/>
    <n v="2.3573785950023574E-2"/>
  </r>
  <r>
    <x v="20"/>
    <x v="0"/>
    <x v="1"/>
    <n v="433"/>
    <n v="15339"/>
    <n v="755"/>
    <n v="645"/>
    <n v="18"/>
    <n v="16"/>
    <n v="0.67131782945736429"/>
    <n v="35.833333333333336"/>
    <n v="27.0625"/>
    <n v="4.9220940087359021E-2"/>
    <n v="2.3841059602649008E-2"/>
  </r>
  <r>
    <x v="0"/>
    <x v="0"/>
    <x v="2"/>
    <n v="589"/>
    <n v="204746"/>
    <n v="1166"/>
    <n v="0"/>
    <n v="0"/>
    <n v="0"/>
    <n v="0"/>
    <e v="#DIV/0!"/>
    <e v="#DIV/0!"/>
    <n v="5.694860949664462E-3"/>
    <n v="0"/>
  </r>
  <r>
    <x v="1"/>
    <x v="0"/>
    <x v="2"/>
    <n v="200"/>
    <n v="120725"/>
    <n v="541"/>
    <n v="0"/>
    <n v="0"/>
    <n v="0"/>
    <n v="0"/>
    <e v="#DIV/0!"/>
    <e v="#DIV/0!"/>
    <n v="4.4812590598467591E-3"/>
    <n v="0"/>
  </r>
  <r>
    <x v="2"/>
    <x v="0"/>
    <x v="2"/>
    <n v="1699"/>
    <n v="876702"/>
    <n v="3904"/>
    <n v="0"/>
    <n v="0"/>
    <n v="0"/>
    <n v="0"/>
    <e v="#DIV/0!"/>
    <e v="#DIV/0!"/>
    <n v="4.4530524625243243E-3"/>
    <n v="0"/>
  </r>
  <r>
    <x v="3"/>
    <x v="0"/>
    <x v="2"/>
    <n v="1364"/>
    <n v="584652"/>
    <n v="2924"/>
    <n v="3199"/>
    <n v="55"/>
    <n v="48"/>
    <n v="0.42638324476398876"/>
    <n v="58.163636363636364"/>
    <n v="28.416666666666668"/>
    <n v="5.0012657102002558E-3"/>
    <n v="1.880984952120383E-2"/>
  </r>
  <r>
    <x v="4"/>
    <x v="0"/>
    <x v="2"/>
    <n v="2411"/>
    <n v="910794"/>
    <n v="4763"/>
    <n v="11788"/>
    <n v="207"/>
    <n v="186"/>
    <n v="0.20453003053953173"/>
    <n v="56.946859903381643"/>
    <n v="12.96236559139785"/>
    <n v="5.2295030489880262E-3"/>
    <n v="4.3460004199034223E-2"/>
  </r>
  <r>
    <x v="5"/>
    <x v="0"/>
    <x v="2"/>
    <n v="2021"/>
    <n v="745660"/>
    <n v="4732"/>
    <n v="11387"/>
    <n v="205"/>
    <n v="191"/>
    <n v="0.17748309475717924"/>
    <n v="55.546341463414635"/>
    <n v="10.581151832460733"/>
    <n v="6.3460558431456694E-3"/>
    <n v="4.3322062552831782E-2"/>
  </r>
  <r>
    <x v="6"/>
    <x v="0"/>
    <x v="2"/>
    <n v="1702"/>
    <n v="673003"/>
    <n v="4082"/>
    <n v="10411"/>
    <n v="177"/>
    <n v="155"/>
    <n v="0.16348093362789357"/>
    <n v="58.819209039548021"/>
    <n v="10.980645161290322"/>
    <n v="6.0653518632160629E-3"/>
    <n v="4.3361097501224889E-2"/>
  </r>
  <r>
    <x v="7"/>
    <x v="0"/>
    <x v="2"/>
    <n v="1842"/>
    <n v="678009"/>
    <n v="4208"/>
    <n v="9293"/>
    <n v="174"/>
    <n v="148"/>
    <n v="0.19821370924351664"/>
    <n v="53.408045977011497"/>
    <n v="12.445945945945946"/>
    <n v="6.2064072895787522E-3"/>
    <n v="4.1349809885931559E-2"/>
  </r>
  <r>
    <x v="8"/>
    <x v="0"/>
    <x v="2"/>
    <n v="1533"/>
    <n v="605217"/>
    <n v="3298"/>
    <n v="8376"/>
    <n v="162"/>
    <n v="128"/>
    <n v="0.18302292263610315"/>
    <n v="51.703703703703702"/>
    <n v="11.9765625"/>
    <n v="5.4492851324400996E-3"/>
    <n v="4.9120679199514856E-2"/>
  </r>
  <r>
    <x v="9"/>
    <x v="0"/>
    <x v="2"/>
    <n v="1249"/>
    <n v="501630"/>
    <n v="2786"/>
    <n v="7175"/>
    <n v="119"/>
    <n v="102"/>
    <n v="0.1740766550522648"/>
    <n v="60.294117647058826"/>
    <n v="12.245098039215685"/>
    <n v="5.5538943045671113E-3"/>
    <n v="4.2713567839195977E-2"/>
  </r>
  <r>
    <x v="10"/>
    <x v="0"/>
    <x v="2"/>
    <n v="1799"/>
    <n v="695844"/>
    <n v="3453"/>
    <n v="9501"/>
    <n v="149"/>
    <n v="131"/>
    <n v="0.18934848963267026"/>
    <n v="63.765100671140942"/>
    <n v="13.732824427480915"/>
    <n v="4.9623191404970079E-3"/>
    <n v="4.3150883289892847E-2"/>
  </r>
  <r>
    <x v="11"/>
    <x v="0"/>
    <x v="2"/>
    <n v="1688"/>
    <n v="762779"/>
    <n v="3568"/>
    <n v="9419"/>
    <n v="155"/>
    <n v="137"/>
    <n v="0.17921223059772801"/>
    <n v="60.767741935483869"/>
    <n v="12.321167883211679"/>
    <n v="4.6776327088186749E-3"/>
    <n v="4.344170403587444E-2"/>
  </r>
  <r>
    <x v="12"/>
    <x v="0"/>
    <x v="2"/>
    <n v="6512"/>
    <n v="1544998"/>
    <n v="7392"/>
    <n v="9988"/>
    <n v="320"/>
    <n v="281"/>
    <n v="0.65198237885462551"/>
    <n v="31.212499999999999"/>
    <n v="23.17437722419929"/>
    <n v="4.7844722129090139E-3"/>
    <n v="4.3290043290043288E-2"/>
  </r>
  <r>
    <x v="13"/>
    <x v="0"/>
    <x v="2"/>
    <n v="7495"/>
    <n v="1586327"/>
    <n v="8244"/>
    <n v="10348"/>
    <n v="320"/>
    <n v="268"/>
    <n v="0.72429454967143414"/>
    <n v="32.337499999999999"/>
    <n v="27.96641791044776"/>
    <n v="5.1969108512935859E-3"/>
    <n v="3.8816108685104316E-2"/>
  </r>
  <r>
    <x v="14"/>
    <x v="0"/>
    <x v="2"/>
    <n v="6958"/>
    <n v="1253109"/>
    <n v="7011"/>
    <n v="9686"/>
    <n v="270"/>
    <n v="232"/>
    <n v="0.71835639066694201"/>
    <n v="35.874074074074073"/>
    <n v="29.991379310344829"/>
    <n v="5.5948844035115857E-3"/>
    <n v="3.8510911424903725E-2"/>
  </r>
  <r>
    <x v="15"/>
    <x v="0"/>
    <x v="2"/>
    <n v="8441"/>
    <n v="1339118"/>
    <n v="6503"/>
    <n v="11206"/>
    <n v="321"/>
    <n v="280"/>
    <n v="0.7532571836516152"/>
    <n v="34.909657320872277"/>
    <n v="30.146428571428572"/>
    <n v="4.8561814567498907E-3"/>
    <n v="4.9361833000153774E-2"/>
  </r>
  <r>
    <x v="16"/>
    <x v="0"/>
    <x v="2"/>
    <n v="11296"/>
    <n v="1652650"/>
    <n v="9584"/>
    <n v="15443"/>
    <n v="437"/>
    <n v="367"/>
    <n v="0.73146409376416499"/>
    <n v="35.338672768878716"/>
    <n v="30.779291553133515"/>
    <n v="5.7991710283484101E-3"/>
    <n v="4.5596828046744572E-2"/>
  </r>
  <r>
    <x v="17"/>
    <x v="0"/>
    <x v="2"/>
    <n v="9664"/>
    <n v="1493826"/>
    <n v="8674"/>
    <n v="14045"/>
    <n v="377"/>
    <n v="314"/>
    <n v="0.6880740477038092"/>
    <n v="37.254641909814325"/>
    <n v="30.777070063694268"/>
    <n v="5.8065664943574421E-3"/>
    <n v="4.3463223426331563E-2"/>
  </r>
  <r>
    <x v="18"/>
    <x v="0"/>
    <x v="2"/>
    <n v="10122"/>
    <n v="1411175"/>
    <n v="8738"/>
    <n v="13893"/>
    <n v="385"/>
    <n v="333"/>
    <n v="0.72856834377024404"/>
    <n v="36.085714285714289"/>
    <n v="30.396396396396398"/>
    <n v="6.1920031179690683E-3"/>
    <n v="4.4060425726710921E-2"/>
  </r>
  <r>
    <x v="19"/>
    <x v="0"/>
    <x v="2"/>
    <n v="10458"/>
    <n v="1978412"/>
    <n v="11713"/>
    <n v="16428"/>
    <n v="453"/>
    <n v="389"/>
    <n v="0.63659605551497445"/>
    <n v="36.264900662251655"/>
    <n v="26.884318766066837"/>
    <n v="5.9204048499503642E-3"/>
    <n v="3.867497652181337E-2"/>
  </r>
  <r>
    <x v="20"/>
    <x v="0"/>
    <x v="2"/>
    <n v="4105"/>
    <n v="831162"/>
    <n v="5896"/>
    <n v="6177"/>
    <n v="175"/>
    <n v="142"/>
    <n v="0.6645620851546058"/>
    <n v="35.297142857142859"/>
    <n v="28.908450704225352"/>
    <n v="7.0936833012096318E-3"/>
    <n v="2.9681139755766622E-2"/>
  </r>
  <r>
    <x v="0"/>
    <x v="1"/>
    <x v="0"/>
    <n v="121"/>
    <n v="1315"/>
    <n v="538"/>
    <n v="1070"/>
    <n v="21"/>
    <n v="5"/>
    <n v="0.11308411214953271"/>
    <n v="50.952380952380949"/>
    <n v="24.2"/>
    <n v="0.40912547528517113"/>
    <n v="3.9033457249070633E-2"/>
  </r>
  <r>
    <x v="1"/>
    <x v="1"/>
    <x v="0"/>
    <n v="47"/>
    <n v="673"/>
    <n v="273"/>
    <n v="1921"/>
    <n v="30"/>
    <n v="8"/>
    <n v="2.4466423737636647E-2"/>
    <n v="64.033333333333331"/>
    <n v="5.875"/>
    <n v="0.40564635958395245"/>
    <n v="0.10989010989010989"/>
  </r>
  <r>
    <x v="2"/>
    <x v="1"/>
    <x v="0"/>
    <n v="229"/>
    <n v="2293"/>
    <n v="862"/>
    <n v="3548"/>
    <n v="66"/>
    <n v="23"/>
    <n v="6.454340473506201E-2"/>
    <n v="53.757575757575758"/>
    <n v="9.9565217391304355"/>
    <n v="0.3759267335368513"/>
    <n v="7.6566125290023199E-2"/>
  </r>
  <r>
    <x v="3"/>
    <x v="1"/>
    <x v="0"/>
    <n v="278"/>
    <n v="2278"/>
    <n v="902"/>
    <n v="4168"/>
    <n v="82"/>
    <n v="32"/>
    <n v="6.6698656429942424E-2"/>
    <n v="50.829268292682926"/>
    <n v="8.6875"/>
    <n v="0.39596136962247586"/>
    <n v="9.0909090909090912E-2"/>
  </r>
  <r>
    <x v="4"/>
    <x v="1"/>
    <x v="0"/>
    <n v="242"/>
    <n v="2255"/>
    <n v="920"/>
    <n v="4278"/>
    <n v="86"/>
    <n v="30"/>
    <n v="5.6568489948574101E-2"/>
    <n v="49.744186046511629"/>
    <n v="8.0666666666666664"/>
    <n v="0.4079822616407982"/>
    <n v="9.3478260869565219E-2"/>
  </r>
  <r>
    <x v="5"/>
    <x v="1"/>
    <x v="0"/>
    <n v="176"/>
    <n v="1883"/>
    <n v="773"/>
    <n v="3826"/>
    <n v="79"/>
    <n v="25"/>
    <n v="4.6001045478306322E-2"/>
    <n v="48.430379746835442"/>
    <n v="7.04"/>
    <n v="0.41051513542219864"/>
    <n v="0.10219922380336352"/>
  </r>
  <r>
    <x v="6"/>
    <x v="1"/>
    <x v="0"/>
    <n v="180"/>
    <n v="1758"/>
    <n v="753"/>
    <n v="3194"/>
    <n v="63"/>
    <n v="20"/>
    <n v="5.6355666875391355E-2"/>
    <n v="50.698412698412696"/>
    <n v="9"/>
    <n v="0.42832764505119453"/>
    <n v="8.3665338645418322E-2"/>
  </r>
  <r>
    <x v="7"/>
    <x v="1"/>
    <x v="0"/>
    <n v="228"/>
    <n v="1617"/>
    <n v="619"/>
    <n v="2551"/>
    <n v="47"/>
    <n v="14"/>
    <n v="8.9376715013720104E-2"/>
    <n v="54.276595744680854"/>
    <n v="16.285714285714285"/>
    <n v="0.38280766852195425"/>
    <n v="7.5928917609046853E-2"/>
  </r>
  <r>
    <x v="8"/>
    <x v="1"/>
    <x v="0"/>
    <n v="268"/>
    <n v="1739"/>
    <n v="675"/>
    <n v="2921"/>
    <n v="59"/>
    <n v="19"/>
    <n v="9.1749400890106123E-2"/>
    <n v="49.508474576271183"/>
    <n v="14.105263157894736"/>
    <n v="0.38815411155836688"/>
    <n v="8.7407407407407406E-2"/>
  </r>
  <r>
    <x v="9"/>
    <x v="1"/>
    <x v="0"/>
    <n v="223"/>
    <n v="1440"/>
    <n v="599"/>
    <n v="2789"/>
    <n v="57"/>
    <n v="18"/>
    <n v="7.9956973825743988E-2"/>
    <n v="48.929824561403507"/>
    <n v="12.388888888888889"/>
    <n v="0.41597222222222224"/>
    <n v="9.515859766277128E-2"/>
  </r>
  <r>
    <x v="10"/>
    <x v="1"/>
    <x v="0"/>
    <n v="434"/>
    <n v="7290"/>
    <n v="993"/>
    <n v="3077"/>
    <n v="67"/>
    <n v="23"/>
    <n v="0.14104647383815405"/>
    <n v="45.92537313432836"/>
    <n v="18.869565217391305"/>
    <n v="0.13621399176954732"/>
    <n v="6.747230614300101E-2"/>
  </r>
  <r>
    <x v="11"/>
    <x v="1"/>
    <x v="0"/>
    <n v="332"/>
    <n v="11039"/>
    <n v="639"/>
    <n v="2315"/>
    <n v="51"/>
    <n v="11"/>
    <n v="0.14341252699784018"/>
    <n v="45.392156862745097"/>
    <n v="30.181818181818183"/>
    <n v="5.7885678050548055E-2"/>
    <n v="7.9812206572769953E-2"/>
  </r>
  <r>
    <x v="12"/>
    <x v="1"/>
    <x v="0"/>
    <n v="254"/>
    <n v="2114"/>
    <n v="2328"/>
    <n v="3797"/>
    <n v="81"/>
    <n v="27"/>
    <n v="6.6894917039768242E-2"/>
    <n v="46.876543209876544"/>
    <n v="9.4074074074074066"/>
    <n v="1.1012298959318827"/>
    <n v="3.4793814432989692E-2"/>
  </r>
  <r>
    <x v="13"/>
    <x v="1"/>
    <x v="0"/>
    <n v="301"/>
    <n v="1930"/>
    <n v="1753"/>
    <n v="3244"/>
    <n v="67"/>
    <n v="22"/>
    <n v="9.2786683107274975E-2"/>
    <n v="48.417910447761194"/>
    <n v="13.681818181818182"/>
    <n v="0.90829015544041447"/>
    <n v="3.8220193953223049E-2"/>
  </r>
  <r>
    <x v="14"/>
    <x v="1"/>
    <x v="0"/>
    <n v="477"/>
    <n v="2254"/>
    <n v="2323"/>
    <n v="4466"/>
    <n v="91"/>
    <n v="31"/>
    <n v="0.10680698611733094"/>
    <n v="49.07692307692308"/>
    <n v="15.387096774193548"/>
    <n v="1.0306122448979591"/>
    <n v="3.9173482565647871E-2"/>
  </r>
  <r>
    <x v="15"/>
    <x v="1"/>
    <x v="0"/>
    <n v="329"/>
    <n v="2026"/>
    <n v="2078"/>
    <n v="4167"/>
    <n v="87"/>
    <n v="25"/>
    <n v="7.8953683705303576E-2"/>
    <n v="47.896551724137929"/>
    <n v="13.16"/>
    <n v="1.0256663376110562"/>
    <n v="4.1867179980750721E-2"/>
  </r>
  <r>
    <x v="16"/>
    <x v="1"/>
    <x v="0"/>
    <n v="312"/>
    <n v="2571"/>
    <n v="2475"/>
    <n v="4600"/>
    <n v="97"/>
    <n v="29"/>
    <n v="6.7826086956521744E-2"/>
    <n v="47.422680412371136"/>
    <n v="10.758620689655173"/>
    <n v="0.96266044340723456"/>
    <n v="3.9191919191919194E-2"/>
  </r>
  <r>
    <x v="17"/>
    <x v="1"/>
    <x v="0"/>
    <n v="269"/>
    <n v="2108"/>
    <n v="2108"/>
    <n v="4159"/>
    <n v="83"/>
    <n v="26"/>
    <n v="6.4679009377254154E-2"/>
    <n v="50.108433734939759"/>
    <n v="10.346153846153847"/>
    <n v="1"/>
    <n v="3.9373814041745732E-2"/>
  </r>
  <r>
    <x v="18"/>
    <x v="1"/>
    <x v="0"/>
    <n v="275"/>
    <n v="1847"/>
    <n v="1893"/>
    <n v="4247"/>
    <n v="75"/>
    <n v="24"/>
    <n v="6.4751589357193315E-2"/>
    <n v="56.626666666666665"/>
    <n v="11.458333333333334"/>
    <n v="1.0249052517596102"/>
    <n v="3.9619651347068144E-2"/>
  </r>
  <r>
    <x v="19"/>
    <x v="1"/>
    <x v="0"/>
    <n v="308"/>
    <n v="2052"/>
    <n v="2085"/>
    <n v="3937"/>
    <n v="77"/>
    <n v="20"/>
    <n v="7.8232156464312932E-2"/>
    <n v="51.129870129870127"/>
    <n v="15.4"/>
    <n v="1.0160818713450293"/>
    <n v="3.6930455635491605E-2"/>
  </r>
  <r>
    <x v="20"/>
    <x v="1"/>
    <x v="0"/>
    <n v="123"/>
    <n v="783"/>
    <n v="810"/>
    <n v="1967"/>
    <n v="37"/>
    <n v="11"/>
    <n v="6.2531774275546514E-2"/>
    <n v="53.162162162162161"/>
    <n v="11.181818181818182"/>
    <n v="1.0344827586206897"/>
    <n v="4.5679012345679011E-2"/>
  </r>
  <r>
    <x v="0"/>
    <x v="1"/>
    <x v="1"/>
    <n v="89"/>
    <n v="3384"/>
    <n v="257"/>
    <n v="116"/>
    <n v="3"/>
    <n v="1"/>
    <n v="0.76724137931034486"/>
    <n v="38.666666666666664"/>
    <n v="89"/>
    <n v="7.594562647754137E-2"/>
    <n v="1.1673151750972763E-2"/>
  </r>
  <r>
    <x v="1"/>
    <x v="1"/>
    <x v="1"/>
    <n v="9"/>
    <n v="524"/>
    <n v="49"/>
    <n v="68"/>
    <n v="1"/>
    <n v="0"/>
    <n v="0.13235294117647059"/>
    <n v="68"/>
    <e v="#DIV/0!"/>
    <n v="9.3511450381679392E-2"/>
    <n v="2.0408163265306121E-2"/>
  </r>
  <r>
    <x v="2"/>
    <x v="1"/>
    <x v="1"/>
    <n v="314"/>
    <n v="22070"/>
    <n v="2153"/>
    <n v="712"/>
    <n v="13"/>
    <n v="7"/>
    <n v="0.4410112359550562"/>
    <n v="54.769230769230766"/>
    <n v="44.857142857142854"/>
    <n v="9.7553239691889448E-2"/>
    <n v="6.0380863910822107E-3"/>
  </r>
  <r>
    <x v="3"/>
    <x v="1"/>
    <x v="1"/>
    <n v="743"/>
    <n v="40984"/>
    <n v="4084"/>
    <n v="860"/>
    <n v="18"/>
    <n v="10"/>
    <n v="0.86395348837209307"/>
    <n v="47.777777777777779"/>
    <n v="74.3"/>
    <n v="9.9648643373023621E-2"/>
    <n v="4.4074436826640551E-3"/>
  </r>
  <r>
    <x v="6"/>
    <x v="1"/>
    <x v="1"/>
    <n v="406"/>
    <n v="15715"/>
    <n v="1511"/>
    <n v="410"/>
    <n v="10"/>
    <n v="5"/>
    <n v="0.99024390243902438"/>
    <n v="41"/>
    <n v="81.2"/>
    <n v="9.6150174992045812E-2"/>
    <n v="6.6181336863004635E-3"/>
  </r>
  <r>
    <x v="7"/>
    <x v="1"/>
    <x v="1"/>
    <n v="157"/>
    <n v="5175"/>
    <n v="454"/>
    <n v="402"/>
    <n v="8"/>
    <n v="4"/>
    <n v="0.39054726368159204"/>
    <n v="50.25"/>
    <n v="39.25"/>
    <n v="8.7729468599033814E-2"/>
    <n v="1.7621145374449341E-2"/>
  </r>
  <r>
    <x v="8"/>
    <x v="1"/>
    <x v="1"/>
    <n v="388"/>
    <n v="14670"/>
    <n v="1198"/>
    <n v="481"/>
    <n v="11"/>
    <n v="5"/>
    <n v="0.8066528066528067"/>
    <n v="43.727272727272727"/>
    <n v="77.599999999999994"/>
    <n v="8.1663258350374912E-2"/>
    <n v="9.1819699499165273E-3"/>
  </r>
  <r>
    <x v="9"/>
    <x v="1"/>
    <x v="1"/>
    <n v="304"/>
    <n v="15441"/>
    <n v="1210"/>
    <n v="504"/>
    <n v="11"/>
    <n v="5"/>
    <n v="0.60317460317460314"/>
    <n v="45.81818181818182"/>
    <n v="60.8"/>
    <n v="7.8362800336765751E-2"/>
    <n v="9.0909090909090905E-3"/>
  </r>
  <r>
    <x v="10"/>
    <x v="1"/>
    <x v="1"/>
    <n v="187"/>
    <n v="9952"/>
    <n v="930"/>
    <n v="283"/>
    <n v="6"/>
    <n v="2"/>
    <n v="0.66077738515901063"/>
    <n v="47.166666666666664"/>
    <n v="93.5"/>
    <n v="9.3448553054662375E-2"/>
    <n v="6.4516129032258064E-3"/>
  </r>
  <r>
    <x v="11"/>
    <x v="1"/>
    <x v="1"/>
    <n v="194"/>
    <n v="14101"/>
    <n v="1491"/>
    <n v="253"/>
    <n v="5"/>
    <n v="2"/>
    <n v="0.76679841897233203"/>
    <n v="50.6"/>
    <n v="97"/>
    <n v="0.10573718176015885"/>
    <n v="3.3534540576794099E-3"/>
  </r>
  <r>
    <x v="12"/>
    <x v="1"/>
    <x v="1"/>
    <n v="96"/>
    <n v="7784"/>
    <n v="971"/>
    <n v="111"/>
    <n v="3"/>
    <n v="1"/>
    <n v="0.86486486486486491"/>
    <n v="37"/>
    <n v="96"/>
    <n v="0.12474306269270298"/>
    <n v="3.089598352214212E-3"/>
  </r>
  <r>
    <x v="13"/>
    <x v="1"/>
    <x v="1"/>
    <n v="1"/>
    <n v="28"/>
    <n v="1"/>
    <n v="0"/>
    <n v="0"/>
    <n v="0"/>
    <n v="0"/>
    <e v="#DIV/0!"/>
    <e v="#DIV/0!"/>
    <n v="3.5714285714285712E-2"/>
    <n v="0"/>
  </r>
  <r>
    <x v="14"/>
    <x v="1"/>
    <x v="1"/>
    <n v="381"/>
    <n v="7530"/>
    <n v="470"/>
    <n v="196"/>
    <n v="5"/>
    <n v="4"/>
    <n v="1.9438775510204083"/>
    <n v="39.200000000000003"/>
    <n v="95.25"/>
    <n v="6.2416998671978752E-2"/>
    <n v="1.0638297872340425E-2"/>
  </r>
  <r>
    <x v="17"/>
    <x v="1"/>
    <x v="1"/>
    <n v="198"/>
    <n v="4431"/>
    <n v="263"/>
    <n v="264"/>
    <n v="6"/>
    <n v="2"/>
    <n v="0.75"/>
    <n v="44"/>
    <n v="99"/>
    <n v="5.9354547506206272E-2"/>
    <n v="2.2813688212927757E-2"/>
  </r>
  <r>
    <x v="18"/>
    <x v="1"/>
    <x v="1"/>
    <n v="290"/>
    <n v="7429"/>
    <n v="335"/>
    <n v="231"/>
    <n v="6"/>
    <n v="5"/>
    <n v="1.2554112554112553"/>
    <n v="38.5"/>
    <n v="58"/>
    <n v="4.5093552295059902E-2"/>
    <n v="1.7910447761194031E-2"/>
  </r>
  <r>
    <x v="19"/>
    <x v="1"/>
    <x v="1"/>
    <n v="495"/>
    <n v="12017"/>
    <n v="668"/>
    <n v="592"/>
    <n v="14"/>
    <n v="10"/>
    <n v="0.83614864864864868"/>
    <n v="42.285714285714285"/>
    <n v="49.5"/>
    <n v="5.5587917117416993E-2"/>
    <n v="2.0958083832335328E-2"/>
  </r>
  <r>
    <x v="20"/>
    <x v="1"/>
    <x v="1"/>
    <n v="227"/>
    <n v="5525"/>
    <n v="267"/>
    <n v="275"/>
    <n v="5"/>
    <n v="3"/>
    <n v="0.82545454545454544"/>
    <n v="55"/>
    <n v="75.666666666666671"/>
    <n v="4.8325791855203623E-2"/>
    <n v="1.8726591760299626E-2"/>
  </r>
  <r>
    <x v="0"/>
    <x v="1"/>
    <x v="2"/>
    <n v="422"/>
    <n v="142886"/>
    <n v="567"/>
    <n v="0"/>
    <n v="0"/>
    <n v="0"/>
    <n v="0"/>
    <e v="#DIV/0!"/>
    <e v="#DIV/0!"/>
    <n v="3.9681984239183683E-3"/>
    <n v="0"/>
  </r>
  <r>
    <x v="1"/>
    <x v="1"/>
    <x v="2"/>
    <n v="426"/>
    <n v="158201"/>
    <n v="620"/>
    <n v="268"/>
    <n v="6"/>
    <n v="5"/>
    <n v="1.5895522388059702"/>
    <n v="44.666666666666664"/>
    <n v="85.2"/>
    <n v="3.919064986946985E-3"/>
    <n v="9.6774193548387101E-3"/>
  </r>
  <r>
    <x v="2"/>
    <x v="1"/>
    <x v="2"/>
    <n v="2789"/>
    <n v="1107828"/>
    <n v="4231"/>
    <n v="842"/>
    <n v="24"/>
    <n v="17"/>
    <n v="3.3123515439429929"/>
    <n v="35.083333333333336"/>
    <n v="164.05882352941177"/>
    <n v="3.8191849276241439E-3"/>
    <n v="5.6724178681162845E-3"/>
  </r>
  <r>
    <x v="3"/>
    <x v="1"/>
    <x v="2"/>
    <n v="3735"/>
    <n v="1124011"/>
    <n v="4925"/>
    <n v="1022"/>
    <n v="28"/>
    <n v="23"/>
    <n v="3.6545988258317026"/>
    <n v="36.5"/>
    <n v="162.39130434782609"/>
    <n v="4.3816297171468963E-3"/>
    <n v="5.6852791878172588E-3"/>
  </r>
  <r>
    <x v="4"/>
    <x v="1"/>
    <x v="2"/>
    <n v="5049"/>
    <n v="1528492"/>
    <n v="5736"/>
    <n v="2520"/>
    <n v="81"/>
    <n v="67"/>
    <n v="2.0035714285714286"/>
    <n v="31.111111111111111"/>
    <n v="75.358208955223887"/>
    <n v="3.7527183655524528E-3"/>
    <n v="1.4121338912133892E-2"/>
  </r>
  <r>
    <x v="5"/>
    <x v="1"/>
    <x v="2"/>
    <n v="3913"/>
    <n v="1201509"/>
    <n v="4559"/>
    <n v="2242"/>
    <n v="71"/>
    <n v="55"/>
    <n v="1.7453166815343444"/>
    <n v="31.577464788732396"/>
    <n v="71.145454545454541"/>
    <n v="3.7943952146842013E-3"/>
    <n v="1.557359069971485E-2"/>
  </r>
  <r>
    <x v="6"/>
    <x v="1"/>
    <x v="2"/>
    <n v="3142"/>
    <n v="1212685"/>
    <n v="4432"/>
    <n v="59"/>
    <n v="1"/>
    <n v="1"/>
    <n v="53.254237288135592"/>
    <n v="59"/>
    <n v="3142"/>
    <n v="3.6547001076124466E-3"/>
    <n v="2.256317689530686E-4"/>
  </r>
  <r>
    <x v="7"/>
    <x v="1"/>
    <x v="2"/>
    <n v="2954"/>
    <n v="1160683"/>
    <n v="4317"/>
    <n v="0"/>
    <n v="0"/>
    <n v="0"/>
    <n v="0"/>
    <e v="#DIV/0!"/>
    <e v="#DIV/0!"/>
    <n v="3.7193617895670051E-3"/>
    <n v="0"/>
  </r>
  <r>
    <x v="8"/>
    <x v="1"/>
    <x v="2"/>
    <n v="2840"/>
    <n v="931823"/>
    <n v="3539"/>
    <n v="524"/>
    <n v="13"/>
    <n v="11"/>
    <n v="5.4198473282442752"/>
    <n v="40.307692307692307"/>
    <n v="258.18181818181819"/>
    <n v="3.7979315814269448E-3"/>
    <n v="3.6733540548177452E-3"/>
  </r>
  <r>
    <x v="9"/>
    <x v="1"/>
    <x v="2"/>
    <n v="1939"/>
    <n v="661988"/>
    <n v="2650"/>
    <n v="2108"/>
    <n v="56"/>
    <n v="45"/>
    <n v="0.91982922201138517"/>
    <n v="37.642857142857146"/>
    <n v="43.088888888888889"/>
    <n v="4.0030937116684899E-3"/>
    <n v="2.1132075471698115E-2"/>
  </r>
  <r>
    <x v="10"/>
    <x v="1"/>
    <x v="2"/>
    <n v="2912"/>
    <n v="929015"/>
    <n v="3540"/>
    <n v="3815"/>
    <n v="108"/>
    <n v="86"/>
    <n v="0.76330275229357802"/>
    <n v="35.324074074074076"/>
    <n v="33.860465116279073"/>
    <n v="3.810487451763427E-3"/>
    <n v="3.0508474576271188E-2"/>
  </r>
  <r>
    <x v="11"/>
    <x v="1"/>
    <x v="2"/>
    <n v="1939"/>
    <n v="687689"/>
    <n v="2952"/>
    <n v="3207"/>
    <n v="94"/>
    <n v="74"/>
    <n v="0.60461490489554104"/>
    <n v="34.117021276595743"/>
    <n v="26.202702702702702"/>
    <n v="4.2926380965814491E-3"/>
    <n v="3.1842818428184282E-2"/>
  </r>
  <r>
    <x v="12"/>
    <x v="1"/>
    <x v="2"/>
    <n v="4636"/>
    <n v="1457037"/>
    <n v="6343"/>
    <n v="6961"/>
    <n v="202"/>
    <n v="170"/>
    <n v="0.66599626490446773"/>
    <n v="34.460396039603964"/>
    <n v="27.270588235294117"/>
    <n v="4.3533554741574856E-3"/>
    <n v="3.1846129591675862E-2"/>
  </r>
  <r>
    <x v="13"/>
    <x v="1"/>
    <x v="2"/>
    <n v="3632"/>
    <n v="1249228"/>
    <n v="4861"/>
    <n v="5277"/>
    <n v="150"/>
    <n v="111"/>
    <n v="0.68826985029372745"/>
    <n v="35.18"/>
    <n v="32.72072072072072"/>
    <n v="3.8912032071007053E-3"/>
    <n v="3.0857848179386957E-2"/>
  </r>
  <r>
    <x v="14"/>
    <x v="1"/>
    <x v="2"/>
    <n v="3760"/>
    <n v="1132547"/>
    <n v="4695"/>
    <n v="4519"/>
    <n v="122"/>
    <n v="94"/>
    <n v="0.83204248727594599"/>
    <n v="37.040983606557376"/>
    <n v="40"/>
    <n v="4.1455233204449795E-3"/>
    <n v="2.5985090521831736E-2"/>
  </r>
  <r>
    <x v="15"/>
    <x v="1"/>
    <x v="2"/>
    <n v="3015"/>
    <n v="959660"/>
    <n v="3629"/>
    <n v="3741"/>
    <n v="105"/>
    <n v="78"/>
    <n v="0.80593424218123499"/>
    <n v="35.628571428571426"/>
    <n v="38.653846153846153"/>
    <n v="3.7815476314528064E-3"/>
    <n v="2.8933590520804631E-2"/>
  </r>
  <r>
    <x v="16"/>
    <x v="1"/>
    <x v="2"/>
    <n v="3457"/>
    <n v="1005187"/>
    <n v="3948"/>
    <n v="4487"/>
    <n v="126"/>
    <n v="89"/>
    <n v="0.77044796077557387"/>
    <n v="35.611111111111114"/>
    <n v="38.842696629213485"/>
    <n v="3.9276273966933513E-3"/>
    <n v="3.1914893617021274E-2"/>
  </r>
  <r>
    <x v="17"/>
    <x v="1"/>
    <x v="2"/>
    <n v="3378"/>
    <n v="716171"/>
    <n v="3032"/>
    <n v="4006"/>
    <n v="102"/>
    <n v="76"/>
    <n v="0.84323514727908133"/>
    <n v="39.274509803921568"/>
    <n v="44.44736842105263"/>
    <n v="4.2336257681475512E-3"/>
    <n v="3.3641160949868076E-2"/>
  </r>
  <r>
    <x v="18"/>
    <x v="1"/>
    <x v="2"/>
    <n v="2970"/>
    <n v="642114"/>
    <n v="2582"/>
    <n v="3689"/>
    <n v="82"/>
    <n v="62"/>
    <n v="0.80509623204120362"/>
    <n v="44.987804878048777"/>
    <n v="47.903225806451616"/>
    <n v="4.0210928277533272E-3"/>
    <n v="3.1758326878388844E-2"/>
  </r>
  <r>
    <x v="19"/>
    <x v="1"/>
    <x v="2"/>
    <n v="3111"/>
    <n v="749967"/>
    <n v="3372"/>
    <n v="4250"/>
    <n v="107"/>
    <n v="85"/>
    <n v="0.73199999999999998"/>
    <n v="39.719626168224302"/>
    <n v="36.6"/>
    <n v="4.4961978327046391E-3"/>
    <n v="3.1731909845788851E-2"/>
  </r>
  <r>
    <x v="20"/>
    <x v="1"/>
    <x v="2"/>
    <n v="1261"/>
    <n v="277922"/>
    <n v="1220"/>
    <n v="1801"/>
    <n v="48"/>
    <n v="34"/>
    <n v="0.70016657412548589"/>
    <n v="37.520833333333336"/>
    <n v="37.088235294117645"/>
    <n v="4.3897208569310814E-3"/>
    <n v="3.9344262295081971E-2"/>
  </r>
  <r>
    <x v="0"/>
    <x v="2"/>
    <x v="0"/>
    <n v="52"/>
    <n v="565"/>
    <n v="263"/>
    <n v="285"/>
    <n v="12"/>
    <n v="4"/>
    <n v="0.18245614035087721"/>
    <n v="23.75"/>
    <n v="13"/>
    <n v="0.46548672566371679"/>
    <n v="4.5627376425855515E-2"/>
  </r>
  <r>
    <x v="1"/>
    <x v="2"/>
    <x v="0"/>
    <n v="6"/>
    <n v="126"/>
    <n v="64"/>
    <n v="540"/>
    <n v="8"/>
    <n v="2"/>
    <n v="1.1111111111111112E-2"/>
    <n v="67.5"/>
    <n v="3"/>
    <n v="0.50793650793650791"/>
    <n v="0.125"/>
  </r>
  <r>
    <x v="2"/>
    <x v="2"/>
    <x v="0"/>
    <n v="43"/>
    <n v="709"/>
    <n v="326"/>
    <n v="1675"/>
    <n v="39"/>
    <n v="16"/>
    <n v="2.5671641791044777E-2"/>
    <n v="42.948717948717949"/>
    <n v="2.6875"/>
    <n v="0.45980253878702398"/>
    <n v="0.1196319018404908"/>
  </r>
  <r>
    <x v="3"/>
    <x v="2"/>
    <x v="0"/>
    <n v="27"/>
    <n v="574"/>
    <n v="301"/>
    <n v="1579"/>
    <n v="37"/>
    <n v="15"/>
    <n v="1.7099430018999367E-2"/>
    <n v="42.675675675675677"/>
    <n v="1.8"/>
    <n v="0.52439024390243905"/>
    <n v="0.12292358803986711"/>
  </r>
  <r>
    <x v="4"/>
    <x v="2"/>
    <x v="0"/>
    <n v="44"/>
    <n v="529"/>
    <n v="289"/>
    <n v="1469"/>
    <n v="37"/>
    <n v="15"/>
    <n v="2.9952348536419333E-2"/>
    <n v="39.702702702702702"/>
    <n v="2.9333333333333331"/>
    <n v="0.54631379962192816"/>
    <n v="0.12802768166089964"/>
  </r>
  <r>
    <x v="5"/>
    <x v="2"/>
    <x v="0"/>
    <n v="40"/>
    <n v="459"/>
    <n v="253"/>
    <n v="1509"/>
    <n v="36"/>
    <n v="11"/>
    <n v="2.6507620941020542E-2"/>
    <n v="41.916666666666664"/>
    <n v="3.6363636363636362"/>
    <n v="0.55119825708060999"/>
    <n v="0.14229249011857709"/>
  </r>
  <r>
    <x v="6"/>
    <x v="2"/>
    <x v="0"/>
    <n v="35"/>
    <n v="436"/>
    <n v="232"/>
    <n v="1310"/>
    <n v="32"/>
    <n v="9"/>
    <n v="2.6717557251908396E-2"/>
    <n v="40.9375"/>
    <n v="3.8888888888888888"/>
    <n v="0.5321100917431193"/>
    <n v="0.13793103448275862"/>
  </r>
  <r>
    <x v="7"/>
    <x v="2"/>
    <x v="0"/>
    <n v="42"/>
    <n v="552"/>
    <n v="317"/>
    <n v="1610"/>
    <n v="38"/>
    <n v="9"/>
    <n v="2.6086956521739129E-2"/>
    <n v="42.368421052631582"/>
    <n v="4.666666666666667"/>
    <n v="0.57427536231884058"/>
    <n v="0.11987381703470032"/>
  </r>
  <r>
    <x v="8"/>
    <x v="2"/>
    <x v="0"/>
    <n v="78"/>
    <n v="616"/>
    <n v="304"/>
    <n v="1779"/>
    <n v="38"/>
    <n v="12"/>
    <n v="4.3844856661045532E-2"/>
    <n v="46.815789473684212"/>
    <n v="6.5"/>
    <n v="0.4935064935064935"/>
    <n v="0.125"/>
  </r>
  <r>
    <x v="9"/>
    <x v="2"/>
    <x v="0"/>
    <n v="39"/>
    <n v="545"/>
    <n v="251"/>
    <n v="1608"/>
    <n v="36"/>
    <n v="9"/>
    <n v="2.4253731343283583E-2"/>
    <n v="44.666666666666664"/>
    <n v="4.333333333333333"/>
    <n v="0.46055045871559636"/>
    <n v="0.14342629482071714"/>
  </r>
  <r>
    <x v="10"/>
    <x v="2"/>
    <x v="0"/>
    <n v="53"/>
    <n v="564"/>
    <n v="276"/>
    <n v="2052"/>
    <n v="47"/>
    <n v="11"/>
    <n v="2.5828460038986353E-2"/>
    <n v="43.659574468085104"/>
    <n v="4.8181818181818183"/>
    <n v="0.48936170212765956"/>
    <n v="0.17028985507246377"/>
  </r>
  <r>
    <x v="11"/>
    <x v="2"/>
    <x v="0"/>
    <n v="33"/>
    <n v="307"/>
    <n v="153"/>
    <n v="1322"/>
    <n v="28"/>
    <n v="8"/>
    <n v="2.4962178517397883E-2"/>
    <n v="47.214285714285715"/>
    <n v="4.125"/>
    <n v="0.49837133550488599"/>
    <n v="0.18300653594771241"/>
  </r>
  <r>
    <x v="12"/>
    <x v="2"/>
    <x v="0"/>
    <n v="57"/>
    <n v="739"/>
    <n v="375"/>
    <n v="2190"/>
    <n v="56"/>
    <n v="18"/>
    <n v="2.6027397260273973E-2"/>
    <n v="39.107142857142854"/>
    <n v="3.1666666666666665"/>
    <n v="0.50744248985115026"/>
    <n v="0.14933333333333335"/>
  </r>
  <r>
    <x v="13"/>
    <x v="2"/>
    <x v="0"/>
    <n v="75"/>
    <n v="741"/>
    <n v="312"/>
    <n v="2157"/>
    <n v="53"/>
    <n v="13"/>
    <n v="3.4770514603616132E-2"/>
    <n v="40.698113207547166"/>
    <n v="5.7692307692307692"/>
    <n v="0.42105263157894735"/>
    <n v="0.16987179487179488"/>
  </r>
  <r>
    <x v="14"/>
    <x v="2"/>
    <x v="0"/>
    <n v="109"/>
    <n v="791"/>
    <n v="328"/>
    <n v="2903"/>
    <n v="60"/>
    <n v="15"/>
    <n v="3.7547364795039617E-2"/>
    <n v="48.383333333333333"/>
    <n v="7.2666666666666666"/>
    <n v="0.41466498103666244"/>
    <n v="0.18292682926829268"/>
  </r>
  <r>
    <x v="15"/>
    <x v="2"/>
    <x v="0"/>
    <n v="68"/>
    <n v="665"/>
    <n v="264"/>
    <n v="1916"/>
    <n v="43"/>
    <n v="11"/>
    <n v="3.5490605427974949E-2"/>
    <n v="44.558139534883722"/>
    <n v="6.1818181818181817"/>
    <n v="0.39699248120300751"/>
    <n v="0.16287878787878787"/>
  </r>
  <r>
    <x v="16"/>
    <x v="2"/>
    <x v="0"/>
    <n v="87"/>
    <n v="611"/>
    <n v="293"/>
    <n v="2404"/>
    <n v="49"/>
    <n v="38"/>
    <n v="3.6189683860232948E-2"/>
    <n v="49.061224489795919"/>
    <n v="2.2894736842105261"/>
    <n v="0.47954173486088381"/>
    <n v="0.16723549488054607"/>
  </r>
  <r>
    <x v="17"/>
    <x v="2"/>
    <x v="0"/>
    <n v="130"/>
    <n v="799"/>
    <n v="343"/>
    <n v="2479"/>
    <n v="55"/>
    <n v="40"/>
    <n v="5.2440500201694232E-2"/>
    <n v="45.072727272727271"/>
    <n v="3.25"/>
    <n v="0.42928660826032539"/>
    <n v="0.16034985422740525"/>
  </r>
  <r>
    <x v="18"/>
    <x v="2"/>
    <x v="0"/>
    <n v="90"/>
    <n v="608"/>
    <n v="291"/>
    <n v="1849"/>
    <n v="39"/>
    <n v="25"/>
    <n v="4.8674959437533805E-2"/>
    <n v="47.410256410256409"/>
    <n v="3.6"/>
    <n v="0.47861842105263158"/>
    <n v="0.13402061855670103"/>
  </r>
  <r>
    <x v="19"/>
    <x v="2"/>
    <x v="0"/>
    <n v="62"/>
    <n v="673"/>
    <n v="288"/>
    <n v="2254"/>
    <n v="47"/>
    <n v="33"/>
    <n v="2.7506654835847383E-2"/>
    <n v="47.957446808510639"/>
    <n v="1.8787878787878789"/>
    <n v="0.42793462109955421"/>
    <n v="0.16319444444444445"/>
  </r>
  <r>
    <x v="20"/>
    <x v="2"/>
    <x v="0"/>
    <n v="26"/>
    <n v="184"/>
    <n v="87"/>
    <n v="599"/>
    <n v="12"/>
    <n v="10"/>
    <n v="4.340567612687813E-2"/>
    <n v="49.916666666666664"/>
    <n v="2.6"/>
    <n v="0.47282608695652173"/>
    <n v="0.13793103448275862"/>
  </r>
  <r>
    <x v="0"/>
    <x v="2"/>
    <x v="1"/>
    <n v="104"/>
    <n v="1698"/>
    <n v="132"/>
    <n v="62"/>
    <n v="3"/>
    <n v="2"/>
    <n v="1.6774193548387097"/>
    <n v="20.666666666666668"/>
    <n v="52"/>
    <n v="7.7738515901060068E-2"/>
    <n v="2.2727272727272728E-2"/>
  </r>
  <r>
    <x v="1"/>
    <x v="2"/>
    <x v="1"/>
    <n v="94"/>
    <n v="1331"/>
    <n v="106"/>
    <n v="289"/>
    <n v="7"/>
    <n v="4"/>
    <n v="0.32525951557093424"/>
    <n v="41.285714285714285"/>
    <n v="23.5"/>
    <n v="7.9639368895567247E-2"/>
    <n v="6.6037735849056603E-2"/>
  </r>
  <r>
    <x v="2"/>
    <x v="2"/>
    <x v="1"/>
    <n v="159"/>
    <n v="3419"/>
    <n v="255"/>
    <n v="513"/>
    <n v="12"/>
    <n v="7"/>
    <n v="0.30994152046783624"/>
    <n v="42.75"/>
    <n v="22.714285714285715"/>
    <n v="7.4583211465340749E-2"/>
    <n v="4.7058823529411764E-2"/>
  </r>
  <r>
    <x v="3"/>
    <x v="2"/>
    <x v="1"/>
    <n v="398"/>
    <n v="6840"/>
    <n v="530"/>
    <n v="1213"/>
    <n v="30"/>
    <n v="20"/>
    <n v="0.32811211871393242"/>
    <n v="40.43333333333333"/>
    <n v="19.899999999999999"/>
    <n v="7.748538011695906E-2"/>
    <n v="5.6603773584905662E-2"/>
  </r>
  <r>
    <x v="4"/>
    <x v="2"/>
    <x v="1"/>
    <n v="477"/>
    <n v="8223"/>
    <n v="632"/>
    <n v="1282"/>
    <n v="31"/>
    <n v="20"/>
    <n v="0.37207488299531982"/>
    <n v="41.354838709677416"/>
    <n v="23.85"/>
    <n v="7.685759455186672E-2"/>
    <n v="4.9050632911392403E-2"/>
  </r>
  <r>
    <x v="5"/>
    <x v="2"/>
    <x v="1"/>
    <n v="507"/>
    <n v="6510"/>
    <n v="502"/>
    <n v="1013"/>
    <n v="29"/>
    <n v="20"/>
    <n v="0.50049358341559724"/>
    <n v="34.931034482758619"/>
    <n v="25.35"/>
    <n v="7.7112135176651303E-2"/>
    <n v="5.7768924302788842E-2"/>
  </r>
  <r>
    <x v="6"/>
    <x v="2"/>
    <x v="1"/>
    <n v="487"/>
    <n v="5515"/>
    <n v="482"/>
    <n v="1043"/>
    <n v="27"/>
    <n v="17"/>
    <n v="0.46692233940556088"/>
    <n v="38.629629629629626"/>
    <n v="28.647058823529413"/>
    <n v="8.739800543970988E-2"/>
    <n v="5.6016597510373446E-2"/>
  </r>
  <r>
    <x v="7"/>
    <x v="2"/>
    <x v="1"/>
    <n v="666"/>
    <n v="7674"/>
    <n v="694"/>
    <n v="1421"/>
    <n v="35"/>
    <n v="25"/>
    <n v="0.46868402533427161"/>
    <n v="40.6"/>
    <n v="26.64"/>
    <n v="9.0435235861350008E-2"/>
    <n v="5.0432276657060522E-2"/>
  </r>
  <r>
    <x v="8"/>
    <x v="2"/>
    <x v="1"/>
    <n v="444"/>
    <n v="4862"/>
    <n v="393"/>
    <n v="765"/>
    <n v="21"/>
    <n v="15"/>
    <n v="0.58039215686274515"/>
    <n v="36.428571428571431"/>
    <n v="29.6"/>
    <n v="8.0830933772110244E-2"/>
    <n v="5.3435114503816793E-2"/>
  </r>
  <r>
    <x v="9"/>
    <x v="2"/>
    <x v="1"/>
    <n v="676"/>
    <n v="8334"/>
    <n v="651"/>
    <n v="1201"/>
    <n v="31"/>
    <n v="23"/>
    <n v="0.56286427976686093"/>
    <n v="38.741935483870968"/>
    <n v="29.391304347826086"/>
    <n v="7.8113750899928003E-2"/>
    <n v="4.7619047619047616E-2"/>
  </r>
  <r>
    <x v="10"/>
    <x v="2"/>
    <x v="1"/>
    <n v="334"/>
    <n v="5965"/>
    <n v="373"/>
    <n v="533"/>
    <n v="14"/>
    <n v="7"/>
    <n v="0.62664165103189495"/>
    <n v="38.071428571428569"/>
    <n v="47.714285714285715"/>
    <n v="6.2531433361274105E-2"/>
    <n v="3.7533512064343161E-2"/>
  </r>
  <r>
    <x v="11"/>
    <x v="2"/>
    <x v="1"/>
    <n v="326"/>
    <n v="4758"/>
    <n v="316"/>
    <n v="510"/>
    <n v="13"/>
    <n v="6"/>
    <n v="0.63921568627450975"/>
    <n v="39.230769230769234"/>
    <n v="54.333333333333336"/>
    <n v="6.6414459857082803E-2"/>
    <n v="4.1139240506329111E-2"/>
  </r>
  <r>
    <x v="12"/>
    <x v="2"/>
    <x v="1"/>
    <n v="512"/>
    <n v="8961"/>
    <n v="557"/>
    <n v="1060"/>
    <n v="27"/>
    <n v="18"/>
    <n v="0.48301886792452831"/>
    <n v="39.25925925925926"/>
    <n v="28.444444444444443"/>
    <n v="6.2158241267715658E-2"/>
    <n v="4.8473967684021541E-2"/>
  </r>
  <r>
    <x v="13"/>
    <x v="2"/>
    <x v="1"/>
    <n v="256"/>
    <n v="5958"/>
    <n v="432"/>
    <n v="459"/>
    <n v="13"/>
    <n v="9"/>
    <n v="0.55773420479302838"/>
    <n v="35.307692307692307"/>
    <n v="28.444444444444443"/>
    <n v="7.2507552870090641E-2"/>
    <n v="3.0092592592592591E-2"/>
  </r>
  <r>
    <x v="14"/>
    <x v="2"/>
    <x v="1"/>
    <n v="306"/>
    <n v="7948"/>
    <n v="628"/>
    <n v="548"/>
    <n v="12"/>
    <n v="9"/>
    <n v="0.55839416058394165"/>
    <n v="45.666666666666664"/>
    <n v="34"/>
    <n v="7.9013588324106696E-2"/>
    <n v="1.9108280254777069E-2"/>
  </r>
  <r>
    <x v="15"/>
    <x v="2"/>
    <x v="1"/>
    <n v="401"/>
    <n v="10323"/>
    <n v="703"/>
    <n v="646"/>
    <n v="16"/>
    <n v="8"/>
    <n v="0.62074303405572751"/>
    <n v="40.375"/>
    <n v="50.125"/>
    <n v="6.8100358422939072E-2"/>
    <n v="2.2759601706970129E-2"/>
  </r>
  <r>
    <x v="16"/>
    <x v="2"/>
    <x v="1"/>
    <n v="660"/>
    <n v="20103"/>
    <n v="1004"/>
    <n v="1003"/>
    <n v="24"/>
    <n v="38"/>
    <n v="0.65802592223330014"/>
    <n v="41.791666666666664"/>
    <n v="17.368421052631579"/>
    <n v="4.9942794607769986E-2"/>
    <n v="2.3904382470119521E-2"/>
  </r>
  <r>
    <x v="17"/>
    <x v="2"/>
    <x v="1"/>
    <n v="738"/>
    <n v="19265"/>
    <n v="973"/>
    <n v="889"/>
    <n v="22"/>
    <n v="43"/>
    <n v="0.83014623172103486"/>
    <n v="40.409090909090907"/>
    <n v="17.162790697674417"/>
    <n v="5.0506099143524524E-2"/>
    <n v="2.2610483042137718E-2"/>
  </r>
  <r>
    <x v="18"/>
    <x v="2"/>
    <x v="1"/>
    <n v="400"/>
    <n v="11169"/>
    <n v="511"/>
    <n v="488"/>
    <n v="12"/>
    <n v="23"/>
    <n v="0.81967213114754101"/>
    <n v="40.666666666666664"/>
    <n v="17.391304347826086"/>
    <n v="4.5751633986928102E-2"/>
    <n v="2.3483365949119372E-2"/>
  </r>
  <r>
    <x v="19"/>
    <x v="2"/>
    <x v="1"/>
    <n v="546"/>
    <n v="12266"/>
    <n v="624"/>
    <n v="558"/>
    <n v="15"/>
    <n v="28"/>
    <n v="0.978494623655914"/>
    <n v="37.200000000000003"/>
    <n v="19.5"/>
    <n v="5.0872330017935757E-2"/>
    <n v="2.403846153846154E-2"/>
  </r>
  <r>
    <x v="20"/>
    <x v="2"/>
    <x v="1"/>
    <n v="158"/>
    <n v="2623"/>
    <n v="160"/>
    <n v="206"/>
    <n v="5"/>
    <n v="10"/>
    <n v="0.76699029126213591"/>
    <n v="41.2"/>
    <n v="15.8"/>
    <n v="6.0998856271444912E-2"/>
    <n v="3.125E-2"/>
  </r>
  <r>
    <x v="0"/>
    <x v="2"/>
    <x v="2"/>
    <n v="407"/>
    <n v="79085"/>
    <n v="350"/>
    <n v="94"/>
    <n v="4"/>
    <n v="4"/>
    <n v="4.3297872340425529"/>
    <n v="23.5"/>
    <n v="101.75"/>
    <n v="4.4256180059429728E-3"/>
    <n v="1.1428571428571429E-2"/>
  </r>
  <r>
    <x v="1"/>
    <x v="2"/>
    <x v="2"/>
    <n v="266"/>
    <n v="51388"/>
    <n v="270"/>
    <n v="231"/>
    <n v="10"/>
    <n v="8"/>
    <n v="1.1515151515151516"/>
    <n v="23.1"/>
    <n v="33.25"/>
    <n v="5.2541449365610645E-3"/>
    <n v="3.7037037037037035E-2"/>
  </r>
  <r>
    <x v="2"/>
    <x v="2"/>
    <x v="2"/>
    <n v="1587"/>
    <n v="327803"/>
    <n v="1588"/>
    <n v="553"/>
    <n v="19"/>
    <n v="17"/>
    <n v="2.8698010849909585"/>
    <n v="29.105263157894736"/>
    <n v="93.352941176470594"/>
    <n v="4.8443729923155062E-3"/>
    <n v="1.1964735516372796E-2"/>
  </r>
  <r>
    <x v="3"/>
    <x v="2"/>
    <x v="2"/>
    <n v="1152"/>
    <n v="227618"/>
    <n v="1052"/>
    <n v="283"/>
    <n v="9"/>
    <n v="7"/>
    <n v="4.0706713780918724"/>
    <n v="31.444444444444443"/>
    <n v="164.57142857142858"/>
    <n v="4.6217785939600556E-3"/>
    <n v="8.555133079847909E-3"/>
  </r>
  <r>
    <x v="4"/>
    <x v="2"/>
    <x v="2"/>
    <n v="896"/>
    <n v="191544"/>
    <n v="793"/>
    <n v="143"/>
    <n v="4"/>
    <n v="3"/>
    <n v="6.2657342657342658"/>
    <n v="35.75"/>
    <n v="298.66666666666669"/>
    <n v="4.1400409305433735E-3"/>
    <n v="5.0441361916771753E-3"/>
  </r>
  <r>
    <x v="5"/>
    <x v="2"/>
    <x v="2"/>
    <n v="931"/>
    <n v="180180"/>
    <n v="751"/>
    <n v="139"/>
    <n v="4"/>
    <n v="3"/>
    <n v="6.6978417266187051"/>
    <n v="34.75"/>
    <n v="310.33333333333331"/>
    <n v="4.1680541680541678E-3"/>
    <n v="5.3262316910785623E-3"/>
  </r>
  <r>
    <x v="6"/>
    <x v="2"/>
    <x v="2"/>
    <n v="987"/>
    <n v="198787"/>
    <n v="807"/>
    <n v="106"/>
    <n v="3"/>
    <n v="3"/>
    <n v="9.3113207547169807"/>
    <n v="35.333333333333336"/>
    <n v="329"/>
    <n v="4.0596216050345349E-3"/>
    <n v="3.7174721189591076E-3"/>
  </r>
  <r>
    <x v="7"/>
    <x v="2"/>
    <x v="2"/>
    <n v="1082"/>
    <n v="208752"/>
    <n v="862"/>
    <n v="0"/>
    <n v="0"/>
    <n v="0"/>
    <n v="0"/>
    <e v="#DIV/0!"/>
    <e v="#DIV/0!"/>
    <n v="4.1293017551927644E-3"/>
    <n v="0"/>
  </r>
  <r>
    <x v="8"/>
    <x v="2"/>
    <x v="2"/>
    <n v="563"/>
    <n v="106130"/>
    <n v="478"/>
    <n v="0"/>
    <n v="0"/>
    <n v="0"/>
    <n v="0"/>
    <e v="#DIV/0!"/>
    <e v="#DIV/0!"/>
    <n v="4.5039102986902859E-3"/>
    <n v="0"/>
  </r>
  <r>
    <x v="9"/>
    <x v="2"/>
    <x v="2"/>
    <n v="706"/>
    <n v="119708"/>
    <n v="630"/>
    <n v="695"/>
    <n v="21"/>
    <n v="18"/>
    <n v="1.0158273381294964"/>
    <n v="33.095238095238095"/>
    <n v="39.222222222222221"/>
    <n v="5.2628061616600396E-3"/>
    <n v="3.3333333333333333E-2"/>
  </r>
  <r>
    <x v="10"/>
    <x v="2"/>
    <x v="2"/>
    <n v="766"/>
    <n v="118018"/>
    <n v="544"/>
    <n v="1195"/>
    <n v="34"/>
    <n v="21"/>
    <n v="0.64100418410041837"/>
    <n v="35.147058823529413"/>
    <n v="36.476190476190474"/>
    <n v="4.6094663525902829E-3"/>
    <n v="6.25E-2"/>
  </r>
  <r>
    <x v="11"/>
    <x v="2"/>
    <x v="2"/>
    <n v="942"/>
    <n v="162090"/>
    <n v="678"/>
    <n v="1244"/>
    <n v="42"/>
    <n v="30"/>
    <n v="0.75723472668810288"/>
    <n v="29.61904761904762"/>
    <n v="31.4"/>
    <n v="4.1828613733111237E-3"/>
    <n v="6.1946902654867256E-2"/>
  </r>
  <r>
    <x v="12"/>
    <x v="2"/>
    <x v="2"/>
    <n v="1640"/>
    <n v="311726"/>
    <n v="1569"/>
    <n v="2642"/>
    <n v="98"/>
    <n v="83"/>
    <n v="0.62074186222558669"/>
    <n v="26.959183673469386"/>
    <n v="19.759036144578314"/>
    <n v="5.0332663942051674E-3"/>
    <n v="6.2460165710643722E-2"/>
  </r>
  <r>
    <x v="13"/>
    <x v="2"/>
    <x v="2"/>
    <n v="960"/>
    <n v="209867"/>
    <n v="1048"/>
    <n v="1483"/>
    <n v="44"/>
    <n v="38"/>
    <n v="0.64733648010788947"/>
    <n v="33.704545454545453"/>
    <n v="25.263157894736842"/>
    <n v="4.9936388284008443E-3"/>
    <n v="4.1984732824427481E-2"/>
  </r>
  <r>
    <x v="14"/>
    <x v="2"/>
    <x v="2"/>
    <n v="1334"/>
    <n v="227813"/>
    <n v="1379"/>
    <n v="2117"/>
    <n v="63"/>
    <n v="42"/>
    <n v="0.63013698630136983"/>
    <n v="33.603174603174601"/>
    <n v="31.761904761904763"/>
    <n v="6.0532103084547416E-3"/>
    <n v="4.5685279187817257E-2"/>
  </r>
  <r>
    <x v="15"/>
    <x v="2"/>
    <x v="2"/>
    <n v="1157"/>
    <n v="186860"/>
    <n v="1415"/>
    <n v="1525"/>
    <n v="45"/>
    <n v="31"/>
    <n v="0.75868852459016389"/>
    <n v="33.888888888888886"/>
    <n v="37.322580645161288"/>
    <n v="7.5725141817403405E-3"/>
    <n v="3.1802120141342753E-2"/>
  </r>
  <r>
    <x v="16"/>
    <x v="2"/>
    <x v="2"/>
    <n v="1158"/>
    <n v="193603"/>
    <n v="1134"/>
    <n v="2020"/>
    <n v="55"/>
    <n v="93"/>
    <n v="0.57326732673267322"/>
    <n v="36.727272727272727"/>
    <n v="12.451612903225806"/>
    <n v="5.8573472518504361E-3"/>
    <n v="4.8500881834215165E-2"/>
  </r>
  <r>
    <x v="17"/>
    <x v="2"/>
    <x v="2"/>
    <n v="1660"/>
    <n v="274070"/>
    <n v="1898"/>
    <n v="2171"/>
    <n v="66"/>
    <n v="120"/>
    <n v="0.76462459695992635"/>
    <n v="32.893939393939391"/>
    <n v="13.833333333333334"/>
    <n v="6.9252380778633193E-3"/>
    <n v="3.4773445732349841E-2"/>
  </r>
  <r>
    <x v="18"/>
    <x v="2"/>
    <x v="2"/>
    <n v="1196"/>
    <n v="208778"/>
    <n v="1180"/>
    <n v="2304"/>
    <n v="59"/>
    <n v="103"/>
    <n v="0.51909722222222221"/>
    <n v="39.050847457627121"/>
    <n v="11.611650485436893"/>
    <n v="5.6519365067200563E-3"/>
    <n v="0.05"/>
  </r>
  <r>
    <x v="19"/>
    <x v="2"/>
    <x v="2"/>
    <n v="1531"/>
    <n v="246912"/>
    <n v="1527"/>
    <n v="3075"/>
    <n v="88"/>
    <n v="163"/>
    <n v="0.4978861788617886"/>
    <n v="34.94318181818182"/>
    <n v="9.3926380368098155"/>
    <n v="6.184389580093313E-3"/>
    <n v="5.762933857236411E-2"/>
  </r>
  <r>
    <x v="20"/>
    <x v="2"/>
    <x v="2"/>
    <n v="572"/>
    <n v="86376"/>
    <n v="629"/>
    <n v="1186"/>
    <n v="31"/>
    <n v="55"/>
    <n v="0.48229342327150082"/>
    <n v="38.258064516129032"/>
    <n v="10.4"/>
    <n v="7.2821154024266003E-3"/>
    <n v="4.9284578696343402E-2"/>
  </r>
  <r>
    <x v="0"/>
    <x v="3"/>
    <x v="0"/>
    <n v="28"/>
    <n v="668"/>
    <n v="291"/>
    <n v="338"/>
    <n v="6"/>
    <n v="2"/>
    <n v="8.2840236686390539E-2"/>
    <n v="56.333333333333336"/>
    <n v="14"/>
    <n v="0.43562874251497008"/>
    <n v="2.0618556701030927E-2"/>
  </r>
  <r>
    <x v="1"/>
    <x v="3"/>
    <x v="0"/>
    <n v="11"/>
    <n v="338"/>
    <n v="150"/>
    <n v="872"/>
    <n v="15"/>
    <n v="5"/>
    <n v="1.261467889908257E-2"/>
    <n v="58.133333333333333"/>
    <n v="2.2000000000000002"/>
    <n v="0.4437869822485207"/>
    <n v="0.1"/>
  </r>
  <r>
    <x v="2"/>
    <x v="3"/>
    <x v="0"/>
    <n v="42"/>
    <n v="1347"/>
    <n v="556"/>
    <n v="2228"/>
    <n v="39"/>
    <n v="20"/>
    <n v="1.8850987432675045E-2"/>
    <n v="57.128205128205131"/>
    <n v="2.1"/>
    <n v="0.41276911655530807"/>
    <n v="7.0143884892086325E-2"/>
  </r>
  <r>
    <x v="3"/>
    <x v="3"/>
    <x v="0"/>
    <n v="45"/>
    <n v="1118"/>
    <n v="424"/>
    <n v="1442"/>
    <n v="29"/>
    <n v="14"/>
    <n v="3.1206657420249653E-2"/>
    <n v="49.724137931034484"/>
    <n v="3.2142857142857144"/>
    <n v="0.37924865831842575"/>
    <n v="6.8396226415094338E-2"/>
  </r>
  <r>
    <x v="4"/>
    <x v="3"/>
    <x v="0"/>
    <n v="31"/>
    <n v="964"/>
    <n v="431"/>
    <n v="1537"/>
    <n v="32"/>
    <n v="13"/>
    <n v="2.0169160702667534E-2"/>
    <n v="48.03125"/>
    <n v="2.3846153846153846"/>
    <n v="0.44709543568464732"/>
    <n v="7.4245939675174011E-2"/>
  </r>
  <r>
    <x v="5"/>
    <x v="3"/>
    <x v="0"/>
    <n v="45"/>
    <n v="851"/>
    <n v="404"/>
    <n v="1711"/>
    <n v="36"/>
    <n v="15"/>
    <n v="2.6300409117475162E-2"/>
    <n v="47.527777777777779"/>
    <n v="3"/>
    <n v="0.47473560517038776"/>
    <n v="8.9108910891089105E-2"/>
  </r>
  <r>
    <x v="6"/>
    <x v="3"/>
    <x v="0"/>
    <n v="55"/>
    <n v="777"/>
    <n v="386"/>
    <n v="1494"/>
    <n v="27"/>
    <n v="10"/>
    <n v="3.6813922356091031E-2"/>
    <n v="55.333333333333336"/>
    <n v="5.5"/>
    <n v="0.49678249678249681"/>
    <n v="6.9948186528497408E-2"/>
  </r>
  <r>
    <x v="7"/>
    <x v="3"/>
    <x v="0"/>
    <n v="80"/>
    <n v="889"/>
    <n v="420"/>
    <n v="1109"/>
    <n v="24"/>
    <n v="10"/>
    <n v="7.2137060414788096E-2"/>
    <n v="46.208333333333336"/>
    <n v="8"/>
    <n v="0.47244094488188976"/>
    <n v="5.7142857142857141E-2"/>
  </r>
  <r>
    <x v="8"/>
    <x v="3"/>
    <x v="0"/>
    <n v="164"/>
    <n v="1418"/>
    <n v="696"/>
    <n v="1640"/>
    <n v="36"/>
    <n v="17"/>
    <n v="0.1"/>
    <n v="45.555555555555557"/>
    <n v="9.6470588235294112"/>
    <n v="0.4908321579689704"/>
    <n v="5.1724137931034482E-2"/>
  </r>
  <r>
    <x v="9"/>
    <x v="3"/>
    <x v="0"/>
    <n v="131"/>
    <n v="3119"/>
    <n v="602"/>
    <n v="1454"/>
    <n v="28"/>
    <n v="13"/>
    <n v="9.009628610729023E-2"/>
    <n v="51.928571428571431"/>
    <n v="10.076923076923077"/>
    <n v="0.19301058031420326"/>
    <n v="4.6511627906976744E-2"/>
  </r>
  <r>
    <x v="10"/>
    <x v="3"/>
    <x v="0"/>
    <n v="130"/>
    <n v="1447"/>
    <n v="703"/>
    <n v="1989"/>
    <n v="43"/>
    <n v="19"/>
    <n v="6.535947712418301E-2"/>
    <n v="46.255813953488371"/>
    <n v="6.8421052631578947"/>
    <n v="0.48583275742916376"/>
    <n v="6.1166429587482217E-2"/>
  </r>
  <r>
    <x v="11"/>
    <x v="3"/>
    <x v="0"/>
    <n v="60"/>
    <n v="672"/>
    <n v="339"/>
    <n v="1184"/>
    <n v="26"/>
    <n v="9"/>
    <n v="5.0675675675675678E-2"/>
    <n v="45.53846153846154"/>
    <n v="6.666666666666667"/>
    <n v="0.5044642857142857"/>
    <n v="7.6696165191740412E-2"/>
  </r>
  <r>
    <x v="12"/>
    <x v="3"/>
    <x v="0"/>
    <n v="93"/>
    <n v="32488"/>
    <n v="689"/>
    <n v="1575"/>
    <n v="32"/>
    <n v="12"/>
    <n v="5.904761904761905E-2"/>
    <n v="49.21875"/>
    <n v="7.75"/>
    <n v="2.1207830583600099E-2"/>
    <n v="4.6444121915820029E-2"/>
  </r>
  <r>
    <x v="13"/>
    <x v="3"/>
    <x v="0"/>
    <n v="101"/>
    <n v="59051"/>
    <n v="802"/>
    <n v="1454"/>
    <n v="31"/>
    <n v="12"/>
    <n v="6.9463548830811558E-2"/>
    <n v="46.903225806451616"/>
    <n v="8.4166666666666661"/>
    <n v="1.358148041523429E-2"/>
    <n v="3.8653366583541147E-2"/>
  </r>
  <r>
    <x v="14"/>
    <x v="3"/>
    <x v="0"/>
    <n v="79"/>
    <n v="952"/>
    <n v="518"/>
    <n v="1931"/>
    <n v="40"/>
    <n v="15"/>
    <n v="4.0911444847229417E-2"/>
    <n v="48.274999999999999"/>
    <n v="5.2666666666666666"/>
    <n v="0.54411764705882348"/>
    <n v="7.7220077220077218E-2"/>
  </r>
  <r>
    <x v="15"/>
    <x v="3"/>
    <x v="0"/>
    <n v="60"/>
    <n v="691"/>
    <n v="363"/>
    <n v="1362"/>
    <n v="27"/>
    <n v="6"/>
    <n v="4.405286343612335E-2"/>
    <n v="50.444444444444443"/>
    <n v="10"/>
    <n v="0.52532561505065123"/>
    <n v="7.43801652892562E-2"/>
  </r>
  <r>
    <x v="16"/>
    <x v="3"/>
    <x v="0"/>
    <n v="60"/>
    <n v="724"/>
    <n v="381"/>
    <n v="1762"/>
    <n v="36"/>
    <n v="9"/>
    <n v="3.4052213393870601E-2"/>
    <n v="48.944444444444443"/>
    <n v="6.666666666666667"/>
    <n v="0.52624309392265189"/>
    <n v="9.4488188976377951E-2"/>
  </r>
  <r>
    <x v="17"/>
    <x v="3"/>
    <x v="0"/>
    <n v="40"/>
    <n v="592"/>
    <n v="345"/>
    <n v="1344"/>
    <n v="24"/>
    <n v="7"/>
    <n v="2.976190476190476E-2"/>
    <n v="56"/>
    <n v="5.7142857142857144"/>
    <n v="0.58277027027027029"/>
    <n v="6.9565217391304349E-2"/>
  </r>
  <r>
    <x v="18"/>
    <x v="3"/>
    <x v="0"/>
    <n v="45"/>
    <n v="508"/>
    <n v="273"/>
    <n v="1269"/>
    <n v="23"/>
    <n v="4"/>
    <n v="3.5460992907801421E-2"/>
    <n v="55.173913043478258"/>
    <n v="11.25"/>
    <n v="0.53740157480314965"/>
    <n v="8.4249084249084255E-2"/>
  </r>
  <r>
    <x v="19"/>
    <x v="3"/>
    <x v="0"/>
    <n v="45"/>
    <n v="599"/>
    <n v="269"/>
    <n v="1081"/>
    <n v="19"/>
    <n v="5"/>
    <n v="4.1628122109158186E-2"/>
    <n v="56.89473684210526"/>
    <n v="9"/>
    <n v="0.44908180300500833"/>
    <n v="7.0631970260223054E-2"/>
  </r>
  <r>
    <x v="20"/>
    <x v="3"/>
    <x v="0"/>
    <n v="17"/>
    <n v="255"/>
    <n v="132"/>
    <n v="583"/>
    <n v="9"/>
    <n v="3"/>
    <n v="2.9159519725557463E-2"/>
    <n v="64.777777777777771"/>
    <n v="5.666666666666667"/>
    <n v="0.51764705882352946"/>
    <n v="6.8181818181818177E-2"/>
  </r>
  <r>
    <x v="0"/>
    <x v="3"/>
    <x v="1"/>
    <n v="24"/>
    <n v="176"/>
    <n v="42"/>
    <n v="0"/>
    <n v="0"/>
    <n v="0"/>
    <n v="0"/>
    <e v="#DIV/0!"/>
    <e v="#DIV/0!"/>
    <n v="0.23863636363636365"/>
    <n v="0"/>
  </r>
  <r>
    <x v="4"/>
    <x v="3"/>
    <x v="1"/>
    <n v="194"/>
    <n v="11547"/>
    <n v="1326"/>
    <n v="154"/>
    <n v="4"/>
    <n v="2"/>
    <n v="1.2597402597402598"/>
    <n v="38.5"/>
    <n v="97"/>
    <n v="0.11483502208365809"/>
    <n v="3.0165912518853697E-3"/>
  </r>
  <r>
    <x v="5"/>
    <x v="3"/>
    <x v="1"/>
    <n v="261"/>
    <n v="6259"/>
    <n v="739"/>
    <n v="231"/>
    <n v="5"/>
    <n v="3"/>
    <n v="1.1298701298701299"/>
    <n v="46.2"/>
    <n v="87"/>
    <n v="0.11806997922990893"/>
    <n v="6.7658998646820028E-3"/>
  </r>
  <r>
    <x v="6"/>
    <x v="3"/>
    <x v="1"/>
    <n v="41"/>
    <n v="424"/>
    <n v="76"/>
    <n v="149"/>
    <n v="4"/>
    <n v="2"/>
    <n v="0.27516778523489932"/>
    <n v="37.25"/>
    <n v="20.5"/>
    <n v="0.17924528301886791"/>
    <n v="5.2631578947368418E-2"/>
  </r>
  <r>
    <x v="7"/>
    <x v="3"/>
    <x v="1"/>
    <n v="183"/>
    <n v="10279"/>
    <n v="443"/>
    <n v="186"/>
    <n v="3"/>
    <n v="3"/>
    <n v="0.9838709677419355"/>
    <n v="62"/>
    <n v="61"/>
    <n v="4.3097577585368224E-2"/>
    <n v="6.7720090293453723E-3"/>
  </r>
  <r>
    <x v="8"/>
    <x v="3"/>
    <x v="1"/>
    <n v="89"/>
    <n v="2684"/>
    <n v="219"/>
    <n v="31"/>
    <n v="1"/>
    <n v="1"/>
    <n v="2.870967741935484"/>
    <n v="31"/>
    <n v="89"/>
    <n v="8.1594634873323399E-2"/>
    <n v="4.5662100456621002E-3"/>
  </r>
  <r>
    <x v="0"/>
    <x v="3"/>
    <x v="2"/>
    <n v="357"/>
    <n v="193787"/>
    <n v="953"/>
    <n v="22"/>
    <n v="0"/>
    <n v="0"/>
    <n v="16.227272727272727"/>
    <e v="#DIV/0!"/>
    <e v="#DIV/0!"/>
    <n v="4.9177705418836145E-3"/>
    <n v="0"/>
  </r>
  <r>
    <x v="1"/>
    <x v="3"/>
    <x v="2"/>
    <n v="260"/>
    <n v="154207"/>
    <n v="690"/>
    <n v="23"/>
    <n v="0"/>
    <n v="0"/>
    <n v="11.304347826086957"/>
    <e v="#DIV/0!"/>
    <e v="#DIV/0!"/>
    <n v="4.4745050484089567E-3"/>
    <n v="0"/>
  </r>
  <r>
    <x v="2"/>
    <x v="3"/>
    <x v="2"/>
    <n v="1851"/>
    <n v="1372206"/>
    <n v="5224"/>
    <n v="0"/>
    <n v="0"/>
    <n v="0"/>
    <n v="0"/>
    <e v="#DIV/0!"/>
    <e v="#DIV/0!"/>
    <n v="3.8070085686842938E-3"/>
    <n v="0"/>
  </r>
  <r>
    <x v="3"/>
    <x v="3"/>
    <x v="2"/>
    <n v="1460"/>
    <n v="1247463"/>
    <n v="5046"/>
    <n v="0"/>
    <n v="0"/>
    <n v="0"/>
    <n v="0"/>
    <e v="#DIV/0!"/>
    <e v="#DIV/0!"/>
    <n v="4.0450097517922374E-3"/>
    <n v="0"/>
  </r>
  <r>
    <x v="4"/>
    <x v="3"/>
    <x v="2"/>
    <n v="1640"/>
    <n v="1162079"/>
    <n v="4034"/>
    <n v="0"/>
    <n v="0"/>
    <n v="0"/>
    <n v="0"/>
    <e v="#DIV/0!"/>
    <e v="#DIV/0!"/>
    <n v="3.4713646834681634E-3"/>
    <n v="0"/>
  </r>
  <r>
    <x v="5"/>
    <x v="3"/>
    <x v="2"/>
    <n v="1224"/>
    <n v="803394"/>
    <n v="3405"/>
    <n v="0"/>
    <n v="0"/>
    <n v="0"/>
    <n v="0"/>
    <e v="#DIV/0!"/>
    <e v="#DIV/0!"/>
    <n v="4.2382691431601428E-3"/>
    <n v="0"/>
  </r>
  <r>
    <x v="6"/>
    <x v="3"/>
    <x v="2"/>
    <n v="838"/>
    <n v="681437"/>
    <n v="2555"/>
    <n v="0"/>
    <n v="0"/>
    <n v="0"/>
    <n v="0"/>
    <e v="#DIV/0!"/>
    <e v="#DIV/0!"/>
    <n v="3.7494295143938473E-3"/>
    <n v="0"/>
  </r>
  <r>
    <x v="7"/>
    <x v="3"/>
    <x v="2"/>
    <n v="872"/>
    <n v="610334"/>
    <n v="2411"/>
    <n v="299"/>
    <n v="8"/>
    <n v="5"/>
    <n v="2.9163879598662206"/>
    <n v="37.375"/>
    <n v="174.4"/>
    <n v="3.9502960673991616E-3"/>
    <n v="3.3181252592285357E-3"/>
  </r>
  <r>
    <x v="8"/>
    <x v="3"/>
    <x v="2"/>
    <n v="1105"/>
    <n v="670736"/>
    <n v="2389"/>
    <n v="435"/>
    <n v="14"/>
    <n v="9"/>
    <n v="2.5402298850574714"/>
    <n v="31.071428571428573"/>
    <n v="122.77777777777777"/>
    <n v="3.5617590229240713E-3"/>
    <n v="5.8601925491837585E-3"/>
  </r>
  <r>
    <x v="9"/>
    <x v="3"/>
    <x v="2"/>
    <n v="714"/>
    <n v="401990"/>
    <n v="1593"/>
    <n v="456"/>
    <n v="15"/>
    <n v="11"/>
    <n v="1.5657894736842106"/>
    <n v="30.4"/>
    <n v="64.909090909090907"/>
    <n v="3.9627851439090521E-3"/>
    <n v="9.4161958568738224E-3"/>
  </r>
  <r>
    <x v="10"/>
    <x v="3"/>
    <x v="2"/>
    <n v="744"/>
    <n v="297569"/>
    <n v="1467"/>
    <n v="801"/>
    <n v="24"/>
    <n v="18"/>
    <n v="0.92883895131086147"/>
    <n v="33.375"/>
    <n v="41.333333333333336"/>
    <n v="4.9299490202272412E-3"/>
    <n v="1.6359918200408999E-2"/>
  </r>
  <r>
    <x v="11"/>
    <x v="3"/>
    <x v="2"/>
    <n v="426"/>
    <n v="228145"/>
    <n v="1211"/>
    <n v="579"/>
    <n v="17"/>
    <n v="14"/>
    <n v="0.73575129533678751"/>
    <n v="34.058823529411768"/>
    <n v="30.428571428571427"/>
    <n v="5.3080277893444959E-3"/>
    <n v="1.4037985136251032E-2"/>
  </r>
  <r>
    <x v="12"/>
    <x v="3"/>
    <x v="2"/>
    <n v="994"/>
    <n v="510172"/>
    <n v="2831"/>
    <n v="1431"/>
    <n v="45"/>
    <n v="34"/>
    <n v="0.69461914744933617"/>
    <n v="31.8"/>
    <n v="29.235294117647058"/>
    <n v="5.5491089279693911E-3"/>
    <n v="1.5895443306252206E-2"/>
  </r>
  <r>
    <x v="13"/>
    <x v="3"/>
    <x v="2"/>
    <n v="649"/>
    <n v="389470"/>
    <n v="2149"/>
    <n v="901"/>
    <n v="29"/>
    <n v="22"/>
    <n v="0.72031076581576026"/>
    <n v="31.068965517241381"/>
    <n v="29.5"/>
    <n v="5.5177548976814645E-3"/>
    <n v="1.3494648673801768E-2"/>
  </r>
  <r>
    <x v="0"/>
    <x v="4"/>
    <x v="0"/>
    <n v="1724"/>
    <n v="47646"/>
    <n v="10949"/>
    <n v="68347"/>
    <n v="1693"/>
    <n v="532"/>
    <n v="2.5224223447993327E-2"/>
    <n v="40.370348493797991"/>
    <n v="3.2406015037593985"/>
    <n v="0.22979893380346725"/>
    <n v="0.1546259932413919"/>
  </r>
  <r>
    <x v="1"/>
    <x v="4"/>
    <x v="0"/>
    <n v="1708"/>
    <n v="46638"/>
    <n v="9223"/>
    <n v="53457"/>
    <n v="1442"/>
    <n v="403"/>
    <n v="3.1950913818583157E-2"/>
    <n v="37.071428571428569"/>
    <n v="4.2382133995037217"/>
    <n v="0.19775719370470432"/>
    <n v="0.1563482597853193"/>
  </r>
  <r>
    <x v="2"/>
    <x v="4"/>
    <x v="0"/>
    <n v="2497"/>
    <n v="72210"/>
    <n v="10162"/>
    <n v="62212"/>
    <n v="1595"/>
    <n v="472"/>
    <n v="4.0136951070533014E-2"/>
    <n v="39.004388714733544"/>
    <n v="5.2902542372881358"/>
    <n v="0.14072843096524026"/>
    <n v="0.15695729187167881"/>
  </r>
  <r>
    <x v="3"/>
    <x v="4"/>
    <x v="0"/>
    <n v="1950"/>
    <n v="37306"/>
    <n v="8106"/>
    <n v="52450"/>
    <n v="1289"/>
    <n v="385"/>
    <n v="3.7178265014299335E-2"/>
    <n v="40.69045771916214"/>
    <n v="5.0649350649350646"/>
    <n v="0.21728408298933147"/>
    <n v="0.15901801134961757"/>
  </r>
  <r>
    <x v="4"/>
    <x v="4"/>
    <x v="0"/>
    <n v="2013"/>
    <n v="30481"/>
    <n v="10328"/>
    <n v="72569"/>
    <n v="1869"/>
    <n v="571"/>
    <n v="2.7739117253923851E-2"/>
    <n v="38.827715355805246"/>
    <n v="3.5253940455341506"/>
    <n v="0.33883402775499494"/>
    <n v="0.18096436870642912"/>
  </r>
  <r>
    <x v="5"/>
    <x v="4"/>
    <x v="0"/>
    <n v="3042"/>
    <n v="29963"/>
    <n v="8845"/>
    <n v="63906"/>
    <n v="1684"/>
    <n v="448"/>
    <n v="4.7601164209933343E-2"/>
    <n v="37.948931116389552"/>
    <n v="6.7901785714285712"/>
    <n v="0.29519741013917167"/>
    <n v="0.19039005087620126"/>
  </r>
  <r>
    <x v="6"/>
    <x v="4"/>
    <x v="0"/>
    <n v="2552"/>
    <n v="33788"/>
    <n v="8668"/>
    <n v="64976"/>
    <n v="1597"/>
    <n v="428"/>
    <n v="3.9276040384141835E-2"/>
    <n v="40.686286787726985"/>
    <n v="5.962616822429907"/>
    <n v="0.25654078371019295"/>
    <n v="0.18424088601753577"/>
  </r>
  <r>
    <x v="7"/>
    <x v="4"/>
    <x v="0"/>
    <n v="2434"/>
    <n v="23149"/>
    <n v="8000"/>
    <n v="59311"/>
    <n v="1493"/>
    <n v="382"/>
    <n v="4.1037918767176412E-2"/>
    <n v="39.72605492297388"/>
    <n v="6.3717277486910993"/>
    <n v="0.34558728238800812"/>
    <n v="0.18662500000000001"/>
  </r>
  <r>
    <x v="8"/>
    <x v="4"/>
    <x v="0"/>
    <n v="2616"/>
    <n v="14590"/>
    <n v="7477"/>
    <n v="55625"/>
    <n v="1369"/>
    <n v="361"/>
    <n v="4.7029213483146065E-2"/>
    <n v="40.631848064280497"/>
    <n v="7.2465373961218837"/>
    <n v="0.5124742974640164"/>
    <n v="0.18309482412732378"/>
  </r>
  <r>
    <x v="9"/>
    <x v="4"/>
    <x v="0"/>
    <n v="2532"/>
    <n v="19103"/>
    <n v="6912"/>
    <n v="52521"/>
    <n v="1196"/>
    <n v="304"/>
    <n v="4.8209287713486038E-2"/>
    <n v="43.913879598662206"/>
    <n v="8.3289473684210531"/>
    <n v="0.36182798513322517"/>
    <n v="0.17303240740740741"/>
  </r>
  <r>
    <x v="10"/>
    <x v="4"/>
    <x v="0"/>
    <n v="2953"/>
    <n v="45647"/>
    <n v="7988"/>
    <n v="55572"/>
    <n v="1284"/>
    <n v="284"/>
    <n v="5.3138271071762756E-2"/>
    <n v="43.280373831775698"/>
    <n v="10.397887323943662"/>
    <n v="0.17499507086993668"/>
    <n v="0.16074111166750124"/>
  </r>
  <r>
    <x v="11"/>
    <x v="4"/>
    <x v="0"/>
    <n v="2951"/>
    <n v="12121"/>
    <n v="5444"/>
    <n v="39591"/>
    <n v="884"/>
    <n v="237"/>
    <n v="7.4537142279811064E-2"/>
    <n v="44.786199095022624"/>
    <n v="12.451476793248945"/>
    <n v="0.44913785991254845"/>
    <n v="0.16238060249816311"/>
  </r>
  <r>
    <x v="12"/>
    <x v="4"/>
    <x v="0"/>
    <n v="7719"/>
    <n v="23933"/>
    <n v="12230"/>
    <n v="80197"/>
    <n v="1957"/>
    <n v="610"/>
    <n v="9.6250483185156555E-2"/>
    <n v="40.979560551865099"/>
    <n v="12.654098360655738"/>
    <n v="0.51100990264488366"/>
    <n v="0.16001635322976288"/>
  </r>
  <r>
    <x v="13"/>
    <x v="4"/>
    <x v="0"/>
    <n v="6551"/>
    <n v="18704"/>
    <n v="9481"/>
    <n v="63210"/>
    <n v="1566"/>
    <n v="427"/>
    <n v="0.10363866476823287"/>
    <n v="40.363984674329501"/>
    <n v="15.341920374707261"/>
    <n v="0.50689692044482459"/>
    <n v="0.16517245016348486"/>
  </r>
  <r>
    <x v="14"/>
    <x v="4"/>
    <x v="0"/>
    <n v="6106"/>
    <n v="23484"/>
    <n v="10317"/>
    <n v="69991"/>
    <n v="1718"/>
    <n v="414"/>
    <n v="8.7239787972739347E-2"/>
    <n v="40.739813736903379"/>
    <n v="14.748792270531402"/>
    <n v="0.43932038834951459"/>
    <n v="0.16652127556460211"/>
  </r>
  <r>
    <x v="15"/>
    <x v="4"/>
    <x v="0"/>
    <n v="6211"/>
    <n v="18393"/>
    <n v="9257"/>
    <n v="67990"/>
    <n v="1490"/>
    <n v="382"/>
    <n v="9.1351669363141638E-2"/>
    <n v="45.630872483221474"/>
    <n v="16.259162303664922"/>
    <n v="0.50328929484042839"/>
    <n v="0.16095927406287133"/>
  </r>
  <r>
    <x v="16"/>
    <x v="4"/>
    <x v="0"/>
    <n v="6105"/>
    <n v="17541"/>
    <n v="9787"/>
    <n v="75847"/>
    <n v="1744"/>
    <n v="427"/>
    <n v="8.0490988437248667E-2"/>
    <n v="43.490252293577981"/>
    <n v="14.297423887587822"/>
    <n v="0.55794994584117208"/>
    <n v="0.17819556554613261"/>
  </r>
  <r>
    <x v="17"/>
    <x v="4"/>
    <x v="0"/>
    <n v="4983"/>
    <n v="8982"/>
    <n v="4558"/>
    <n v="54411"/>
    <n v="621"/>
    <n v="150"/>
    <n v="9.158074654022165E-2"/>
    <n v="87.618357487922708"/>
    <n v="33.22"/>
    <n v="0.50745936317078599"/>
    <n v="0.13624396665204036"/>
  </r>
  <r>
    <x v="18"/>
    <x v="4"/>
    <x v="0"/>
    <n v="3368"/>
    <n v="8939"/>
    <n v="4573"/>
    <n v="54668"/>
    <n v="591"/>
    <n v="139"/>
    <n v="6.1608253457232753E-2"/>
    <n v="92.500846023688666"/>
    <n v="24.230215827338128"/>
    <n v="0.51157847633963527"/>
    <n v="0.12923682484146073"/>
  </r>
  <r>
    <x v="19"/>
    <x v="4"/>
    <x v="0"/>
    <n v="3053"/>
    <n v="9443"/>
    <n v="4539"/>
    <n v="56281"/>
    <n v="614"/>
    <n v="146"/>
    <n v="5.4245660169506583E-2"/>
    <n v="91.662866449511398"/>
    <n v="20.910958904109588"/>
    <n v="0.48067351477284759"/>
    <n v="0.13527208636263494"/>
  </r>
  <r>
    <x v="20"/>
    <x v="4"/>
    <x v="0"/>
    <n v="1522"/>
    <n v="3330"/>
    <n v="1858"/>
    <n v="20068"/>
    <n v="226"/>
    <n v="54"/>
    <n v="7.5842136735100651E-2"/>
    <n v="88.796460176991147"/>
    <n v="28.185185185185187"/>
    <n v="0.557957957957958"/>
    <n v="0.1216361679224973"/>
  </r>
  <r>
    <x v="0"/>
    <x v="4"/>
    <x v="1"/>
    <n v="14327"/>
    <n v="354320"/>
    <n v="16893"/>
    <n v="13351"/>
    <n v="408"/>
    <n v="259"/>
    <n v="1.0731031383416973"/>
    <n v="32.723039215686278"/>
    <n v="55.316602316602314"/>
    <n v="4.7677240912169787E-2"/>
    <n v="2.4152015627774817E-2"/>
  </r>
  <r>
    <x v="1"/>
    <x v="4"/>
    <x v="1"/>
    <n v="12686"/>
    <n v="342376"/>
    <n v="15185"/>
    <n v="11034"/>
    <n v="326"/>
    <n v="188"/>
    <n v="1.1497190502084467"/>
    <n v="33.846625766871163"/>
    <n v="67.478723404255319"/>
    <n v="4.4351823725962101E-2"/>
    <n v="2.1468554494567006E-2"/>
  </r>
  <r>
    <x v="2"/>
    <x v="4"/>
    <x v="1"/>
    <n v="14144"/>
    <n v="314134"/>
    <n v="16539"/>
    <n v="13647"/>
    <n v="363"/>
    <n v="225"/>
    <n v="1.0364182604235364"/>
    <n v="37.595041322314053"/>
    <n v="62.862222222222222"/>
    <n v="5.264950626165904E-2"/>
    <n v="2.1948122619263558E-2"/>
  </r>
  <r>
    <x v="3"/>
    <x v="4"/>
    <x v="1"/>
    <n v="12764"/>
    <n v="263130"/>
    <n v="13725"/>
    <n v="12786"/>
    <n v="339"/>
    <n v="210"/>
    <n v="0.99827936805881434"/>
    <n v="37.716814159292035"/>
    <n v="60.780952380952378"/>
    <n v="5.2160529016075707E-2"/>
    <n v="2.4699453551912567E-2"/>
  </r>
  <r>
    <x v="4"/>
    <x v="4"/>
    <x v="1"/>
    <n v="14476"/>
    <n v="274939"/>
    <n v="16211"/>
    <n v="14551"/>
    <n v="402"/>
    <n v="223"/>
    <n v="0.99484571507112918"/>
    <n v="36.196517412935322"/>
    <n v="64.914798206278022"/>
    <n v="5.8962169790389866E-2"/>
    <n v="2.4797976682499539E-2"/>
  </r>
  <r>
    <x v="5"/>
    <x v="4"/>
    <x v="1"/>
    <n v="15313"/>
    <n v="241328"/>
    <n v="14104"/>
    <n v="10683"/>
    <n v="288"/>
    <n v="162"/>
    <n v="1.4333988579986896"/>
    <n v="37.09375"/>
    <n v="94.524691358024697"/>
    <n v="5.8443280514486509E-2"/>
    <n v="2.0419739081111742E-2"/>
  </r>
  <r>
    <x v="6"/>
    <x v="4"/>
    <x v="1"/>
    <n v="11667"/>
    <n v="210501"/>
    <n v="11085"/>
    <n v="3749"/>
    <n v="101"/>
    <n v="45"/>
    <n v="3.1120298746332353"/>
    <n v="37.118811881188115"/>
    <n v="259.26666666666665"/>
    <n v="5.2660082374905583E-2"/>
    <n v="9.1114118177717633E-3"/>
  </r>
  <r>
    <x v="7"/>
    <x v="4"/>
    <x v="1"/>
    <n v="15221"/>
    <n v="246298"/>
    <n v="13600"/>
    <n v="3463"/>
    <n v="90"/>
    <n v="38"/>
    <n v="4.3953219751660413"/>
    <n v="38.477777777777774"/>
    <n v="400.55263157894734"/>
    <n v="5.5217663156014257E-2"/>
    <n v="6.6176470588235293E-3"/>
  </r>
  <r>
    <x v="8"/>
    <x v="4"/>
    <x v="1"/>
    <n v="14675"/>
    <n v="248361"/>
    <n v="13601"/>
    <n v="7730"/>
    <n v="211"/>
    <n v="115"/>
    <n v="1.8984476067270375"/>
    <n v="36.63507109004739"/>
    <n v="127.60869565217391"/>
    <n v="5.4763026401085518E-2"/>
    <n v="1.5513565179030953E-2"/>
  </r>
  <r>
    <x v="9"/>
    <x v="4"/>
    <x v="1"/>
    <n v="13500"/>
    <n v="272239"/>
    <n v="13356"/>
    <n v="13525"/>
    <n v="382"/>
    <n v="245"/>
    <n v="0.99815157116451014"/>
    <n v="35.405759162303667"/>
    <n v="55.102040816326529"/>
    <n v="4.9059833455162558E-2"/>
    <n v="2.8601377657981431E-2"/>
  </r>
  <r>
    <x v="10"/>
    <x v="4"/>
    <x v="1"/>
    <n v="12385"/>
    <n v="270760"/>
    <n v="11186"/>
    <n v="15659"/>
    <n v="427"/>
    <n v="259"/>
    <n v="0.79091896034229514"/>
    <n v="36.672131147540981"/>
    <n v="47.818532818532816"/>
    <n v="4.1313340227507753E-2"/>
    <n v="3.8172715894868585E-2"/>
  </r>
  <r>
    <x v="11"/>
    <x v="4"/>
    <x v="1"/>
    <n v="10255"/>
    <n v="192063"/>
    <n v="9610"/>
    <n v="14346"/>
    <n v="392"/>
    <n v="256"/>
    <n v="0.71483340303917464"/>
    <n v="36.596938775510203"/>
    <n v="40.05859375"/>
    <n v="5.0035665380630312E-2"/>
    <n v="4.0790842872008327E-2"/>
  </r>
  <r>
    <x v="12"/>
    <x v="4"/>
    <x v="1"/>
    <n v="16556"/>
    <n v="268438"/>
    <n v="14710"/>
    <n v="22127"/>
    <n v="610"/>
    <n v="377"/>
    <n v="0.74822614904867357"/>
    <n v="36.273770491803276"/>
    <n v="43.915119363395227"/>
    <n v="5.4798500957390535E-2"/>
    <n v="4.1468388851121689E-2"/>
  </r>
  <r>
    <x v="13"/>
    <x v="4"/>
    <x v="1"/>
    <n v="13980"/>
    <n v="265239"/>
    <n v="11937"/>
    <n v="19078"/>
    <n v="494"/>
    <n v="282"/>
    <n v="0.73278121396372786"/>
    <n v="38.61943319838057"/>
    <n v="49.574468085106382"/>
    <n v="4.5004693879859295E-2"/>
    <n v="4.1383932311300997E-2"/>
  </r>
  <r>
    <x v="14"/>
    <x v="4"/>
    <x v="1"/>
    <n v="15152"/>
    <n v="251091"/>
    <n v="13172"/>
    <n v="19712"/>
    <n v="516"/>
    <n v="286"/>
    <n v="0.76866883116883122"/>
    <n v="38.201550387596896"/>
    <n v="52.97902097902098"/>
    <n v="5.2459068624522584E-2"/>
    <n v="3.9174005466140298E-2"/>
  </r>
  <r>
    <x v="16"/>
    <x v="4"/>
    <x v="1"/>
    <n v="16345"/>
    <n v="269075"/>
    <n v="14140"/>
    <n v="23865"/>
    <n v="626"/>
    <n v="366"/>
    <n v="0.68489419652210348"/>
    <n v="38.123003194888177"/>
    <n v="44.658469945355193"/>
    <n v="5.2550404162408249E-2"/>
    <n v="4.4271570014144272E-2"/>
  </r>
  <r>
    <x v="17"/>
    <x v="4"/>
    <x v="1"/>
    <n v="15372"/>
    <n v="263069"/>
    <n v="13967"/>
    <n v="20546"/>
    <n v="515"/>
    <n v="281"/>
    <n v="0.74817482721697659"/>
    <n v="39.895145631067962"/>
    <n v="54.704626334519574"/>
    <n v="5.3092534658207541E-2"/>
    <n v="3.687262833822582E-2"/>
  </r>
  <r>
    <x v="18"/>
    <x v="4"/>
    <x v="1"/>
    <n v="12839"/>
    <n v="217022"/>
    <n v="11476"/>
    <n v="17259"/>
    <n v="438"/>
    <n v="253"/>
    <n v="0.74390173242945712"/>
    <n v="39.404109589041099"/>
    <n v="50.747035573122531"/>
    <n v="5.2879431578365325E-2"/>
    <n v="3.8166608574416172E-2"/>
  </r>
  <r>
    <x v="19"/>
    <x v="4"/>
    <x v="1"/>
    <n v="11461"/>
    <n v="190843"/>
    <n v="10618"/>
    <n v="18061"/>
    <n v="429"/>
    <n v="252"/>
    <n v="0.63457172914013615"/>
    <n v="42.100233100233098"/>
    <n v="45.480158730158728"/>
    <n v="5.5637356360987829E-2"/>
    <n v="4.0403089093991339E-2"/>
  </r>
  <r>
    <x v="20"/>
    <x v="4"/>
    <x v="1"/>
    <n v="4703"/>
    <n v="87708"/>
    <n v="4409"/>
    <n v="6431"/>
    <n v="167"/>
    <n v="103"/>
    <n v="0.73130150831907947"/>
    <n v="38.508982035928142"/>
    <n v="45.660194174757279"/>
    <n v="5.02690746568158E-2"/>
    <n v="3.7877069630301657E-2"/>
  </r>
  <r>
    <x v="0"/>
    <x v="4"/>
    <x v="2"/>
    <n v="25128"/>
    <n v="5845149"/>
    <n v="28460"/>
    <n v="39017"/>
    <n v="1361"/>
    <n v="1029"/>
    <n v="0.64402696260604353"/>
    <n v="28.667891256429098"/>
    <n v="24.419825072886297"/>
    <n v="4.8689947852484173E-3"/>
    <n v="4.7821503865073785E-2"/>
  </r>
  <r>
    <x v="1"/>
    <x v="4"/>
    <x v="2"/>
    <n v="22900"/>
    <n v="5971204"/>
    <n v="25040"/>
    <n v="32665"/>
    <n v="1149"/>
    <n v="849"/>
    <n v="0.7010561763355273"/>
    <n v="28.429068755439513"/>
    <n v="26.972909305064782"/>
    <n v="4.1934591415734579E-3"/>
    <n v="4.5886581469648566E-2"/>
  </r>
  <r>
    <x v="2"/>
    <x v="4"/>
    <x v="2"/>
    <n v="29841"/>
    <n v="6426504"/>
    <n v="31444"/>
    <n v="46408"/>
    <n v="1624"/>
    <n v="1205"/>
    <n v="0.64301413549388031"/>
    <n v="28.576354679802957"/>
    <n v="24.764315352697096"/>
    <n v="4.8928624334474858E-3"/>
    <n v="5.1647373107747106E-2"/>
  </r>
  <r>
    <x v="3"/>
    <x v="4"/>
    <x v="2"/>
    <n v="24534"/>
    <n v="6495158"/>
    <n v="23414"/>
    <n v="38344"/>
    <n v="1256"/>
    <n v="900"/>
    <n v="0.63983934905069895"/>
    <n v="30.528662420382165"/>
    <n v="27.26"/>
    <n v="3.6048391740431873E-3"/>
    <n v="5.3643119501153157E-2"/>
  </r>
  <r>
    <x v="4"/>
    <x v="4"/>
    <x v="2"/>
    <n v="27051"/>
    <n v="6331415"/>
    <n v="23856"/>
    <n v="36931"/>
    <n v="1239"/>
    <n v="871"/>
    <n v="0.73247407327177705"/>
    <n v="29.807102502017756"/>
    <n v="31.057405281285877"/>
    <n v="3.7678781125546185E-3"/>
    <n v="5.1936619718309859E-2"/>
  </r>
  <r>
    <x v="5"/>
    <x v="4"/>
    <x v="2"/>
    <n v="20746"/>
    <n v="4066812"/>
    <n v="17881"/>
    <n v="29510"/>
    <n v="956"/>
    <n v="679"/>
    <n v="0.70301592680447311"/>
    <n v="30.868200836820083"/>
    <n v="30.553755522827689"/>
    <n v="4.3968100812134909E-3"/>
    <n v="5.3464571332699516E-2"/>
  </r>
  <r>
    <x v="6"/>
    <x v="4"/>
    <x v="2"/>
    <n v="17999"/>
    <n v="4039455"/>
    <n v="16563"/>
    <n v="25524"/>
    <n v="883"/>
    <n v="592"/>
    <n v="0.70517943895941071"/>
    <n v="28.906002265005661"/>
    <n v="30.403716216216218"/>
    <n v="4.100305610534094E-3"/>
    <n v="5.3311598140433493E-2"/>
  </r>
  <r>
    <x v="7"/>
    <x v="4"/>
    <x v="2"/>
    <n v="16291"/>
    <n v="3571325"/>
    <n v="15115"/>
    <n v="23450"/>
    <n v="781"/>
    <n v="524"/>
    <n v="0.69471215351812365"/>
    <n v="30.025608194622279"/>
    <n v="31.08969465648855"/>
    <n v="4.2323227373593838E-3"/>
    <n v="5.1670525967581871E-2"/>
  </r>
  <r>
    <x v="8"/>
    <x v="4"/>
    <x v="2"/>
    <n v="13289"/>
    <n v="3134586"/>
    <n v="12970"/>
    <n v="20906"/>
    <n v="637"/>
    <n v="488"/>
    <n v="0.63565483593226824"/>
    <n v="32.819466248037678"/>
    <n v="27.231557377049182"/>
    <n v="4.1377074994911611E-3"/>
    <n v="4.9113338473400152E-2"/>
  </r>
  <r>
    <x v="9"/>
    <x v="4"/>
    <x v="2"/>
    <n v="15845"/>
    <n v="4065954"/>
    <n v="15492"/>
    <n v="21537"/>
    <n v="735"/>
    <n v="522"/>
    <n v="0.73571063750754517"/>
    <n v="29.302040816326532"/>
    <n v="30.354406130268199"/>
    <n v="3.8101759144348411E-3"/>
    <n v="4.7443841982958944E-2"/>
  </r>
  <r>
    <x v="10"/>
    <x v="4"/>
    <x v="2"/>
    <n v="16516"/>
    <n v="3124681"/>
    <n v="11460"/>
    <n v="19816"/>
    <n v="609"/>
    <n v="411"/>
    <n v="0.83346790472345578"/>
    <n v="32.538587848932679"/>
    <n v="40.18491484184915"/>
    <n v="3.6675743859933222E-3"/>
    <n v="5.3141361256544506E-2"/>
  </r>
  <r>
    <x v="11"/>
    <x v="4"/>
    <x v="2"/>
    <n v="17025"/>
    <n v="2961757"/>
    <n v="11888"/>
    <n v="14918"/>
    <n v="481"/>
    <n v="322"/>
    <n v="1.141238771953345"/>
    <n v="31.014553014553016"/>
    <n v="52.872670807453417"/>
    <n v="4.013833680480877E-3"/>
    <n v="4.0460969044414534E-2"/>
  </r>
  <r>
    <x v="12"/>
    <x v="4"/>
    <x v="2"/>
    <n v="31686"/>
    <n v="8010721"/>
    <n v="28364"/>
    <n v="42138"/>
    <n v="1291"/>
    <n v="874"/>
    <n v="0.75195785276947169"/>
    <n v="32.639814097598759"/>
    <n v="36.254004576659042"/>
    <n v="3.5407549457782887E-3"/>
    <n v="4.5515442109716545E-2"/>
  </r>
  <r>
    <x v="13"/>
    <x v="4"/>
    <x v="2"/>
    <n v="29299"/>
    <n v="4747531"/>
    <n v="23529"/>
    <n v="35919"/>
    <n v="1125"/>
    <n v="699"/>
    <n v="0.81569642807427822"/>
    <n v="31.928000000000001"/>
    <n v="41.915593705293276"/>
    <n v="4.9560497867207187E-3"/>
    <n v="4.7813336733392837E-2"/>
  </r>
  <r>
    <x v="14"/>
    <x v="4"/>
    <x v="2"/>
    <n v="27998"/>
    <n v="3407144"/>
    <n v="17677"/>
    <n v="39353"/>
    <n v="1061"/>
    <n v="703"/>
    <n v="0.71145783040683053"/>
    <n v="37.09048067860509"/>
    <n v="39.826458036984356"/>
    <n v="5.1882162890679118E-3"/>
    <n v="6.0021496860326977E-2"/>
  </r>
  <r>
    <x v="15"/>
    <x v="4"/>
    <x v="2"/>
    <n v="23284"/>
    <n v="3062479"/>
    <n v="14835"/>
    <n v="31000"/>
    <n v="838"/>
    <n v="573"/>
    <n v="0.75109677419354837"/>
    <n v="36.992840095465397"/>
    <n v="40.63525305410122"/>
    <n v="4.8441148494406004E-3"/>
    <n v="5.6488035052241321E-2"/>
  </r>
  <r>
    <x v="16"/>
    <x v="4"/>
    <x v="2"/>
    <n v="33195"/>
    <n v="4152931"/>
    <n v="23577"/>
    <n v="41096"/>
    <n v="1204"/>
    <n v="849"/>
    <n v="0.80774284601907731"/>
    <n v="34.132890365448503"/>
    <n v="39.098939929328623"/>
    <n v="5.6771952146568291E-3"/>
    <n v="5.1066717563727361E-2"/>
  </r>
  <r>
    <x v="17"/>
    <x v="4"/>
    <x v="2"/>
    <n v="30657"/>
    <n v="4063140"/>
    <n v="21883"/>
    <n v="40221"/>
    <n v="1108"/>
    <n v="778"/>
    <n v="0.76221376892668014"/>
    <n v="36.300541516245488"/>
    <n v="39.404884318766065"/>
    <n v="5.385736154796537E-3"/>
    <n v="5.0632911392405063E-2"/>
  </r>
  <r>
    <x v="20"/>
    <x v="4"/>
    <x v="2"/>
    <n v="31810"/>
    <n v="1532221"/>
    <n v="7698"/>
    <n v="18781"/>
    <n v="469"/>
    <n v="367"/>
    <n v="1.6937330280602736"/>
    <n v="40.044776119402982"/>
    <n v="86.675749318801095"/>
    <n v="5.0240794245738699E-3"/>
    <n v="6.0924915562483764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378756-D5CF-4FCE-B37B-8E4974B4F718}" name="PivotTable5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E28" firstHeaderRow="1" firstDataRow="2" firstDataCol="1" rowPageCount="1" colPageCount="1"/>
  <pivotFields count="17">
    <pivotField numFmtId="14" showAll="0">
      <items count="22">
        <item x="0"/>
        <item x="1"/>
        <item x="2"/>
        <item x="3"/>
        <item x="4"/>
        <item x="5"/>
        <item x="6"/>
        <item x="7"/>
        <item x="8"/>
        <item x="9"/>
        <item x="10"/>
        <item x="11"/>
        <item x="12"/>
        <item x="13"/>
        <item x="14"/>
        <item x="15"/>
        <item x="16"/>
        <item x="17"/>
        <item x="18"/>
        <item x="19"/>
        <item x="20"/>
        <item t="default"/>
      </items>
    </pivotField>
    <pivotField axis="axisPage" showAll="0">
      <items count="6">
        <item x="0"/>
        <item x="1"/>
        <item x="2"/>
        <item x="3"/>
        <item x="4"/>
        <item t="default"/>
      </items>
    </pivotField>
    <pivotField axis="axisCol" showAll="0">
      <items count="4">
        <item x="0"/>
        <item x="1"/>
        <item x="2"/>
        <item t="default"/>
      </items>
    </pivotField>
    <pivotField numFmtId="164" showAll="0"/>
    <pivotField showAll="0"/>
    <pivotField showAll="0"/>
    <pivotField numFmtId="164" showAll="0"/>
    <pivotField showAll="0"/>
    <pivotField showAll="0"/>
    <pivotField dataField="1" showAll="0"/>
    <pivotField showAll="0"/>
    <pivotField showAll="0"/>
    <pivotField numFmtId="10"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16"/>
    <field x="14"/>
  </rowFields>
  <rowItems count="24">
    <i>
      <x v="1"/>
    </i>
    <i r="1">
      <x v="1"/>
    </i>
    <i r="1">
      <x v="2"/>
    </i>
    <i r="1">
      <x v="3"/>
    </i>
    <i r="1">
      <x v="4"/>
    </i>
    <i r="1">
      <x v="5"/>
    </i>
    <i r="1">
      <x v="6"/>
    </i>
    <i r="1">
      <x v="7"/>
    </i>
    <i r="1">
      <x v="8"/>
    </i>
    <i r="1">
      <x v="9"/>
    </i>
    <i r="1">
      <x v="10"/>
    </i>
    <i r="1">
      <x v="11"/>
    </i>
    <i r="1">
      <x v="12"/>
    </i>
    <i>
      <x v="2"/>
    </i>
    <i r="1">
      <x v="1"/>
    </i>
    <i r="1">
      <x v="2"/>
    </i>
    <i r="1">
      <x v="3"/>
    </i>
    <i r="1">
      <x v="4"/>
    </i>
    <i r="1">
      <x v="5"/>
    </i>
    <i r="1">
      <x v="6"/>
    </i>
    <i r="1">
      <x v="7"/>
    </i>
    <i r="1">
      <x v="8"/>
    </i>
    <i r="1">
      <x v="9"/>
    </i>
    <i t="grand">
      <x/>
    </i>
  </rowItems>
  <colFields count="1">
    <field x="2"/>
  </colFields>
  <colItems count="4">
    <i>
      <x/>
    </i>
    <i>
      <x v="1"/>
    </i>
    <i>
      <x v="2"/>
    </i>
    <i t="grand">
      <x/>
    </i>
  </colItems>
  <pageFields count="1">
    <pageField fld="1" item="4" hier="-1"/>
  </pageFields>
  <dataFields count="1">
    <dataField name="Sum of A:R" fld="9" baseField="16" baseItem="1"/>
  </dataFields>
  <chartFormats count="1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3">
          <reference field="4294967294" count="1" selected="0">
            <x v="0"/>
          </reference>
          <reference field="1" count="1" selected="0">
            <x v="1"/>
          </reference>
          <reference field="2" count="1" selected="0">
            <x v="2"/>
          </reference>
        </references>
      </pivotArea>
    </chartFormat>
    <chartFormat chart="0" format="6" series="1">
      <pivotArea type="data" outline="0" fieldPosition="0">
        <references count="3">
          <reference field="4294967294" count="1" selected="0">
            <x v="0"/>
          </reference>
          <reference field="1" count="1" selected="0">
            <x v="2"/>
          </reference>
          <reference field="2" count="1" selected="0">
            <x v="0"/>
          </reference>
        </references>
      </pivotArea>
    </chartFormat>
    <chartFormat chart="0" format="7" series="1">
      <pivotArea type="data" outline="0" fieldPosition="0">
        <references count="3">
          <reference field="4294967294" count="1" selected="0">
            <x v="0"/>
          </reference>
          <reference field="1" count="1" selected="0">
            <x v="2"/>
          </reference>
          <reference field="2" count="1" selected="0">
            <x v="1"/>
          </reference>
        </references>
      </pivotArea>
    </chartFormat>
    <chartFormat chart="0" format="8" series="1">
      <pivotArea type="data" outline="0" fieldPosition="0">
        <references count="3">
          <reference field="4294967294" count="1" selected="0">
            <x v="0"/>
          </reference>
          <reference field="1" count="1" selected="0">
            <x v="2"/>
          </reference>
          <reference field="2" count="1" selected="0">
            <x v="2"/>
          </reference>
        </references>
      </pivotArea>
    </chartFormat>
    <chartFormat chart="0" format="9" series="1">
      <pivotArea type="data" outline="0" fieldPosition="0">
        <references count="3">
          <reference field="4294967294" count="1" selected="0">
            <x v="0"/>
          </reference>
          <reference field="1" count="1" selected="0">
            <x v="3"/>
          </reference>
          <reference field="2" count="1" selected="0">
            <x v="0"/>
          </reference>
        </references>
      </pivotArea>
    </chartFormat>
    <chartFormat chart="0" format="10" series="1">
      <pivotArea type="data" outline="0" fieldPosition="0">
        <references count="3">
          <reference field="4294967294" count="1" selected="0">
            <x v="0"/>
          </reference>
          <reference field="1" count="1" selected="0">
            <x v="3"/>
          </reference>
          <reference field="2" count="1" selected="0">
            <x v="1"/>
          </reference>
        </references>
      </pivotArea>
    </chartFormat>
    <chartFormat chart="0" format="11" series="1">
      <pivotArea type="data" outline="0" fieldPosition="0">
        <references count="3">
          <reference field="4294967294" count="1" selected="0">
            <x v="0"/>
          </reference>
          <reference field="1" count="1" selected="0">
            <x v="3"/>
          </reference>
          <reference field="2" count="1" selected="0">
            <x v="2"/>
          </reference>
        </references>
      </pivotArea>
    </chartFormat>
    <chartFormat chart="0" format="12" series="1">
      <pivotArea type="data" outline="0" fieldPosition="0">
        <references count="3">
          <reference field="4294967294" count="1" selected="0">
            <x v="0"/>
          </reference>
          <reference field="1" count="1" selected="0">
            <x v="4"/>
          </reference>
          <reference field="2" count="1" selected="0">
            <x v="0"/>
          </reference>
        </references>
      </pivotArea>
    </chartFormat>
    <chartFormat chart="0" format="13" series="1">
      <pivotArea type="data" outline="0" fieldPosition="0">
        <references count="3">
          <reference field="4294967294" count="1" selected="0">
            <x v="0"/>
          </reference>
          <reference field="1" count="1" selected="0">
            <x v="4"/>
          </reference>
          <reference field="2" count="1" selected="0">
            <x v="1"/>
          </reference>
        </references>
      </pivotArea>
    </chartFormat>
    <chartFormat chart="0" format="14" series="1">
      <pivotArea type="data" outline="0" fieldPosition="0">
        <references count="3">
          <reference field="4294967294" count="1" selected="0">
            <x v="0"/>
          </reference>
          <reference field="1" count="1" selected="0">
            <x v="4"/>
          </reference>
          <reference field="2" count="1" selected="0">
            <x v="2"/>
          </reference>
        </references>
      </pivotArea>
    </chartFormat>
    <chartFormat chart="0" format="15" series="1">
      <pivotArea type="data" outline="0" fieldPosition="0">
        <references count="2">
          <reference field="4294967294" count="1" selected="0">
            <x v="0"/>
          </reference>
          <reference field="2" count="1" selected="0">
            <x v="0"/>
          </reference>
        </references>
      </pivotArea>
    </chartFormat>
    <chartFormat chart="0" format="16" series="1">
      <pivotArea type="data" outline="0" fieldPosition="0">
        <references count="2">
          <reference field="4294967294" count="1" selected="0">
            <x v="0"/>
          </reference>
          <reference field="2" count="1" selected="0">
            <x v="1"/>
          </reference>
        </references>
      </pivotArea>
    </chartFormat>
    <chartFormat chart="0" format="17"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52766-6838-4268-9BD6-C41100452E0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A124" firstHeaderRow="1" firstDataRow="1" firstDataCol="1"/>
  <pivotFields count="17">
    <pivotField numFmtId="14" showAll="0">
      <items count="22">
        <item x="3"/>
        <item x="0"/>
        <item x="1"/>
        <item x="11"/>
        <item x="13"/>
        <item x="8"/>
        <item x="10"/>
        <item x="2"/>
        <item x="14"/>
        <item x="15"/>
        <item x="17"/>
        <item x="16"/>
        <item x="19"/>
        <item x="18"/>
        <item x="20"/>
        <item x="7"/>
        <item x="12"/>
        <item x="5"/>
        <item x="4"/>
        <item x="6"/>
        <item x="9"/>
        <item t="default"/>
      </items>
    </pivotField>
    <pivotField axis="axisRow" showAll="0" defaultSubtotal="0">
      <items count="5">
        <item x="1"/>
        <item x="3"/>
        <item x="2"/>
        <item x="0"/>
        <item x="4"/>
      </items>
    </pivotField>
    <pivotField showAll="0"/>
    <pivotField numFmtId="164" showAll="0"/>
    <pivotField showAll="0"/>
    <pivotField showAll="0"/>
    <pivotField numFmtId="164"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3">
    <field x="1"/>
    <field x="16"/>
    <field x="14"/>
  </rowFields>
  <rowItems count="121">
    <i>
      <x/>
    </i>
    <i r="1">
      <x v="1"/>
    </i>
    <i r="2">
      <x v="1"/>
    </i>
    <i r="2">
      <x v="2"/>
    </i>
    <i r="2">
      <x v="3"/>
    </i>
    <i r="2">
      <x v="4"/>
    </i>
    <i r="2">
      <x v="5"/>
    </i>
    <i r="2">
      <x v="6"/>
    </i>
    <i r="2">
      <x v="7"/>
    </i>
    <i r="2">
      <x v="8"/>
    </i>
    <i r="2">
      <x v="9"/>
    </i>
    <i r="2">
      <x v="10"/>
    </i>
    <i r="2">
      <x v="11"/>
    </i>
    <i r="2">
      <x v="12"/>
    </i>
    <i r="1">
      <x v="2"/>
    </i>
    <i r="2">
      <x v="1"/>
    </i>
    <i r="2">
      <x v="2"/>
    </i>
    <i r="2">
      <x v="3"/>
    </i>
    <i r="2">
      <x v="4"/>
    </i>
    <i r="2">
      <x v="5"/>
    </i>
    <i r="2">
      <x v="6"/>
    </i>
    <i r="2">
      <x v="7"/>
    </i>
    <i r="2">
      <x v="8"/>
    </i>
    <i r="2">
      <x v="9"/>
    </i>
    <i>
      <x v="1"/>
    </i>
    <i r="1">
      <x v="1"/>
    </i>
    <i r="2">
      <x v="1"/>
    </i>
    <i r="2">
      <x v="2"/>
    </i>
    <i r="2">
      <x v="3"/>
    </i>
    <i r="2">
      <x v="4"/>
    </i>
    <i r="2">
      <x v="5"/>
    </i>
    <i r="2">
      <x v="6"/>
    </i>
    <i r="2">
      <x v="7"/>
    </i>
    <i r="2">
      <x v="8"/>
    </i>
    <i r="2">
      <x v="9"/>
    </i>
    <i r="2">
      <x v="10"/>
    </i>
    <i r="2">
      <x v="11"/>
    </i>
    <i r="2">
      <x v="12"/>
    </i>
    <i r="1">
      <x v="2"/>
    </i>
    <i r="2">
      <x v="1"/>
    </i>
    <i r="2">
      <x v="2"/>
    </i>
    <i r="2">
      <x v="3"/>
    </i>
    <i r="2">
      <x v="4"/>
    </i>
    <i r="2">
      <x v="5"/>
    </i>
    <i r="2">
      <x v="6"/>
    </i>
    <i r="2">
      <x v="7"/>
    </i>
    <i r="2">
      <x v="8"/>
    </i>
    <i r="2">
      <x v="9"/>
    </i>
    <i>
      <x v="2"/>
    </i>
    <i r="1">
      <x v="1"/>
    </i>
    <i r="2">
      <x v="1"/>
    </i>
    <i r="2">
      <x v="2"/>
    </i>
    <i r="2">
      <x v="3"/>
    </i>
    <i r="2">
      <x v="4"/>
    </i>
    <i r="2">
      <x v="5"/>
    </i>
    <i r="2">
      <x v="6"/>
    </i>
    <i r="2">
      <x v="7"/>
    </i>
    <i r="2">
      <x v="8"/>
    </i>
    <i r="2">
      <x v="9"/>
    </i>
    <i r="2">
      <x v="10"/>
    </i>
    <i r="2">
      <x v="11"/>
    </i>
    <i r="2">
      <x v="12"/>
    </i>
    <i r="1">
      <x v="2"/>
    </i>
    <i r="2">
      <x v="1"/>
    </i>
    <i r="2">
      <x v="2"/>
    </i>
    <i r="2">
      <x v="3"/>
    </i>
    <i r="2">
      <x v="4"/>
    </i>
    <i r="2">
      <x v="5"/>
    </i>
    <i r="2">
      <x v="6"/>
    </i>
    <i r="2">
      <x v="7"/>
    </i>
    <i r="2">
      <x v="8"/>
    </i>
    <i r="2">
      <x v="9"/>
    </i>
    <i>
      <x v="3"/>
    </i>
    <i r="1">
      <x v="1"/>
    </i>
    <i r="2">
      <x v="1"/>
    </i>
    <i r="2">
      <x v="2"/>
    </i>
    <i r="2">
      <x v="3"/>
    </i>
    <i r="2">
      <x v="4"/>
    </i>
    <i r="2">
      <x v="5"/>
    </i>
    <i r="2">
      <x v="6"/>
    </i>
    <i r="2">
      <x v="7"/>
    </i>
    <i r="2">
      <x v="8"/>
    </i>
    <i r="2">
      <x v="9"/>
    </i>
    <i r="2">
      <x v="10"/>
    </i>
    <i r="2">
      <x v="11"/>
    </i>
    <i r="2">
      <x v="12"/>
    </i>
    <i r="1">
      <x v="2"/>
    </i>
    <i r="2">
      <x v="1"/>
    </i>
    <i r="2">
      <x v="2"/>
    </i>
    <i r="2">
      <x v="3"/>
    </i>
    <i r="2">
      <x v="4"/>
    </i>
    <i r="2">
      <x v="5"/>
    </i>
    <i r="2">
      <x v="6"/>
    </i>
    <i r="2">
      <x v="7"/>
    </i>
    <i r="2">
      <x v="8"/>
    </i>
    <i r="2">
      <x v="9"/>
    </i>
    <i>
      <x v="4"/>
    </i>
    <i r="1">
      <x v="1"/>
    </i>
    <i r="2">
      <x v="1"/>
    </i>
    <i r="2">
      <x v="2"/>
    </i>
    <i r="2">
      <x v="3"/>
    </i>
    <i r="2">
      <x v="4"/>
    </i>
    <i r="2">
      <x v="5"/>
    </i>
    <i r="2">
      <x v="6"/>
    </i>
    <i r="2">
      <x v="7"/>
    </i>
    <i r="2">
      <x v="8"/>
    </i>
    <i r="2">
      <x v="9"/>
    </i>
    <i r="2">
      <x v="10"/>
    </i>
    <i r="2">
      <x v="11"/>
    </i>
    <i r="2">
      <x v="12"/>
    </i>
    <i r="1">
      <x v="2"/>
    </i>
    <i r="2">
      <x v="1"/>
    </i>
    <i r="2">
      <x v="2"/>
    </i>
    <i r="2">
      <x v="3"/>
    </i>
    <i r="2">
      <x v="4"/>
    </i>
    <i r="2">
      <x v="5"/>
    </i>
    <i r="2">
      <x v="6"/>
    </i>
    <i r="2">
      <x v="7"/>
    </i>
    <i r="2">
      <x v="8"/>
    </i>
    <i r="2">
      <x v="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516E8B-5AF8-4F32-A88B-F1A7420AF5E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27" firstHeaderRow="1" firstDataRow="1" firstDataCol="1"/>
  <pivotFields count="17">
    <pivotField numFmtId="14" showAll="0">
      <items count="22">
        <item x="3"/>
        <item x="0"/>
        <item x="1"/>
        <item x="11"/>
        <item x="13"/>
        <item x="8"/>
        <item x="10"/>
        <item x="2"/>
        <item x="14"/>
        <item x="15"/>
        <item x="17"/>
        <item x="16"/>
        <item x="19"/>
        <item x="18"/>
        <item x="20"/>
        <item x="7"/>
        <item x="12"/>
        <item x="5"/>
        <item x="4"/>
        <item x="6"/>
        <item x="9"/>
        <item t="default"/>
      </items>
    </pivotField>
    <pivotField showAll="0"/>
    <pivotField showAll="0"/>
    <pivotField dataField="1" numFmtId="164" showAll="0"/>
    <pivotField showAll="0"/>
    <pivotField showAll="0"/>
    <pivotField numFmtId="164"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16"/>
    <field x="14"/>
  </rowFields>
  <rowItems count="24">
    <i>
      <x v="1"/>
    </i>
    <i r="1">
      <x v="1"/>
    </i>
    <i r="1">
      <x v="2"/>
    </i>
    <i r="1">
      <x v="3"/>
    </i>
    <i r="1">
      <x v="4"/>
    </i>
    <i r="1">
      <x v="5"/>
    </i>
    <i r="1">
      <x v="6"/>
    </i>
    <i r="1">
      <x v="7"/>
    </i>
    <i r="1">
      <x v="8"/>
    </i>
    <i r="1">
      <x v="9"/>
    </i>
    <i r="1">
      <x v="10"/>
    </i>
    <i r="1">
      <x v="11"/>
    </i>
    <i r="1">
      <x v="12"/>
    </i>
    <i>
      <x v="2"/>
    </i>
    <i r="1">
      <x v="1"/>
    </i>
    <i r="1">
      <x v="2"/>
    </i>
    <i r="1">
      <x v="3"/>
    </i>
    <i r="1">
      <x v="4"/>
    </i>
    <i r="1">
      <x v="5"/>
    </i>
    <i r="1">
      <x v="6"/>
    </i>
    <i r="1">
      <x v="7"/>
    </i>
    <i r="1">
      <x v="8"/>
    </i>
    <i r="1">
      <x v="9"/>
    </i>
    <i t="grand">
      <x/>
    </i>
  </rowItems>
  <colItems count="1">
    <i/>
  </colItems>
  <dataFields count="1">
    <dataField name="Sum of spend" fld="3" baseField="0" baseItem="0"/>
  </dataFields>
  <chartFormats count="2">
    <chartFormat chart="0" format="6" series="1">
      <pivotArea type="data" outline="0" fieldPosition="0">
        <references count="1">
          <reference field="4294967294" count="1" selected="0">
            <x v="0"/>
          </reference>
        </references>
      </pivotArea>
    </chartFormat>
    <chartFormat chart="1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B69C6D-CCE7-460C-B472-2EF9DD446EE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27" firstHeaderRow="1" firstDataRow="1" firstDataCol="1"/>
  <pivotFields count="17">
    <pivotField numFmtId="14" showAll="0">
      <items count="22">
        <item x="3"/>
        <item x="0"/>
        <item x="1"/>
        <item x="11"/>
        <item x="13"/>
        <item x="8"/>
        <item x="10"/>
        <item x="2"/>
        <item x="14"/>
        <item x="15"/>
        <item x="17"/>
        <item x="16"/>
        <item x="19"/>
        <item x="18"/>
        <item x="20"/>
        <item x="7"/>
        <item x="12"/>
        <item x="5"/>
        <item x="4"/>
        <item x="6"/>
        <item x="9"/>
        <item t="default"/>
      </items>
    </pivotField>
    <pivotField showAll="0"/>
    <pivotField showAll="0"/>
    <pivotField numFmtId="164" showAll="0"/>
    <pivotField dataField="1" showAll="0"/>
    <pivotField showAll="0"/>
    <pivotField numFmtId="164"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16"/>
    <field x="14"/>
  </rowFields>
  <rowItems count="24">
    <i>
      <x v="1"/>
    </i>
    <i r="1">
      <x v="1"/>
    </i>
    <i r="1">
      <x v="2"/>
    </i>
    <i r="1">
      <x v="3"/>
    </i>
    <i r="1">
      <x v="4"/>
    </i>
    <i r="1">
      <x v="5"/>
    </i>
    <i r="1">
      <x v="6"/>
    </i>
    <i r="1">
      <x v="7"/>
    </i>
    <i r="1">
      <x v="8"/>
    </i>
    <i r="1">
      <x v="9"/>
    </i>
    <i r="1">
      <x v="10"/>
    </i>
    <i r="1">
      <x v="11"/>
    </i>
    <i r="1">
      <x v="12"/>
    </i>
    <i>
      <x v="2"/>
    </i>
    <i r="1">
      <x v="1"/>
    </i>
    <i r="1">
      <x v="2"/>
    </i>
    <i r="1">
      <x v="3"/>
    </i>
    <i r="1">
      <x v="4"/>
    </i>
    <i r="1">
      <x v="5"/>
    </i>
    <i r="1">
      <x v="6"/>
    </i>
    <i r="1">
      <x v="7"/>
    </i>
    <i r="1">
      <x v="8"/>
    </i>
    <i r="1">
      <x v="9"/>
    </i>
    <i t="grand">
      <x/>
    </i>
  </rowItems>
  <colItems count="1">
    <i/>
  </colItems>
  <dataFields count="1">
    <dataField name="Sum of impressions" fld="4" baseField="0" baseItem="0"/>
  </dataFields>
  <chartFormats count="2">
    <chartFormat chart="11" format="8" series="1">
      <pivotArea type="data" outline="0" fieldPosition="0">
        <references count="1">
          <reference field="4294967294" count="1" selected="0">
            <x v="0"/>
          </reference>
        </references>
      </pivotArea>
    </chartFormat>
    <chartFormat chart="13"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5778673-08C9-43D0-8AC4-670E05CD8D8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27" firstHeaderRow="1" firstDataRow="1" firstDataCol="1"/>
  <pivotFields count="17">
    <pivotField numFmtId="14" showAll="0">
      <items count="22">
        <item x="3"/>
        <item x="0"/>
        <item x="1"/>
        <item x="11"/>
        <item x="13"/>
        <item x="8"/>
        <item x="10"/>
        <item x="2"/>
        <item x="14"/>
        <item x="15"/>
        <item x="17"/>
        <item x="16"/>
        <item x="19"/>
        <item x="18"/>
        <item x="20"/>
        <item x="7"/>
        <item x="12"/>
        <item x="5"/>
        <item x="4"/>
        <item x="6"/>
        <item x="9"/>
        <item t="default"/>
      </items>
    </pivotField>
    <pivotField showAll="0"/>
    <pivotField showAll="0"/>
    <pivotField numFmtId="164" showAll="0"/>
    <pivotField showAll="0"/>
    <pivotField dataField="1" showAll="0"/>
    <pivotField numFmtId="164"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16"/>
    <field x="14"/>
  </rowFields>
  <rowItems count="24">
    <i>
      <x v="1"/>
    </i>
    <i r="1">
      <x v="1"/>
    </i>
    <i r="1">
      <x v="2"/>
    </i>
    <i r="1">
      <x v="3"/>
    </i>
    <i r="1">
      <x v="4"/>
    </i>
    <i r="1">
      <x v="5"/>
    </i>
    <i r="1">
      <x v="6"/>
    </i>
    <i r="1">
      <x v="7"/>
    </i>
    <i r="1">
      <x v="8"/>
    </i>
    <i r="1">
      <x v="9"/>
    </i>
    <i r="1">
      <x v="10"/>
    </i>
    <i r="1">
      <x v="11"/>
    </i>
    <i r="1">
      <x v="12"/>
    </i>
    <i>
      <x v="2"/>
    </i>
    <i r="1">
      <x v="1"/>
    </i>
    <i r="1">
      <x v="2"/>
    </i>
    <i r="1">
      <x v="3"/>
    </i>
    <i r="1">
      <x v="4"/>
    </i>
    <i r="1">
      <x v="5"/>
    </i>
    <i r="1">
      <x v="6"/>
    </i>
    <i r="1">
      <x v="7"/>
    </i>
    <i r="1">
      <x v="8"/>
    </i>
    <i r="1">
      <x v="9"/>
    </i>
    <i t="grand">
      <x/>
    </i>
  </rowItems>
  <colItems count="1">
    <i/>
  </colItems>
  <dataFields count="1">
    <dataField name="Sum of clicks" fld="5" baseField="0" baseItem="0"/>
  </dataFields>
  <chartFormats count="2">
    <chartFormat chart="12" format="10" series="1">
      <pivotArea type="data" outline="0" fieldPosition="0">
        <references count="1">
          <reference field="4294967294" count="1" selected="0">
            <x v="0"/>
          </reference>
        </references>
      </pivotArea>
    </chartFormat>
    <chartFormat chart="16"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633032-ECFD-4DB3-8EC9-410A93EBF8C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27" firstHeaderRow="1" firstDataRow="1" firstDataCol="1"/>
  <pivotFields count="17">
    <pivotField numFmtId="14" showAll="0">
      <items count="22">
        <item x="3"/>
        <item x="0"/>
        <item x="1"/>
        <item x="11"/>
        <item x="13"/>
        <item x="8"/>
        <item x="10"/>
        <item x="2"/>
        <item x="14"/>
        <item x="15"/>
        <item x="17"/>
        <item x="16"/>
        <item x="19"/>
        <item x="18"/>
        <item x="20"/>
        <item x="7"/>
        <item x="12"/>
        <item x="5"/>
        <item x="4"/>
        <item x="6"/>
        <item x="9"/>
        <item t="default"/>
      </items>
    </pivotField>
    <pivotField showAll="0"/>
    <pivotField showAll="0"/>
    <pivotField numFmtId="164" showAll="0"/>
    <pivotField showAll="0"/>
    <pivotField showAll="0"/>
    <pivotField dataField="1" numFmtId="164"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16"/>
    <field x="14"/>
  </rowFields>
  <rowItems count="24">
    <i>
      <x v="1"/>
    </i>
    <i r="1">
      <x v="1"/>
    </i>
    <i r="1">
      <x v="2"/>
    </i>
    <i r="1">
      <x v="3"/>
    </i>
    <i r="1">
      <x v="4"/>
    </i>
    <i r="1">
      <x v="5"/>
    </i>
    <i r="1">
      <x v="6"/>
    </i>
    <i r="1">
      <x v="7"/>
    </i>
    <i r="1">
      <x v="8"/>
    </i>
    <i r="1">
      <x v="9"/>
    </i>
    <i r="1">
      <x v="10"/>
    </i>
    <i r="1">
      <x v="11"/>
    </i>
    <i r="1">
      <x v="12"/>
    </i>
    <i>
      <x v="2"/>
    </i>
    <i r="1">
      <x v="1"/>
    </i>
    <i r="1">
      <x v="2"/>
    </i>
    <i r="1">
      <x v="3"/>
    </i>
    <i r="1">
      <x v="4"/>
    </i>
    <i r="1">
      <x v="5"/>
    </i>
    <i r="1">
      <x v="6"/>
    </i>
    <i r="1">
      <x v="7"/>
    </i>
    <i r="1">
      <x v="8"/>
    </i>
    <i r="1">
      <x v="9"/>
    </i>
    <i t="grand">
      <x/>
    </i>
  </rowItems>
  <colItems count="1">
    <i/>
  </colItems>
  <dataFields count="1">
    <dataField name="Sum of revenue" fld="6" baseField="0" baseItem="0"/>
  </dataFields>
  <chartFormats count="2">
    <chartFormat chart="15" format="15" series="1">
      <pivotArea type="data" outline="0" fieldPosition="0">
        <references count="1">
          <reference field="4294967294" count="1" selected="0">
            <x v="0"/>
          </reference>
        </references>
      </pivotArea>
    </chartFormat>
    <chartFormat chart="17"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A5C031-A536-4A6C-BC82-95239ECD6B31}" name="Marketing" displayName="Marketing" ref="A1:N316" totalsRowShown="0">
  <autoFilter ref="A1:N316" xr:uid="{FDA5C031-A536-4A6C-BC82-95239ECD6B31}"/>
  <sortState xmlns:xlrd2="http://schemas.microsoft.com/office/spreadsheetml/2017/richdata2" ref="A2:N316">
    <sortCondition ref="B2:B316"/>
    <sortCondition ref="A2:A316"/>
  </sortState>
  <tableColumns count="14">
    <tableColumn id="1" xr3:uid="{0EB8412B-F912-4419-BFEA-28650F00E1AC}" name="date" dataDxfId="33"/>
    <tableColumn id="2" xr3:uid="{42EABF4F-D0E7-49E5-A867-2DD1FA316ACF}" name="country"/>
    <tableColumn id="3" xr3:uid="{6AE6AEC0-1FFA-4497-B59D-A97E63D0BCE1}" name="tpw_channels"/>
    <tableColumn id="4" xr3:uid="{4E2A97B4-7B10-4B49-9377-A389CADD10F4}" name="spend" dataDxfId="32"/>
    <tableColumn id="5" xr3:uid="{1F5F13DF-4F1E-47E9-842F-C2EF56CCA428}" name="impressions"/>
    <tableColumn id="6" xr3:uid="{B7CA4FB9-E838-410A-B81F-72633E96D2EE}" name="clicks"/>
    <tableColumn id="7" xr3:uid="{F01FA2FB-1EEA-4A1F-A357-1830231E0B0E}" name="revenue" dataDxfId="31"/>
    <tableColumn id="8" xr3:uid="{4A593F52-3AC4-455A-A1EC-4B29DE907244}" name="transactions"/>
    <tableColumn id="9" xr3:uid="{9653939D-2BBD-492C-BED8-246E26F4AC7D}" name="new_customer_transactions"/>
    <tableColumn id="11" xr3:uid="{6619FE75-753A-4BF8-9D76-05B63F2F16E7}" name="A:R" dataDxfId="30" dataCellStyle="Percent">
      <calculatedColumnFormula>Marketing[[#This Row],[spend]]/Marketing[[#This Row],[revenue]]</calculatedColumnFormula>
    </tableColumn>
    <tableColumn id="12" xr3:uid="{FDE2F4D5-3571-4708-8573-3F2E62FFAE57}" name="AOV" dataDxfId="29">
      <calculatedColumnFormula>Marketing[[#This Row],[revenue]]/Marketing[[#This Row],[transactions]]</calculatedColumnFormula>
    </tableColumn>
    <tableColumn id="14" xr3:uid="{3CB56473-B334-404E-AABE-5DDD10E046D3}" name="CPA" dataDxfId="28">
      <calculatedColumnFormula>Marketing[[#This Row],[spend]]/Marketing[[#This Row],[new_customer_transactions]]</calculatedColumnFormula>
    </tableColumn>
    <tableColumn id="15" xr3:uid="{457C79F4-3656-4A88-A436-3595F66D2A86}" name="CTR" dataDxfId="27" dataCellStyle="Percent">
      <calculatedColumnFormula>Marketing[[#This Row],[clicks]]/Marketing[[#This Row],[impressions]]</calculatedColumnFormula>
    </tableColumn>
    <tableColumn id="13" xr3:uid="{05B6E582-94B0-4F26-B388-82EB68E55655}" name="CVR" dataDxfId="26">
      <calculatedColumnFormula>Marketing[[#This Row],[transactions]]/Marketing[[#This Row],[clicks]]</calculatedColumnFormula>
    </tableColumn>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E554C-3E33-4B47-B4F9-E3EF48AF3DDE}" name="Marketing2" displayName="Marketing2" ref="A1:N285" totalsRowShown="0">
  <autoFilter ref="A1:N285" xr:uid="{FDA5C031-A536-4A6C-BC82-95239ECD6B31}"/>
  <sortState xmlns:xlrd2="http://schemas.microsoft.com/office/spreadsheetml/2017/richdata2" ref="A2:N285">
    <sortCondition ref="B2:B285"/>
    <sortCondition ref="C2:C285"/>
    <sortCondition ref="A2:A285"/>
  </sortState>
  <tableColumns count="14">
    <tableColumn id="1" xr3:uid="{AC06F2D0-6D66-4A3A-AD02-DEE54AFCDF77}" name="date" dataDxfId="25"/>
    <tableColumn id="2" xr3:uid="{A870DDCC-3EC7-439E-BD8E-2CAA06E4B165}" name="country"/>
    <tableColumn id="3" xr3:uid="{27EFE911-BEBF-472C-8F10-8F39AD3DE6E0}" name="tpw_channels"/>
    <tableColumn id="4" xr3:uid="{AE3615D9-70A5-49BD-837E-A461FE0764DF}" name="spend" dataDxfId="24"/>
    <tableColumn id="5" xr3:uid="{36CFE547-753B-4A16-A455-C612A8F0EA2D}" name="impressions"/>
    <tableColumn id="6" xr3:uid="{E1993688-DD29-4CAB-8839-719B4E3FBEE6}" name="clicks"/>
    <tableColumn id="7" xr3:uid="{489E4A54-2D68-4CDB-BC63-ED9335009346}" name="revenue" dataDxfId="23"/>
    <tableColumn id="8" xr3:uid="{83FCE34B-4195-4E66-872D-F536508031A8}" name="transactions"/>
    <tableColumn id="9" xr3:uid="{DE8BAC41-E843-45A9-A7FD-683DF78EA22C}" name="new_customer_transactions"/>
    <tableColumn id="11" xr3:uid="{CCD840A8-8389-4FEF-A50C-EFFE0BA84443}" name="A:R" dataDxfId="22" dataCellStyle="Percent">
      <calculatedColumnFormula>IFERROR(Marketing2[[#This Row],[spend]]/Marketing2[[#This Row],[revenue]],0)</calculatedColumnFormula>
    </tableColumn>
    <tableColumn id="12" xr3:uid="{C74060CB-39E9-45CC-AD29-73AC423A60A5}" name="AOV" dataDxfId="21">
      <calculatedColumnFormula>Marketing2[[#This Row],[revenue]]/Marketing2[[#This Row],[transactions]]</calculatedColumnFormula>
    </tableColumn>
    <tableColumn id="14" xr3:uid="{1E58A812-BB1A-4113-9390-DEBAD2C89DB5}" name="CPA" dataDxfId="20">
      <calculatedColumnFormula>Marketing2[[#This Row],[spend]]/Marketing2[[#This Row],[new_customer_transactions]]</calculatedColumnFormula>
    </tableColumn>
    <tableColumn id="15" xr3:uid="{4DC84525-2C29-44BE-A24A-4B31C25ACFA1}" name="CTR" dataDxfId="19" dataCellStyle="Percent">
      <calculatedColumnFormula>Marketing2[[#This Row],[clicks]]/Marketing2[[#This Row],[impressions]]</calculatedColumnFormula>
    </tableColumn>
    <tableColumn id="13" xr3:uid="{6F27BAAB-7D8A-452D-89CC-E595570CB43F}" name="CVR" dataDxfId="18">
      <calculatedColumnFormula>Marketing2[[#This Row],[transactions]]/Marketing2[[#This Row],[clicks]]</calculatedColumnFormula>
    </tableColumn>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296316-AC13-4F2A-A1DA-5CE50A933120}" name="Outliers" displayName="Outliers" ref="A297:N328" totalsRowShown="0">
  <autoFilter ref="A297:N328" xr:uid="{D7296316-AC13-4F2A-A1DA-5CE50A933120}"/>
  <sortState xmlns:xlrd2="http://schemas.microsoft.com/office/spreadsheetml/2017/richdata2" ref="A298:N325">
    <sortCondition ref="B298:B325"/>
    <sortCondition ref="C298:C325"/>
    <sortCondition ref="A298:A325"/>
  </sortState>
  <tableColumns count="14">
    <tableColumn id="1" xr3:uid="{97DA454F-41FB-4DDD-89B2-1D48EB33BAA7}" name="date" dataDxfId="17"/>
    <tableColumn id="2" xr3:uid="{9953E887-605B-4A11-A95A-530AB1140DF5}" name="country"/>
    <tableColumn id="3" xr3:uid="{0AD52171-9D90-4FD0-B91E-A17C3EA43971}" name="tpw_channels"/>
    <tableColumn id="4" xr3:uid="{FF4C1BDB-CB8F-4ED8-B193-631C547D33F3}" name="spend" dataDxfId="16"/>
    <tableColumn id="5" xr3:uid="{1A1E0248-4B9A-4494-9CD6-D931BD439C46}" name="impressions"/>
    <tableColumn id="6" xr3:uid="{2B325270-881F-4F05-9740-53D3838A799A}" name="clicks"/>
    <tableColumn id="7" xr3:uid="{B598E9EE-DFC9-4A23-820D-975A2B35A501}" name="revenue" dataDxfId="15"/>
    <tableColumn id="8" xr3:uid="{81A16539-240E-4033-8993-B73E52B0B5D9}" name="transactions"/>
    <tableColumn id="9" xr3:uid="{71853F34-C53B-4603-B384-F113D69CFA3A}" name="new_customer_transactions"/>
    <tableColumn id="10" xr3:uid="{4ACEEF37-2E8D-4E0A-9509-5B971463C568}" name="A:R" dataDxfId="14" dataCellStyle="Percent">
      <calculatedColumnFormula>Marketing2[[#This Row],[spend]]/Marketing2[[#This Row],[revenue]]</calculatedColumnFormula>
    </tableColumn>
    <tableColumn id="11" xr3:uid="{FC2DC5DA-D185-4621-8DEF-9025DDF977D0}" name="AOV" dataDxfId="13">
      <calculatedColumnFormula>Marketing2[[#This Row],[revenue]]/Marketing2[[#This Row],[transactions]]</calculatedColumnFormula>
    </tableColumn>
    <tableColumn id="12" xr3:uid="{28BBC685-F5D1-4D7A-8B51-062E5ED27000}" name="CPA" dataDxfId="12">
      <calculatedColumnFormula>Marketing2[[#This Row],[spend]]/Marketing2[[#This Row],[new_customer_transactions]]</calculatedColumnFormula>
    </tableColumn>
    <tableColumn id="13" xr3:uid="{DD798AAE-C7F1-4FAD-A93F-7462BAC5478B}" name="CTR" dataDxfId="11" dataCellStyle="Percent">
      <calculatedColumnFormula>Marketing2[[#This Row],[clicks]]/Marketing2[[#This Row],[impressions]]</calculatedColumnFormula>
    </tableColumn>
    <tableColumn id="14" xr3:uid="{A7A83E83-640B-4B05-B04E-77EF63957C5E}" name="CVR">
      <calculatedColumnFormula>Marketing2[[#This Row],[transactions]]/Marketing2[[#This Row],[clicks]]</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7EB6C-8334-4C93-B48C-2890ED4ECFDD}">
  <dimension ref="A1"/>
  <sheetViews>
    <sheetView workbookViewId="0">
      <selection activeCell="G43" sqref="G43"/>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04578-068F-46E9-941B-E6AF72AB3422}">
  <dimension ref="A1:Q335"/>
  <sheetViews>
    <sheetView topLeftCell="A289" workbookViewId="0">
      <selection activeCell="M335" sqref="M335"/>
    </sheetView>
  </sheetViews>
  <sheetFormatPr defaultRowHeight="15" x14ac:dyDescent="0.25"/>
  <cols>
    <col min="1" max="1" width="10.7109375" bestFit="1" customWidth="1"/>
    <col min="2" max="2" width="9.85546875" customWidth="1"/>
    <col min="3" max="3" width="15.42578125" customWidth="1"/>
    <col min="4" max="4" width="10.140625" style="6" bestFit="1" customWidth="1"/>
    <col min="5" max="5" width="13.85546875" customWidth="1"/>
    <col min="6" max="6" width="7.85546875" customWidth="1"/>
    <col min="7" max="7" width="10.7109375" style="6" bestFit="1" customWidth="1"/>
    <col min="8" max="8" width="13.85546875" customWidth="1"/>
    <col min="9" max="12" width="28" customWidth="1"/>
    <col min="13" max="13" width="28" style="10" customWidth="1"/>
    <col min="14" max="14" width="28" customWidth="1"/>
    <col min="16" max="16" width="27.140625" bestFit="1" customWidth="1"/>
    <col min="17" max="17" width="12.7109375" bestFit="1" customWidth="1"/>
  </cols>
  <sheetData>
    <row r="1" spans="1:17" x14ac:dyDescent="0.25">
      <c r="A1" t="s">
        <v>0</v>
      </c>
      <c r="B1" t="s">
        <v>1</v>
      </c>
      <c r="C1" t="s">
        <v>2</v>
      </c>
      <c r="D1" s="6" t="s">
        <v>3</v>
      </c>
      <c r="E1" t="s">
        <v>4</v>
      </c>
      <c r="F1" t="s">
        <v>5</v>
      </c>
      <c r="G1" s="6" t="s">
        <v>6</v>
      </c>
      <c r="H1" t="s">
        <v>7</v>
      </c>
      <c r="I1" t="s">
        <v>8</v>
      </c>
      <c r="J1" t="s">
        <v>28</v>
      </c>
      <c r="K1" t="s">
        <v>32</v>
      </c>
      <c r="L1" t="s">
        <v>33</v>
      </c>
      <c r="M1" s="10" t="s">
        <v>34</v>
      </c>
      <c r="N1" t="s">
        <v>35</v>
      </c>
      <c r="P1" s="16" t="s">
        <v>60</v>
      </c>
      <c r="Q1" s="16"/>
    </row>
    <row r="2" spans="1:17" x14ac:dyDescent="0.25">
      <c r="A2" s="1">
        <v>44197</v>
      </c>
      <c r="B2" t="s">
        <v>11</v>
      </c>
      <c r="C2" t="s">
        <v>10</v>
      </c>
      <c r="D2" s="6">
        <v>589</v>
      </c>
      <c r="E2">
        <v>204746</v>
      </c>
      <c r="F2">
        <v>1166</v>
      </c>
      <c r="G2" s="6">
        <v>0</v>
      </c>
      <c r="H2">
        <v>0</v>
      </c>
      <c r="I2">
        <v>0</v>
      </c>
      <c r="J2" s="10" t="e">
        <f>Marketing[[#This Row],[spend]]/Marketing[[#This Row],[revenue]]</f>
        <v>#DIV/0!</v>
      </c>
      <c r="K2" s="6" t="e">
        <f>Marketing[[#This Row],[revenue]]/Marketing[[#This Row],[transactions]]</f>
        <v>#DIV/0!</v>
      </c>
      <c r="L2" s="6" t="e">
        <f>Marketing[[#This Row],[spend]]/Marketing[[#This Row],[new_customer_transactions]]</f>
        <v>#DIV/0!</v>
      </c>
      <c r="M2" s="10">
        <f>Marketing[[#This Row],[clicks]]/Marketing[[#This Row],[impressions]]</f>
        <v>5.694860949664462E-3</v>
      </c>
      <c r="N2">
        <f>Marketing[[#This Row],[transactions]]/Marketing[[#This Row],[clicks]]</f>
        <v>0</v>
      </c>
      <c r="P2" t="s">
        <v>61</v>
      </c>
      <c r="Q2" s="6">
        <f>SUM(Marketing[spend])</f>
        <v>1171113</v>
      </c>
    </row>
    <row r="3" spans="1:17" x14ac:dyDescent="0.25">
      <c r="A3" s="1">
        <v>44197</v>
      </c>
      <c r="B3" t="s">
        <v>11</v>
      </c>
      <c r="C3" t="s">
        <v>15</v>
      </c>
      <c r="D3" s="6">
        <v>164</v>
      </c>
      <c r="E3">
        <v>1335</v>
      </c>
      <c r="F3">
        <v>484</v>
      </c>
      <c r="G3" s="6">
        <v>1039</v>
      </c>
      <c r="H3">
        <v>18</v>
      </c>
      <c r="I3">
        <v>5</v>
      </c>
      <c r="J3" s="10">
        <f>Marketing[[#This Row],[spend]]/Marketing[[#This Row],[revenue]]</f>
        <v>0.15784408084696824</v>
      </c>
      <c r="K3" s="6">
        <f>Marketing[[#This Row],[revenue]]/Marketing[[#This Row],[transactions]]</f>
        <v>57.722222222222221</v>
      </c>
      <c r="L3" s="6">
        <f>Marketing[[#This Row],[spend]]/Marketing[[#This Row],[new_customer_transactions]]</f>
        <v>32.799999999999997</v>
      </c>
      <c r="M3" s="10">
        <f>Marketing[[#This Row],[clicks]]/Marketing[[#This Row],[impressions]]</f>
        <v>0.36254681647940074</v>
      </c>
      <c r="N3">
        <f>Marketing[[#This Row],[transactions]]/Marketing[[#This Row],[clicks]]</f>
        <v>3.71900826446281E-2</v>
      </c>
      <c r="P3" t="s">
        <v>62</v>
      </c>
      <c r="Q3" s="6">
        <f>SUM(Marketing[revenue])</f>
        <v>2754576</v>
      </c>
    </row>
    <row r="4" spans="1:17" x14ac:dyDescent="0.25">
      <c r="A4" s="1">
        <v>44197</v>
      </c>
      <c r="B4" t="s">
        <v>11</v>
      </c>
      <c r="C4" t="s">
        <v>16</v>
      </c>
      <c r="D4" s="6">
        <v>39</v>
      </c>
      <c r="E4">
        <v>832</v>
      </c>
      <c r="F4">
        <v>70</v>
      </c>
      <c r="G4" s="6">
        <v>63</v>
      </c>
      <c r="H4">
        <v>1</v>
      </c>
      <c r="I4">
        <v>1</v>
      </c>
      <c r="J4" s="10">
        <f>Marketing[[#This Row],[spend]]/Marketing[[#This Row],[revenue]]</f>
        <v>0.61904761904761907</v>
      </c>
      <c r="K4" s="6">
        <f>Marketing[[#This Row],[revenue]]/Marketing[[#This Row],[transactions]]</f>
        <v>63</v>
      </c>
      <c r="L4" s="6">
        <f>Marketing[[#This Row],[spend]]/Marketing[[#This Row],[new_customer_transactions]]</f>
        <v>39</v>
      </c>
      <c r="M4" s="10">
        <f>Marketing[[#This Row],[clicks]]/Marketing[[#This Row],[impressions]]</f>
        <v>8.4134615384615391E-2</v>
      </c>
      <c r="N4">
        <f>Marketing[[#This Row],[transactions]]/Marketing[[#This Row],[clicks]]</f>
        <v>1.4285714285714285E-2</v>
      </c>
      <c r="P4" s="3" t="s">
        <v>63</v>
      </c>
      <c r="Q4" s="7">
        <f>(Q2/Q3)</f>
        <v>0.42515182009862862</v>
      </c>
    </row>
    <row r="5" spans="1:17" x14ac:dyDescent="0.25">
      <c r="A5" s="1">
        <v>44228</v>
      </c>
      <c r="B5" t="s">
        <v>11</v>
      </c>
      <c r="C5" t="s">
        <v>10</v>
      </c>
      <c r="D5" s="6">
        <v>200</v>
      </c>
      <c r="E5">
        <v>120725</v>
      </c>
      <c r="F5">
        <v>541</v>
      </c>
      <c r="G5" s="6">
        <v>0</v>
      </c>
      <c r="H5">
        <v>0</v>
      </c>
      <c r="I5">
        <v>0</v>
      </c>
      <c r="J5" s="10" t="e">
        <f>Marketing[[#This Row],[spend]]/Marketing[[#This Row],[revenue]]</f>
        <v>#DIV/0!</v>
      </c>
      <c r="K5" s="6" t="e">
        <f>Marketing[[#This Row],[revenue]]/Marketing[[#This Row],[transactions]]</f>
        <v>#DIV/0!</v>
      </c>
      <c r="L5" s="6" t="e">
        <f>Marketing[[#This Row],[spend]]/Marketing[[#This Row],[new_customer_transactions]]</f>
        <v>#DIV/0!</v>
      </c>
      <c r="M5" s="10">
        <f>Marketing[[#This Row],[clicks]]/Marketing[[#This Row],[impressions]]</f>
        <v>4.4812590598467591E-3</v>
      </c>
      <c r="N5">
        <f>Marketing[[#This Row],[transactions]]/Marketing[[#This Row],[clicks]]</f>
        <v>0</v>
      </c>
    </row>
    <row r="6" spans="1:17" x14ac:dyDescent="0.25">
      <c r="A6" s="1">
        <v>44228</v>
      </c>
      <c r="B6" t="s">
        <v>11</v>
      </c>
      <c r="C6" t="s">
        <v>15</v>
      </c>
      <c r="D6" s="6">
        <v>39</v>
      </c>
      <c r="E6">
        <v>713</v>
      </c>
      <c r="F6">
        <v>277</v>
      </c>
      <c r="G6" s="6">
        <v>1169</v>
      </c>
      <c r="H6">
        <v>20</v>
      </c>
      <c r="I6">
        <v>7</v>
      </c>
      <c r="J6" s="10">
        <f>Marketing[[#This Row],[spend]]/Marketing[[#This Row],[revenue]]</f>
        <v>3.3361847733105215E-2</v>
      </c>
      <c r="K6" s="6">
        <f>Marketing[[#This Row],[revenue]]/Marketing[[#This Row],[transactions]]</f>
        <v>58.45</v>
      </c>
      <c r="L6" s="6">
        <f>Marketing[[#This Row],[spend]]/Marketing[[#This Row],[new_customer_transactions]]</f>
        <v>5.5714285714285712</v>
      </c>
      <c r="M6" s="10">
        <f>Marketing[[#This Row],[clicks]]/Marketing[[#This Row],[impressions]]</f>
        <v>0.38849929873772793</v>
      </c>
      <c r="N6">
        <f>Marketing[[#This Row],[transactions]]/Marketing[[#This Row],[clicks]]</f>
        <v>7.2202166064981949E-2</v>
      </c>
      <c r="P6" s="16" t="s">
        <v>64</v>
      </c>
      <c r="Q6" s="16"/>
    </row>
    <row r="7" spans="1:17" x14ac:dyDescent="0.25">
      <c r="A7" s="1">
        <v>44228</v>
      </c>
      <c r="B7" t="s">
        <v>11</v>
      </c>
      <c r="C7" t="s">
        <v>16</v>
      </c>
      <c r="D7" s="6">
        <v>9</v>
      </c>
      <c r="E7">
        <v>101</v>
      </c>
      <c r="F7">
        <v>11</v>
      </c>
      <c r="G7" s="6">
        <v>39</v>
      </c>
      <c r="H7">
        <v>1</v>
      </c>
      <c r="I7">
        <v>0</v>
      </c>
      <c r="J7" s="10">
        <f>Marketing[[#This Row],[spend]]/Marketing[[#This Row],[revenue]]</f>
        <v>0.23076923076923078</v>
      </c>
      <c r="K7" s="6">
        <f>Marketing[[#This Row],[revenue]]/Marketing[[#This Row],[transactions]]</f>
        <v>39</v>
      </c>
      <c r="L7" s="6" t="e">
        <f>Marketing[[#This Row],[spend]]/Marketing[[#This Row],[new_customer_transactions]]</f>
        <v>#DIV/0!</v>
      </c>
      <c r="M7" s="10">
        <f>Marketing[[#This Row],[clicks]]/Marketing[[#This Row],[impressions]]</f>
        <v>0.10891089108910891</v>
      </c>
      <c r="N7">
        <f>Marketing[[#This Row],[transactions]]/Marketing[[#This Row],[clicks]]</f>
        <v>9.0909090909090912E-2</v>
      </c>
      <c r="P7" t="s">
        <v>70</v>
      </c>
      <c r="Q7" s="6">
        <f>SUM(Marketing[revenue])</f>
        <v>2754576</v>
      </c>
    </row>
    <row r="8" spans="1:17" x14ac:dyDescent="0.25">
      <c r="A8" s="1">
        <v>44256</v>
      </c>
      <c r="B8" t="s">
        <v>11</v>
      </c>
      <c r="C8" t="s">
        <v>10</v>
      </c>
      <c r="D8" s="6">
        <v>1699</v>
      </c>
      <c r="E8">
        <v>876702</v>
      </c>
      <c r="F8">
        <v>3904</v>
      </c>
      <c r="G8" s="6">
        <v>0</v>
      </c>
      <c r="H8">
        <v>0</v>
      </c>
      <c r="I8">
        <v>0</v>
      </c>
      <c r="J8" s="10" t="e">
        <f>Marketing[[#This Row],[spend]]/Marketing[[#This Row],[revenue]]</f>
        <v>#DIV/0!</v>
      </c>
      <c r="K8" s="6" t="e">
        <f>Marketing[[#This Row],[revenue]]/Marketing[[#This Row],[transactions]]</f>
        <v>#DIV/0!</v>
      </c>
      <c r="L8" s="6" t="e">
        <f>Marketing[[#This Row],[spend]]/Marketing[[#This Row],[new_customer_transactions]]</f>
        <v>#DIV/0!</v>
      </c>
      <c r="M8" s="10">
        <f>Marketing[[#This Row],[clicks]]/Marketing[[#This Row],[impressions]]</f>
        <v>4.4530524625243243E-3</v>
      </c>
      <c r="N8">
        <f>Marketing[[#This Row],[transactions]]/Marketing[[#This Row],[clicks]]</f>
        <v>0</v>
      </c>
      <c r="P8" t="s">
        <v>71</v>
      </c>
      <c r="Q8">
        <f>SUM(Marketing[transactions])</f>
        <v>69177</v>
      </c>
    </row>
    <row r="9" spans="1:17" x14ac:dyDescent="0.25">
      <c r="A9" s="1">
        <v>44256</v>
      </c>
      <c r="B9" t="s">
        <v>11</v>
      </c>
      <c r="C9" t="s">
        <v>15</v>
      </c>
      <c r="D9" s="6">
        <v>235</v>
      </c>
      <c r="E9">
        <v>2123</v>
      </c>
      <c r="F9">
        <v>657</v>
      </c>
      <c r="G9" s="6">
        <v>3102</v>
      </c>
      <c r="H9">
        <v>50</v>
      </c>
      <c r="I9">
        <v>19</v>
      </c>
      <c r="J9" s="10">
        <f>Marketing[[#This Row],[spend]]/Marketing[[#This Row],[revenue]]</f>
        <v>7.575757575757576E-2</v>
      </c>
      <c r="K9" s="6">
        <f>Marketing[[#This Row],[revenue]]/Marketing[[#This Row],[transactions]]</f>
        <v>62.04</v>
      </c>
      <c r="L9" s="6">
        <f>Marketing[[#This Row],[spend]]/Marketing[[#This Row],[new_customer_transactions]]</f>
        <v>12.368421052631579</v>
      </c>
      <c r="M9" s="10">
        <f>Marketing[[#This Row],[clicks]]/Marketing[[#This Row],[impressions]]</f>
        <v>0.30946773433820068</v>
      </c>
      <c r="N9">
        <f>Marketing[[#This Row],[transactions]]/Marketing[[#This Row],[clicks]]</f>
        <v>7.6103500761035003E-2</v>
      </c>
      <c r="P9" s="3" t="s">
        <v>65</v>
      </c>
      <c r="Q9" s="8">
        <f>SUM(Marketing[revenue]) / SUM(Marketing[transactions])</f>
        <v>39.81924628127846</v>
      </c>
    </row>
    <row r="10" spans="1:17" x14ac:dyDescent="0.25">
      <c r="A10" s="1">
        <v>44256</v>
      </c>
      <c r="B10" t="s">
        <v>11</v>
      </c>
      <c r="C10" t="s">
        <v>16</v>
      </c>
      <c r="D10" s="6">
        <v>248</v>
      </c>
      <c r="E10">
        <v>5416</v>
      </c>
      <c r="F10">
        <v>344</v>
      </c>
      <c r="G10" s="6">
        <v>614</v>
      </c>
      <c r="H10">
        <v>12</v>
      </c>
      <c r="I10">
        <v>8</v>
      </c>
      <c r="J10" s="10">
        <f>Marketing[[#This Row],[spend]]/Marketing[[#This Row],[revenue]]</f>
        <v>0.40390879478827363</v>
      </c>
      <c r="K10" s="6">
        <f>Marketing[[#This Row],[revenue]]/Marketing[[#This Row],[transactions]]</f>
        <v>51.166666666666664</v>
      </c>
      <c r="L10" s="6">
        <f>Marketing[[#This Row],[spend]]/Marketing[[#This Row],[new_customer_transactions]]</f>
        <v>31</v>
      </c>
      <c r="M10" s="10">
        <f>Marketing[[#This Row],[clicks]]/Marketing[[#This Row],[impressions]]</f>
        <v>6.3515509601181686E-2</v>
      </c>
      <c r="N10">
        <f>Marketing[[#This Row],[transactions]]/Marketing[[#This Row],[clicks]]</f>
        <v>3.4883720930232558E-2</v>
      </c>
    </row>
    <row r="11" spans="1:17" x14ac:dyDescent="0.25">
      <c r="A11" s="1">
        <v>44287</v>
      </c>
      <c r="B11" t="s">
        <v>11</v>
      </c>
      <c r="C11" t="s">
        <v>10</v>
      </c>
      <c r="D11" s="6">
        <v>1364</v>
      </c>
      <c r="E11">
        <v>584652</v>
      </c>
      <c r="F11">
        <v>2924</v>
      </c>
      <c r="G11" s="6">
        <v>3199</v>
      </c>
      <c r="H11">
        <v>55</v>
      </c>
      <c r="I11">
        <v>48</v>
      </c>
      <c r="J11" s="10">
        <f>Marketing[[#This Row],[spend]]/Marketing[[#This Row],[revenue]]</f>
        <v>0.42638324476398876</v>
      </c>
      <c r="K11" s="6">
        <f>Marketing[[#This Row],[revenue]]/Marketing[[#This Row],[transactions]]</f>
        <v>58.163636363636364</v>
      </c>
      <c r="L11" s="6">
        <f>Marketing[[#This Row],[spend]]/Marketing[[#This Row],[new_customer_transactions]]</f>
        <v>28.416666666666668</v>
      </c>
      <c r="M11" s="10">
        <f>Marketing[[#This Row],[clicks]]/Marketing[[#This Row],[impressions]]</f>
        <v>5.0012657102002558E-3</v>
      </c>
      <c r="N11">
        <f>Marketing[[#This Row],[transactions]]/Marketing[[#This Row],[clicks]]</f>
        <v>1.880984952120383E-2</v>
      </c>
      <c r="P11" t="s">
        <v>66</v>
      </c>
    </row>
    <row r="12" spans="1:17" x14ac:dyDescent="0.25">
      <c r="A12" s="1">
        <v>44287</v>
      </c>
      <c r="B12" t="s">
        <v>11</v>
      </c>
      <c r="C12" t="s">
        <v>15</v>
      </c>
      <c r="D12" s="6">
        <v>261</v>
      </c>
      <c r="E12">
        <v>2053</v>
      </c>
      <c r="F12">
        <v>603</v>
      </c>
      <c r="G12" s="6">
        <v>2591</v>
      </c>
      <c r="H12">
        <v>51</v>
      </c>
      <c r="I12">
        <v>19</v>
      </c>
      <c r="J12" s="10">
        <f>Marketing[[#This Row],[spend]]/Marketing[[#This Row],[revenue]]</f>
        <v>0.10073330760324199</v>
      </c>
      <c r="K12" s="6">
        <f>Marketing[[#This Row],[revenue]]/Marketing[[#This Row],[transactions]]</f>
        <v>50.803921568627452</v>
      </c>
      <c r="L12" s="6">
        <f>Marketing[[#This Row],[spend]]/Marketing[[#This Row],[new_customer_transactions]]</f>
        <v>13.736842105263158</v>
      </c>
      <c r="M12" s="10">
        <f>Marketing[[#This Row],[clicks]]/Marketing[[#This Row],[impressions]]</f>
        <v>0.29371651242084756</v>
      </c>
      <c r="N12">
        <f>Marketing[[#This Row],[transactions]]/Marketing[[#This Row],[clicks]]</f>
        <v>8.45771144278607E-2</v>
      </c>
      <c r="P12" t="s">
        <v>61</v>
      </c>
      <c r="Q12" s="6">
        <f>SUM(Marketing[spend])</f>
        <v>1171113</v>
      </c>
    </row>
    <row r="13" spans="1:17" x14ac:dyDescent="0.25">
      <c r="A13" s="1">
        <v>44287</v>
      </c>
      <c r="B13" t="s">
        <v>11</v>
      </c>
      <c r="C13" t="s">
        <v>16</v>
      </c>
      <c r="D13" s="6">
        <v>407</v>
      </c>
      <c r="E13">
        <v>8985</v>
      </c>
      <c r="F13">
        <v>574</v>
      </c>
      <c r="G13" s="6">
        <v>681</v>
      </c>
      <c r="H13">
        <v>15</v>
      </c>
      <c r="I13">
        <v>12</v>
      </c>
      <c r="J13" s="10">
        <f>Marketing[[#This Row],[spend]]/Marketing[[#This Row],[revenue]]</f>
        <v>0.5976505139500734</v>
      </c>
      <c r="K13" s="6">
        <f>Marketing[[#This Row],[revenue]]/Marketing[[#This Row],[transactions]]</f>
        <v>45.4</v>
      </c>
      <c r="L13" s="6">
        <f>Marketing[[#This Row],[spend]]/Marketing[[#This Row],[new_customer_transactions]]</f>
        <v>33.916666666666664</v>
      </c>
      <c r="M13" s="10">
        <f>Marketing[[#This Row],[clicks]]/Marketing[[#This Row],[impressions]]</f>
        <v>6.3884251530328326E-2</v>
      </c>
      <c r="N13">
        <f>Marketing[[#This Row],[transactions]]/Marketing[[#This Row],[clicks]]</f>
        <v>2.6132404181184669E-2</v>
      </c>
      <c r="P13" t="s">
        <v>68</v>
      </c>
      <c r="Q13">
        <f>SUM(Marketing[new_customer_transactions])</f>
        <v>35397</v>
      </c>
    </row>
    <row r="14" spans="1:17" x14ac:dyDescent="0.25">
      <c r="A14" s="1">
        <v>44317</v>
      </c>
      <c r="B14" t="s">
        <v>11</v>
      </c>
      <c r="C14" t="s">
        <v>10</v>
      </c>
      <c r="D14" s="6">
        <v>2411</v>
      </c>
      <c r="E14">
        <v>910794</v>
      </c>
      <c r="F14">
        <v>4763</v>
      </c>
      <c r="G14" s="6">
        <v>11788</v>
      </c>
      <c r="H14">
        <v>207</v>
      </c>
      <c r="I14">
        <v>186</v>
      </c>
      <c r="J14" s="10">
        <f>Marketing[[#This Row],[spend]]/Marketing[[#This Row],[revenue]]</f>
        <v>0.20453003053953173</v>
      </c>
      <c r="K14" s="6">
        <f>Marketing[[#This Row],[revenue]]/Marketing[[#This Row],[transactions]]</f>
        <v>56.946859903381643</v>
      </c>
      <c r="L14" s="6">
        <f>Marketing[[#This Row],[spend]]/Marketing[[#This Row],[new_customer_transactions]]</f>
        <v>12.96236559139785</v>
      </c>
      <c r="M14" s="10">
        <f>Marketing[[#This Row],[clicks]]/Marketing[[#This Row],[impressions]]</f>
        <v>5.2295030489880262E-3</v>
      </c>
      <c r="N14">
        <f>Marketing[[#This Row],[transactions]]/Marketing[[#This Row],[clicks]]</f>
        <v>4.3460004199034223E-2</v>
      </c>
      <c r="P14" s="3" t="s">
        <v>67</v>
      </c>
      <c r="Q14" s="9">
        <f>SUM(Marketing[spend]) / SUM(Marketing[new_customer_transactions])</f>
        <v>33.085091956945504</v>
      </c>
    </row>
    <row r="15" spans="1:17" x14ac:dyDescent="0.25">
      <c r="A15" s="1">
        <v>44317</v>
      </c>
      <c r="B15" t="s">
        <v>11</v>
      </c>
      <c r="C15" t="s">
        <v>15</v>
      </c>
      <c r="D15" s="6">
        <v>160</v>
      </c>
      <c r="E15">
        <v>1624</v>
      </c>
      <c r="F15">
        <v>564</v>
      </c>
      <c r="G15" s="6">
        <v>2737</v>
      </c>
      <c r="H15">
        <v>50</v>
      </c>
      <c r="I15">
        <v>22</v>
      </c>
      <c r="J15" s="10">
        <f>Marketing[[#This Row],[spend]]/Marketing[[#This Row],[revenue]]</f>
        <v>5.8458165875045667E-2</v>
      </c>
      <c r="K15" s="6">
        <f>Marketing[[#This Row],[revenue]]/Marketing[[#This Row],[transactions]]</f>
        <v>54.74</v>
      </c>
      <c r="L15" s="6">
        <f>Marketing[[#This Row],[spend]]/Marketing[[#This Row],[new_customer_transactions]]</f>
        <v>7.2727272727272725</v>
      </c>
      <c r="M15" s="10">
        <f>Marketing[[#This Row],[clicks]]/Marketing[[#This Row],[impressions]]</f>
        <v>0.34729064039408869</v>
      </c>
      <c r="N15">
        <f>Marketing[[#This Row],[transactions]]/Marketing[[#This Row],[clicks]]</f>
        <v>8.8652482269503549E-2</v>
      </c>
    </row>
    <row r="16" spans="1:17" x14ac:dyDescent="0.25">
      <c r="A16" s="1">
        <v>44317</v>
      </c>
      <c r="B16" t="s">
        <v>11</v>
      </c>
      <c r="C16" t="s">
        <v>16</v>
      </c>
      <c r="D16" s="6">
        <v>415</v>
      </c>
      <c r="E16">
        <v>6847</v>
      </c>
      <c r="F16">
        <v>524</v>
      </c>
      <c r="G16" s="6">
        <v>1058</v>
      </c>
      <c r="H16">
        <v>22</v>
      </c>
      <c r="I16">
        <v>13</v>
      </c>
      <c r="J16" s="10">
        <f>Marketing[[#This Row],[spend]]/Marketing[[#This Row],[revenue]]</f>
        <v>0.39224952741020797</v>
      </c>
      <c r="K16" s="6">
        <f>Marketing[[#This Row],[revenue]]/Marketing[[#This Row],[transactions]]</f>
        <v>48.090909090909093</v>
      </c>
      <c r="L16" s="6">
        <f>Marketing[[#This Row],[spend]]/Marketing[[#This Row],[new_customer_transactions]]</f>
        <v>31.923076923076923</v>
      </c>
      <c r="M16" s="10">
        <f>Marketing[[#This Row],[clicks]]/Marketing[[#This Row],[impressions]]</f>
        <v>7.6529867095078141E-2</v>
      </c>
      <c r="N16">
        <f>Marketing[[#This Row],[transactions]]/Marketing[[#This Row],[clicks]]</f>
        <v>4.1984732824427481E-2</v>
      </c>
      <c r="P16" s="16" t="s">
        <v>69</v>
      </c>
      <c r="Q16" s="16"/>
    </row>
    <row r="17" spans="1:17" x14ac:dyDescent="0.25">
      <c r="A17" s="1">
        <v>44348</v>
      </c>
      <c r="B17" t="s">
        <v>11</v>
      </c>
      <c r="C17" t="s">
        <v>10</v>
      </c>
      <c r="D17" s="6">
        <v>2021</v>
      </c>
      <c r="E17">
        <v>745660</v>
      </c>
      <c r="F17">
        <v>4732</v>
      </c>
      <c r="G17" s="6">
        <v>11387</v>
      </c>
      <c r="H17">
        <v>205</v>
      </c>
      <c r="I17">
        <v>191</v>
      </c>
      <c r="J17" s="10">
        <f>Marketing[[#This Row],[spend]]/Marketing[[#This Row],[revenue]]</f>
        <v>0.17748309475717924</v>
      </c>
      <c r="K17" s="6">
        <f>Marketing[[#This Row],[revenue]]/Marketing[[#This Row],[transactions]]</f>
        <v>55.546341463414635</v>
      </c>
      <c r="L17" s="6">
        <f>Marketing[[#This Row],[spend]]/Marketing[[#This Row],[new_customer_transactions]]</f>
        <v>10.581151832460733</v>
      </c>
      <c r="M17" s="10">
        <f>Marketing[[#This Row],[clicks]]/Marketing[[#This Row],[impressions]]</f>
        <v>6.3460558431456694E-3</v>
      </c>
      <c r="N17">
        <f>Marketing[[#This Row],[transactions]]/Marketing[[#This Row],[clicks]]</f>
        <v>4.3322062552831782E-2</v>
      </c>
      <c r="P17" t="s">
        <v>72</v>
      </c>
      <c r="Q17">
        <f>SUM(Marketing[clicks])</f>
        <v>1198254</v>
      </c>
    </row>
    <row r="18" spans="1:17" x14ac:dyDescent="0.25">
      <c r="A18" s="1">
        <v>44348</v>
      </c>
      <c r="B18" t="s">
        <v>11</v>
      </c>
      <c r="C18" t="s">
        <v>15</v>
      </c>
      <c r="D18" s="6">
        <v>113</v>
      </c>
      <c r="E18">
        <v>1153</v>
      </c>
      <c r="F18">
        <v>449</v>
      </c>
      <c r="G18" s="6">
        <v>2314</v>
      </c>
      <c r="H18">
        <v>49</v>
      </c>
      <c r="I18">
        <v>19</v>
      </c>
      <c r="J18" s="10">
        <f>Marketing[[#This Row],[spend]]/Marketing[[#This Row],[revenue]]</f>
        <v>4.8833189282627483E-2</v>
      </c>
      <c r="K18" s="6">
        <f>Marketing[[#This Row],[revenue]]/Marketing[[#This Row],[transactions]]</f>
        <v>47.224489795918366</v>
      </c>
      <c r="L18" s="6">
        <f>Marketing[[#This Row],[spend]]/Marketing[[#This Row],[new_customer_transactions]]</f>
        <v>5.9473684210526319</v>
      </c>
      <c r="M18" s="10">
        <f>Marketing[[#This Row],[clicks]]/Marketing[[#This Row],[impressions]]</f>
        <v>0.38941890719861233</v>
      </c>
      <c r="N18">
        <f>Marketing[[#This Row],[transactions]]/Marketing[[#This Row],[clicks]]</f>
        <v>0.10913140311804009</v>
      </c>
      <c r="P18" t="s">
        <v>73</v>
      </c>
      <c r="Q18">
        <f>SUM(Marketing[impressions])</f>
        <v>150855323</v>
      </c>
    </row>
    <row r="19" spans="1:17" x14ac:dyDescent="0.25">
      <c r="A19" s="1">
        <v>44348</v>
      </c>
      <c r="B19" t="s">
        <v>11</v>
      </c>
      <c r="C19" t="s">
        <v>16</v>
      </c>
      <c r="D19" s="6">
        <v>409</v>
      </c>
      <c r="E19">
        <v>5066</v>
      </c>
      <c r="F19">
        <v>437</v>
      </c>
      <c r="G19" s="6">
        <v>1036</v>
      </c>
      <c r="H19">
        <v>24</v>
      </c>
      <c r="I19">
        <v>17</v>
      </c>
      <c r="J19" s="10">
        <f>Marketing[[#This Row],[spend]]/Marketing[[#This Row],[revenue]]</f>
        <v>0.39478764478764478</v>
      </c>
      <c r="K19" s="6">
        <f>Marketing[[#This Row],[revenue]]/Marketing[[#This Row],[transactions]]</f>
        <v>43.166666666666664</v>
      </c>
      <c r="L19" s="6">
        <f>Marketing[[#This Row],[spend]]/Marketing[[#This Row],[new_customer_transactions]]</f>
        <v>24.058823529411764</v>
      </c>
      <c r="M19" s="10">
        <f>Marketing[[#This Row],[clicks]]/Marketing[[#This Row],[impressions]]</f>
        <v>8.6261350177654961E-2</v>
      </c>
      <c r="N19">
        <f>Marketing[[#This Row],[transactions]]/Marketing[[#This Row],[clicks]]</f>
        <v>5.4919908466819219E-2</v>
      </c>
      <c r="P19" s="3" t="s">
        <v>74</v>
      </c>
      <c r="Q19" s="11">
        <f>(SUM(Marketing[clicks])/SUM(Marketing[impressions]))</f>
        <v>7.943067411681588E-3</v>
      </c>
    </row>
    <row r="20" spans="1:17" x14ac:dyDescent="0.25">
      <c r="A20" s="1">
        <v>44378</v>
      </c>
      <c r="B20" t="s">
        <v>11</v>
      </c>
      <c r="C20" t="s">
        <v>10</v>
      </c>
      <c r="D20" s="6">
        <v>1702</v>
      </c>
      <c r="E20">
        <v>673003</v>
      </c>
      <c r="F20">
        <v>4082</v>
      </c>
      <c r="G20" s="6">
        <v>10411</v>
      </c>
      <c r="H20">
        <v>177</v>
      </c>
      <c r="I20">
        <v>155</v>
      </c>
      <c r="J20" s="10">
        <f>Marketing[[#This Row],[spend]]/Marketing[[#This Row],[revenue]]</f>
        <v>0.16348093362789357</v>
      </c>
      <c r="K20" s="6">
        <f>Marketing[[#This Row],[revenue]]/Marketing[[#This Row],[transactions]]</f>
        <v>58.819209039548021</v>
      </c>
      <c r="L20" s="6">
        <f>Marketing[[#This Row],[spend]]/Marketing[[#This Row],[new_customer_transactions]]</f>
        <v>10.980645161290322</v>
      </c>
      <c r="M20" s="10">
        <f>Marketing[[#This Row],[clicks]]/Marketing[[#This Row],[impressions]]</f>
        <v>6.0653518632160629E-3</v>
      </c>
      <c r="N20">
        <f>Marketing[[#This Row],[transactions]]/Marketing[[#This Row],[clicks]]</f>
        <v>4.3361097501224889E-2</v>
      </c>
    </row>
    <row r="21" spans="1:17" x14ac:dyDescent="0.25">
      <c r="A21" s="1">
        <v>44378</v>
      </c>
      <c r="B21" t="s">
        <v>11</v>
      </c>
      <c r="C21" t="s">
        <v>15</v>
      </c>
      <c r="D21" s="6">
        <v>117</v>
      </c>
      <c r="E21">
        <v>1215</v>
      </c>
      <c r="F21">
        <v>535</v>
      </c>
      <c r="G21" s="6">
        <v>2746</v>
      </c>
      <c r="H21">
        <v>52</v>
      </c>
      <c r="I21">
        <v>21</v>
      </c>
      <c r="J21" s="10">
        <f>Marketing[[#This Row],[spend]]/Marketing[[#This Row],[revenue]]</f>
        <v>4.2607428987618351E-2</v>
      </c>
      <c r="K21" s="6">
        <f>Marketing[[#This Row],[revenue]]/Marketing[[#This Row],[transactions]]</f>
        <v>52.807692307692307</v>
      </c>
      <c r="L21" s="6">
        <f>Marketing[[#This Row],[spend]]/Marketing[[#This Row],[new_customer_transactions]]</f>
        <v>5.5714285714285712</v>
      </c>
      <c r="M21" s="10">
        <f>Marketing[[#This Row],[clicks]]/Marketing[[#This Row],[impressions]]</f>
        <v>0.44032921810699588</v>
      </c>
      <c r="N21">
        <f>Marketing[[#This Row],[transactions]]/Marketing[[#This Row],[clicks]]</f>
        <v>9.719626168224299E-2</v>
      </c>
      <c r="P21" s="16" t="s">
        <v>75</v>
      </c>
      <c r="Q21" s="16"/>
    </row>
    <row r="22" spans="1:17" x14ac:dyDescent="0.25">
      <c r="A22" s="1">
        <v>44378</v>
      </c>
      <c r="B22" t="s">
        <v>11</v>
      </c>
      <c r="C22" t="s">
        <v>16</v>
      </c>
      <c r="D22" s="6">
        <v>305</v>
      </c>
      <c r="E22">
        <v>2971</v>
      </c>
      <c r="F22">
        <v>313</v>
      </c>
      <c r="G22" s="6">
        <v>898</v>
      </c>
      <c r="H22">
        <v>20</v>
      </c>
      <c r="I22">
        <v>11</v>
      </c>
      <c r="J22" s="10">
        <f>Marketing[[#This Row],[spend]]/Marketing[[#This Row],[revenue]]</f>
        <v>0.33964365256124723</v>
      </c>
      <c r="K22" s="6">
        <f>Marketing[[#This Row],[revenue]]/Marketing[[#This Row],[transactions]]</f>
        <v>44.9</v>
      </c>
      <c r="L22" s="6">
        <f>Marketing[[#This Row],[spend]]/Marketing[[#This Row],[new_customer_transactions]]</f>
        <v>27.727272727272727</v>
      </c>
      <c r="M22" s="10">
        <f>Marketing[[#This Row],[clicks]]/Marketing[[#This Row],[impressions]]</f>
        <v>0.10535173342308987</v>
      </c>
      <c r="N22">
        <f>Marketing[[#This Row],[transactions]]/Marketing[[#This Row],[clicks]]</f>
        <v>6.3897763578274758E-2</v>
      </c>
      <c r="P22" t="s">
        <v>76</v>
      </c>
      <c r="Q22">
        <f>SUM(Marketing[transactions])</f>
        <v>69177</v>
      </c>
    </row>
    <row r="23" spans="1:17" x14ac:dyDescent="0.25">
      <c r="A23" s="1">
        <v>44409</v>
      </c>
      <c r="B23" t="s">
        <v>11</v>
      </c>
      <c r="C23" t="s">
        <v>10</v>
      </c>
      <c r="D23" s="6">
        <v>1842</v>
      </c>
      <c r="E23">
        <v>678009</v>
      </c>
      <c r="F23">
        <v>4208</v>
      </c>
      <c r="G23" s="6">
        <v>9293</v>
      </c>
      <c r="H23">
        <v>174</v>
      </c>
      <c r="I23">
        <v>148</v>
      </c>
      <c r="J23" s="10">
        <f>Marketing[[#This Row],[spend]]/Marketing[[#This Row],[revenue]]</f>
        <v>0.19821370924351664</v>
      </c>
      <c r="K23" s="6">
        <f>Marketing[[#This Row],[revenue]]/Marketing[[#This Row],[transactions]]</f>
        <v>53.408045977011497</v>
      </c>
      <c r="L23" s="6">
        <f>Marketing[[#This Row],[spend]]/Marketing[[#This Row],[new_customer_transactions]]</f>
        <v>12.445945945945946</v>
      </c>
      <c r="M23" s="10">
        <f>Marketing[[#This Row],[clicks]]/Marketing[[#This Row],[impressions]]</f>
        <v>6.2064072895787522E-3</v>
      </c>
      <c r="N23">
        <f>Marketing[[#This Row],[transactions]]/Marketing[[#This Row],[clicks]]</f>
        <v>4.1349809885931559E-2</v>
      </c>
      <c r="P23" t="s">
        <v>77</v>
      </c>
      <c r="Q23">
        <f>SUM(Marketing[clicks])</f>
        <v>1198254</v>
      </c>
    </row>
    <row r="24" spans="1:17" x14ac:dyDescent="0.25">
      <c r="A24" s="1">
        <v>44409</v>
      </c>
      <c r="B24" t="s">
        <v>11</v>
      </c>
      <c r="C24" t="s">
        <v>15</v>
      </c>
      <c r="D24" s="6">
        <v>131</v>
      </c>
      <c r="E24">
        <v>1148</v>
      </c>
      <c r="F24">
        <v>491</v>
      </c>
      <c r="G24" s="6">
        <v>2427</v>
      </c>
      <c r="H24">
        <v>48</v>
      </c>
      <c r="I24">
        <v>20</v>
      </c>
      <c r="J24" s="10">
        <f>Marketing[[#This Row],[spend]]/Marketing[[#This Row],[revenue]]</f>
        <v>5.3976102183765966E-2</v>
      </c>
      <c r="K24" s="6">
        <f>Marketing[[#This Row],[revenue]]/Marketing[[#This Row],[transactions]]</f>
        <v>50.5625</v>
      </c>
      <c r="L24" s="6">
        <f>Marketing[[#This Row],[spend]]/Marketing[[#This Row],[new_customer_transactions]]</f>
        <v>6.55</v>
      </c>
      <c r="M24" s="10">
        <f>Marketing[[#This Row],[clicks]]/Marketing[[#This Row],[impressions]]</f>
        <v>0.42770034843205573</v>
      </c>
      <c r="N24">
        <f>Marketing[[#This Row],[transactions]]/Marketing[[#This Row],[clicks]]</f>
        <v>9.775967413441955E-2</v>
      </c>
      <c r="P24" s="3" t="s">
        <v>78</v>
      </c>
      <c r="Q24" s="11">
        <f>SUM(Marketing[transactions])/SUM(Marketing[clicks])</f>
        <v>5.7731499331527374E-2</v>
      </c>
    </row>
    <row r="25" spans="1:17" x14ac:dyDescent="0.25">
      <c r="A25" s="1">
        <v>44409</v>
      </c>
      <c r="B25" t="s">
        <v>11</v>
      </c>
      <c r="C25" t="s">
        <v>16</v>
      </c>
      <c r="D25" s="6">
        <v>877</v>
      </c>
      <c r="E25">
        <v>35348</v>
      </c>
      <c r="F25">
        <v>1042</v>
      </c>
      <c r="G25" s="6">
        <v>903</v>
      </c>
      <c r="H25">
        <v>23</v>
      </c>
      <c r="I25">
        <v>14</v>
      </c>
      <c r="J25" s="10">
        <f>Marketing[[#This Row],[spend]]/Marketing[[#This Row],[revenue]]</f>
        <v>0.97120708748615725</v>
      </c>
      <c r="K25" s="6">
        <f>Marketing[[#This Row],[revenue]]/Marketing[[#This Row],[transactions]]</f>
        <v>39.260869565217391</v>
      </c>
      <c r="L25" s="6">
        <f>Marketing[[#This Row],[spend]]/Marketing[[#This Row],[new_customer_transactions]]</f>
        <v>62.642857142857146</v>
      </c>
      <c r="M25" s="10">
        <f>Marketing[[#This Row],[clicks]]/Marketing[[#This Row],[impressions]]</f>
        <v>2.9478329749915131E-2</v>
      </c>
      <c r="N25">
        <f>Marketing[[#This Row],[transactions]]/Marketing[[#This Row],[clicks]]</f>
        <v>2.2072936660268713E-2</v>
      </c>
    </row>
    <row r="26" spans="1:17" x14ac:dyDescent="0.25">
      <c r="A26" s="1">
        <v>44440</v>
      </c>
      <c r="B26" t="s">
        <v>11</v>
      </c>
      <c r="C26" t="s">
        <v>10</v>
      </c>
      <c r="D26" s="6">
        <v>1533</v>
      </c>
      <c r="E26">
        <v>605217</v>
      </c>
      <c r="F26">
        <v>3298</v>
      </c>
      <c r="G26" s="6">
        <v>8376</v>
      </c>
      <c r="H26">
        <v>162</v>
      </c>
      <c r="I26">
        <v>128</v>
      </c>
      <c r="J26" s="10">
        <f>Marketing[[#This Row],[spend]]/Marketing[[#This Row],[revenue]]</f>
        <v>0.18302292263610315</v>
      </c>
      <c r="K26" s="6">
        <f>Marketing[[#This Row],[revenue]]/Marketing[[#This Row],[transactions]]</f>
        <v>51.703703703703702</v>
      </c>
      <c r="L26" s="6">
        <f>Marketing[[#This Row],[spend]]/Marketing[[#This Row],[new_customer_transactions]]</f>
        <v>11.9765625</v>
      </c>
      <c r="M26" s="10">
        <f>Marketing[[#This Row],[clicks]]/Marketing[[#This Row],[impressions]]</f>
        <v>5.4492851324400996E-3</v>
      </c>
      <c r="N26">
        <f>Marketing[[#This Row],[transactions]]/Marketing[[#This Row],[clicks]]</f>
        <v>4.9120679199514856E-2</v>
      </c>
    </row>
    <row r="27" spans="1:17" x14ac:dyDescent="0.25">
      <c r="A27" s="1">
        <v>44440</v>
      </c>
      <c r="B27" t="s">
        <v>11</v>
      </c>
      <c r="C27" t="s">
        <v>15</v>
      </c>
      <c r="D27" s="6">
        <v>134</v>
      </c>
      <c r="E27">
        <v>1211</v>
      </c>
      <c r="F27">
        <v>555</v>
      </c>
      <c r="G27" s="6">
        <v>2617</v>
      </c>
      <c r="H27">
        <v>53</v>
      </c>
      <c r="I27">
        <v>22</v>
      </c>
      <c r="J27" s="10">
        <f>Marketing[[#This Row],[spend]]/Marketing[[#This Row],[revenue]]</f>
        <v>5.1203668322506689E-2</v>
      </c>
      <c r="K27" s="6">
        <f>Marketing[[#This Row],[revenue]]/Marketing[[#This Row],[transactions]]</f>
        <v>49.377358490566039</v>
      </c>
      <c r="L27" s="6">
        <f>Marketing[[#This Row],[spend]]/Marketing[[#This Row],[new_customer_transactions]]</f>
        <v>6.0909090909090908</v>
      </c>
      <c r="M27" s="10">
        <f>Marketing[[#This Row],[clicks]]/Marketing[[#This Row],[impressions]]</f>
        <v>0.45829892650701898</v>
      </c>
      <c r="N27">
        <f>Marketing[[#This Row],[transactions]]/Marketing[[#This Row],[clicks]]</f>
        <v>9.5495495495495492E-2</v>
      </c>
    </row>
    <row r="28" spans="1:17" x14ac:dyDescent="0.25">
      <c r="A28" s="1">
        <v>44440</v>
      </c>
      <c r="B28" t="s">
        <v>11</v>
      </c>
      <c r="C28" t="s">
        <v>16</v>
      </c>
      <c r="D28" s="6">
        <v>562</v>
      </c>
      <c r="E28">
        <v>7951</v>
      </c>
      <c r="F28">
        <v>557</v>
      </c>
      <c r="G28" s="6">
        <v>901</v>
      </c>
      <c r="H28">
        <v>20</v>
      </c>
      <c r="I28">
        <v>12</v>
      </c>
      <c r="J28" s="10">
        <f>Marketing[[#This Row],[spend]]/Marketing[[#This Row],[revenue]]</f>
        <v>0.62375138734739177</v>
      </c>
      <c r="K28" s="6">
        <f>Marketing[[#This Row],[revenue]]/Marketing[[#This Row],[transactions]]</f>
        <v>45.05</v>
      </c>
      <c r="L28" s="6">
        <f>Marketing[[#This Row],[spend]]/Marketing[[#This Row],[new_customer_transactions]]</f>
        <v>46.833333333333336</v>
      </c>
      <c r="M28" s="10">
        <f>Marketing[[#This Row],[clicks]]/Marketing[[#This Row],[impressions]]</f>
        <v>7.00540812476418E-2</v>
      </c>
      <c r="N28">
        <f>Marketing[[#This Row],[transactions]]/Marketing[[#This Row],[clicks]]</f>
        <v>3.5906642728904849E-2</v>
      </c>
    </row>
    <row r="29" spans="1:17" x14ac:dyDescent="0.25">
      <c r="A29" s="1">
        <v>44470</v>
      </c>
      <c r="B29" t="s">
        <v>11</v>
      </c>
      <c r="C29" t="s">
        <v>10</v>
      </c>
      <c r="D29" s="6">
        <v>1249</v>
      </c>
      <c r="E29">
        <v>501630</v>
      </c>
      <c r="F29">
        <v>2786</v>
      </c>
      <c r="G29" s="6">
        <v>7175</v>
      </c>
      <c r="H29">
        <v>119</v>
      </c>
      <c r="I29">
        <v>102</v>
      </c>
      <c r="J29" s="10">
        <f>Marketing[[#This Row],[spend]]/Marketing[[#This Row],[revenue]]</f>
        <v>0.1740766550522648</v>
      </c>
      <c r="K29" s="6">
        <f>Marketing[[#This Row],[revenue]]/Marketing[[#This Row],[transactions]]</f>
        <v>60.294117647058826</v>
      </c>
      <c r="L29" s="6">
        <f>Marketing[[#This Row],[spend]]/Marketing[[#This Row],[new_customer_transactions]]</f>
        <v>12.245098039215685</v>
      </c>
      <c r="M29" s="10">
        <f>Marketing[[#This Row],[clicks]]/Marketing[[#This Row],[impressions]]</f>
        <v>5.5538943045671113E-3</v>
      </c>
      <c r="N29">
        <f>Marketing[[#This Row],[transactions]]/Marketing[[#This Row],[clicks]]</f>
        <v>4.2713567839195977E-2</v>
      </c>
    </row>
    <row r="30" spans="1:17" x14ac:dyDescent="0.25">
      <c r="A30" s="1">
        <v>44470</v>
      </c>
      <c r="B30" t="s">
        <v>11</v>
      </c>
      <c r="C30" t="s">
        <v>15</v>
      </c>
      <c r="D30" s="6">
        <v>198</v>
      </c>
      <c r="E30">
        <v>1738</v>
      </c>
      <c r="F30">
        <v>706</v>
      </c>
      <c r="G30" s="6">
        <v>2612</v>
      </c>
      <c r="H30">
        <v>49</v>
      </c>
      <c r="I30">
        <v>21</v>
      </c>
      <c r="J30" s="10">
        <f>Marketing[[#This Row],[spend]]/Marketing[[#This Row],[revenue]]</f>
        <v>7.5803981623277186E-2</v>
      </c>
      <c r="K30" s="6">
        <f>Marketing[[#This Row],[revenue]]/Marketing[[#This Row],[transactions]]</f>
        <v>53.306122448979593</v>
      </c>
      <c r="L30" s="6">
        <f>Marketing[[#This Row],[spend]]/Marketing[[#This Row],[new_customer_transactions]]</f>
        <v>9.4285714285714288</v>
      </c>
      <c r="M30" s="10">
        <f>Marketing[[#This Row],[clicks]]/Marketing[[#This Row],[impressions]]</f>
        <v>0.40621403912543153</v>
      </c>
      <c r="N30">
        <f>Marketing[[#This Row],[transactions]]/Marketing[[#This Row],[clicks]]</f>
        <v>6.9405099150141647E-2</v>
      </c>
    </row>
    <row r="31" spans="1:17" x14ac:dyDescent="0.25">
      <c r="A31" s="1">
        <v>44470</v>
      </c>
      <c r="B31" t="s">
        <v>11</v>
      </c>
      <c r="C31" t="s">
        <v>16</v>
      </c>
      <c r="D31" s="6">
        <v>358</v>
      </c>
      <c r="E31">
        <v>4305</v>
      </c>
      <c r="F31">
        <v>364</v>
      </c>
      <c r="G31" s="6">
        <v>454</v>
      </c>
      <c r="H31">
        <v>12</v>
      </c>
      <c r="I31">
        <v>8</v>
      </c>
      <c r="J31" s="10">
        <f>Marketing[[#This Row],[spend]]/Marketing[[#This Row],[revenue]]</f>
        <v>0.78854625550660795</v>
      </c>
      <c r="K31" s="6">
        <f>Marketing[[#This Row],[revenue]]/Marketing[[#This Row],[transactions]]</f>
        <v>37.833333333333336</v>
      </c>
      <c r="L31" s="6">
        <f>Marketing[[#This Row],[spend]]/Marketing[[#This Row],[new_customer_transactions]]</f>
        <v>44.75</v>
      </c>
      <c r="M31" s="10">
        <f>Marketing[[#This Row],[clicks]]/Marketing[[#This Row],[impressions]]</f>
        <v>8.4552845528455281E-2</v>
      </c>
      <c r="N31">
        <f>Marketing[[#This Row],[transactions]]/Marketing[[#This Row],[clicks]]</f>
        <v>3.2967032967032968E-2</v>
      </c>
    </row>
    <row r="32" spans="1:17" x14ac:dyDescent="0.25">
      <c r="A32" s="1">
        <v>44501</v>
      </c>
      <c r="B32" t="s">
        <v>11</v>
      </c>
      <c r="C32" t="s">
        <v>10</v>
      </c>
      <c r="D32" s="6">
        <v>1799</v>
      </c>
      <c r="E32">
        <v>695844</v>
      </c>
      <c r="F32">
        <v>3453</v>
      </c>
      <c r="G32" s="6">
        <v>9501</v>
      </c>
      <c r="H32">
        <v>149</v>
      </c>
      <c r="I32">
        <v>131</v>
      </c>
      <c r="J32" s="10">
        <f>Marketing[[#This Row],[spend]]/Marketing[[#This Row],[revenue]]</f>
        <v>0.18934848963267026</v>
      </c>
      <c r="K32" s="6">
        <f>Marketing[[#This Row],[revenue]]/Marketing[[#This Row],[transactions]]</f>
        <v>63.765100671140942</v>
      </c>
      <c r="L32" s="6">
        <f>Marketing[[#This Row],[spend]]/Marketing[[#This Row],[new_customer_transactions]]</f>
        <v>13.732824427480915</v>
      </c>
      <c r="M32" s="10">
        <f>Marketing[[#This Row],[clicks]]/Marketing[[#This Row],[impressions]]</f>
        <v>4.9623191404970079E-3</v>
      </c>
      <c r="N32">
        <f>Marketing[[#This Row],[transactions]]/Marketing[[#This Row],[clicks]]</f>
        <v>4.3150883289892847E-2</v>
      </c>
    </row>
    <row r="33" spans="1:14" x14ac:dyDescent="0.25">
      <c r="A33" s="1">
        <v>44501</v>
      </c>
      <c r="B33" t="s">
        <v>11</v>
      </c>
      <c r="C33" t="s">
        <v>15</v>
      </c>
      <c r="D33" s="6">
        <v>178</v>
      </c>
      <c r="E33">
        <v>1804</v>
      </c>
      <c r="F33">
        <v>873</v>
      </c>
      <c r="G33" s="6">
        <v>3540</v>
      </c>
      <c r="H33">
        <v>68</v>
      </c>
      <c r="I33">
        <v>27</v>
      </c>
      <c r="J33" s="10">
        <f>Marketing[[#This Row],[spend]]/Marketing[[#This Row],[revenue]]</f>
        <v>5.0282485875706218E-2</v>
      </c>
      <c r="K33" s="6">
        <f>Marketing[[#This Row],[revenue]]/Marketing[[#This Row],[transactions]]</f>
        <v>52.058823529411768</v>
      </c>
      <c r="L33" s="6">
        <f>Marketing[[#This Row],[spend]]/Marketing[[#This Row],[new_customer_transactions]]</f>
        <v>6.5925925925925926</v>
      </c>
      <c r="M33" s="10">
        <f>Marketing[[#This Row],[clicks]]/Marketing[[#This Row],[impressions]]</f>
        <v>0.48392461197339248</v>
      </c>
      <c r="N33">
        <f>Marketing[[#This Row],[transactions]]/Marketing[[#This Row],[clicks]]</f>
        <v>7.7892325315005728E-2</v>
      </c>
    </row>
    <row r="34" spans="1:14" x14ac:dyDescent="0.25">
      <c r="A34" s="1">
        <v>44501</v>
      </c>
      <c r="B34" t="s">
        <v>11</v>
      </c>
      <c r="C34" t="s">
        <v>16</v>
      </c>
      <c r="D34" s="6">
        <v>809</v>
      </c>
      <c r="E34">
        <v>9923</v>
      </c>
      <c r="F34">
        <v>719</v>
      </c>
      <c r="G34" s="6">
        <v>1432</v>
      </c>
      <c r="H34">
        <v>29</v>
      </c>
      <c r="I34">
        <v>19</v>
      </c>
      <c r="J34" s="10">
        <f>Marketing[[#This Row],[spend]]/Marketing[[#This Row],[revenue]]</f>
        <v>0.56494413407821231</v>
      </c>
      <c r="K34" s="6">
        <f>Marketing[[#This Row],[revenue]]/Marketing[[#This Row],[transactions]]</f>
        <v>49.379310344827587</v>
      </c>
      <c r="L34" s="6">
        <f>Marketing[[#This Row],[spend]]/Marketing[[#This Row],[new_customer_transactions]]</f>
        <v>42.578947368421055</v>
      </c>
      <c r="M34" s="10">
        <f>Marketing[[#This Row],[clicks]]/Marketing[[#This Row],[impressions]]</f>
        <v>7.2457926030434341E-2</v>
      </c>
      <c r="N34">
        <f>Marketing[[#This Row],[transactions]]/Marketing[[#This Row],[clicks]]</f>
        <v>4.0333796940194712E-2</v>
      </c>
    </row>
    <row r="35" spans="1:14" x14ac:dyDescent="0.25">
      <c r="A35" s="1">
        <v>44531</v>
      </c>
      <c r="B35" t="s">
        <v>11</v>
      </c>
      <c r="C35" t="s">
        <v>10</v>
      </c>
      <c r="D35" s="6">
        <v>1688</v>
      </c>
      <c r="E35">
        <v>762779</v>
      </c>
      <c r="F35">
        <v>3568</v>
      </c>
      <c r="G35" s="6">
        <v>9419</v>
      </c>
      <c r="H35">
        <v>155</v>
      </c>
      <c r="I35">
        <v>137</v>
      </c>
      <c r="J35" s="10">
        <f>Marketing[[#This Row],[spend]]/Marketing[[#This Row],[revenue]]</f>
        <v>0.17921223059772801</v>
      </c>
      <c r="K35" s="6">
        <f>Marketing[[#This Row],[revenue]]/Marketing[[#This Row],[transactions]]</f>
        <v>60.767741935483869</v>
      </c>
      <c r="L35" s="6">
        <f>Marketing[[#This Row],[spend]]/Marketing[[#This Row],[new_customer_transactions]]</f>
        <v>12.321167883211679</v>
      </c>
      <c r="M35" s="10">
        <f>Marketing[[#This Row],[clicks]]/Marketing[[#This Row],[impressions]]</f>
        <v>4.6776327088186749E-3</v>
      </c>
      <c r="N35">
        <f>Marketing[[#This Row],[transactions]]/Marketing[[#This Row],[clicks]]</f>
        <v>4.344170403587444E-2</v>
      </c>
    </row>
    <row r="36" spans="1:14" x14ac:dyDescent="0.25">
      <c r="A36" s="1">
        <v>44531</v>
      </c>
      <c r="B36" t="s">
        <v>11</v>
      </c>
      <c r="C36" t="s">
        <v>15</v>
      </c>
      <c r="D36" s="6">
        <v>116</v>
      </c>
      <c r="E36">
        <v>1379</v>
      </c>
      <c r="F36">
        <v>582</v>
      </c>
      <c r="G36" s="6">
        <v>2648</v>
      </c>
      <c r="H36">
        <v>48</v>
      </c>
      <c r="I36">
        <v>20</v>
      </c>
      <c r="J36" s="10">
        <f>Marketing[[#This Row],[spend]]/Marketing[[#This Row],[revenue]]</f>
        <v>4.3806646525679761E-2</v>
      </c>
      <c r="K36" s="6">
        <f>Marketing[[#This Row],[revenue]]/Marketing[[#This Row],[transactions]]</f>
        <v>55.166666666666664</v>
      </c>
      <c r="L36" s="6">
        <f>Marketing[[#This Row],[spend]]/Marketing[[#This Row],[new_customer_transactions]]</f>
        <v>5.8</v>
      </c>
      <c r="M36" s="10">
        <f>Marketing[[#This Row],[clicks]]/Marketing[[#This Row],[impressions]]</f>
        <v>0.4220449601160261</v>
      </c>
      <c r="N36">
        <f>Marketing[[#This Row],[transactions]]/Marketing[[#This Row],[clicks]]</f>
        <v>8.247422680412371E-2</v>
      </c>
    </row>
    <row r="37" spans="1:14" x14ac:dyDescent="0.25">
      <c r="A37" s="1">
        <v>44531</v>
      </c>
      <c r="B37" t="s">
        <v>11</v>
      </c>
      <c r="C37" t="s">
        <v>16</v>
      </c>
      <c r="D37" s="6">
        <v>537</v>
      </c>
      <c r="E37">
        <v>8299</v>
      </c>
      <c r="F37">
        <v>605</v>
      </c>
      <c r="G37" s="6">
        <v>825</v>
      </c>
      <c r="H37">
        <v>22</v>
      </c>
      <c r="I37">
        <v>16</v>
      </c>
      <c r="J37" s="10">
        <f>Marketing[[#This Row],[spend]]/Marketing[[#This Row],[revenue]]</f>
        <v>0.65090909090909088</v>
      </c>
      <c r="K37" s="6">
        <f>Marketing[[#This Row],[revenue]]/Marketing[[#This Row],[transactions]]</f>
        <v>37.5</v>
      </c>
      <c r="L37" s="6">
        <f>Marketing[[#This Row],[spend]]/Marketing[[#This Row],[new_customer_transactions]]</f>
        <v>33.5625</v>
      </c>
      <c r="M37" s="10">
        <f>Marketing[[#This Row],[clicks]]/Marketing[[#This Row],[impressions]]</f>
        <v>7.2900349439691522E-2</v>
      </c>
      <c r="N37">
        <f>Marketing[[#This Row],[transactions]]/Marketing[[#This Row],[clicks]]</f>
        <v>3.6363636363636362E-2</v>
      </c>
    </row>
    <row r="38" spans="1:14" x14ac:dyDescent="0.25">
      <c r="A38" s="1">
        <v>44562</v>
      </c>
      <c r="B38" t="s">
        <v>11</v>
      </c>
      <c r="C38" t="s">
        <v>10</v>
      </c>
      <c r="D38" s="6">
        <v>6512</v>
      </c>
      <c r="E38">
        <v>1544998</v>
      </c>
      <c r="F38">
        <v>7392</v>
      </c>
      <c r="G38" s="6">
        <v>9988</v>
      </c>
      <c r="H38">
        <v>320</v>
      </c>
      <c r="I38">
        <v>281</v>
      </c>
      <c r="J38" s="10">
        <f>Marketing[[#This Row],[spend]]/Marketing[[#This Row],[revenue]]</f>
        <v>0.65198237885462551</v>
      </c>
      <c r="K38" s="6">
        <f>Marketing[[#This Row],[revenue]]/Marketing[[#This Row],[transactions]]</f>
        <v>31.212499999999999</v>
      </c>
      <c r="L38" s="6">
        <f>Marketing[[#This Row],[spend]]/Marketing[[#This Row],[new_customer_transactions]]</f>
        <v>23.17437722419929</v>
      </c>
      <c r="M38" s="10">
        <f>Marketing[[#This Row],[clicks]]/Marketing[[#This Row],[impressions]]</f>
        <v>4.7844722129090139E-3</v>
      </c>
      <c r="N38">
        <f>Marketing[[#This Row],[transactions]]/Marketing[[#This Row],[clicks]]</f>
        <v>4.3290043290043288E-2</v>
      </c>
    </row>
    <row r="39" spans="1:14" x14ac:dyDescent="0.25">
      <c r="A39" s="1">
        <v>44562</v>
      </c>
      <c r="B39" t="s">
        <v>11</v>
      </c>
      <c r="C39" t="s">
        <v>15</v>
      </c>
      <c r="D39" s="6">
        <v>222</v>
      </c>
      <c r="E39">
        <v>2974</v>
      </c>
      <c r="F39">
        <v>1190</v>
      </c>
      <c r="G39" s="6">
        <v>4845</v>
      </c>
      <c r="H39">
        <v>106</v>
      </c>
      <c r="I39">
        <v>50</v>
      </c>
      <c r="J39" s="10">
        <f>Marketing[[#This Row],[spend]]/Marketing[[#This Row],[revenue]]</f>
        <v>4.5820433436532505E-2</v>
      </c>
      <c r="K39" s="6">
        <f>Marketing[[#This Row],[revenue]]/Marketing[[#This Row],[transactions]]</f>
        <v>45.70754716981132</v>
      </c>
      <c r="L39" s="6">
        <f>Marketing[[#This Row],[spend]]/Marketing[[#This Row],[new_customer_transactions]]</f>
        <v>4.4400000000000004</v>
      </c>
      <c r="M39" s="10">
        <f>Marketing[[#This Row],[clicks]]/Marketing[[#This Row],[impressions]]</f>
        <v>0.40013449899125758</v>
      </c>
      <c r="N39">
        <f>Marketing[[#This Row],[transactions]]/Marketing[[#This Row],[clicks]]</f>
        <v>8.9075630252100843E-2</v>
      </c>
    </row>
    <row r="40" spans="1:14" x14ac:dyDescent="0.25">
      <c r="A40" s="1">
        <v>44562</v>
      </c>
      <c r="B40" t="s">
        <v>11</v>
      </c>
      <c r="C40" t="s">
        <v>16</v>
      </c>
      <c r="D40" s="6">
        <v>473</v>
      </c>
      <c r="E40">
        <v>7035</v>
      </c>
      <c r="F40">
        <v>517</v>
      </c>
      <c r="G40" s="6">
        <v>683</v>
      </c>
      <c r="H40">
        <v>17</v>
      </c>
      <c r="I40">
        <v>13</v>
      </c>
      <c r="J40" s="10">
        <f>Marketing[[#This Row],[spend]]/Marketing[[#This Row],[revenue]]</f>
        <v>0.69253294289897516</v>
      </c>
      <c r="K40" s="6">
        <f>Marketing[[#This Row],[revenue]]/Marketing[[#This Row],[transactions]]</f>
        <v>40.176470588235297</v>
      </c>
      <c r="L40" s="6">
        <f>Marketing[[#This Row],[spend]]/Marketing[[#This Row],[new_customer_transactions]]</f>
        <v>36.384615384615387</v>
      </c>
      <c r="M40" s="10">
        <f>Marketing[[#This Row],[clicks]]/Marketing[[#This Row],[impressions]]</f>
        <v>7.3489694385216769E-2</v>
      </c>
      <c r="N40">
        <f>Marketing[[#This Row],[transactions]]/Marketing[[#This Row],[clicks]]</f>
        <v>3.2882011605415859E-2</v>
      </c>
    </row>
    <row r="41" spans="1:14" x14ac:dyDescent="0.25">
      <c r="A41" s="1">
        <v>44593</v>
      </c>
      <c r="B41" t="s">
        <v>11</v>
      </c>
      <c r="C41" t="s">
        <v>10</v>
      </c>
      <c r="D41" s="6">
        <v>7495</v>
      </c>
      <c r="E41">
        <v>1586327</v>
      </c>
      <c r="F41">
        <v>8244</v>
      </c>
      <c r="G41" s="6">
        <v>10348</v>
      </c>
      <c r="H41">
        <v>320</v>
      </c>
      <c r="I41">
        <v>268</v>
      </c>
      <c r="J41" s="10">
        <f>Marketing[[#This Row],[spend]]/Marketing[[#This Row],[revenue]]</f>
        <v>0.72429454967143414</v>
      </c>
      <c r="K41" s="6">
        <f>Marketing[[#This Row],[revenue]]/Marketing[[#This Row],[transactions]]</f>
        <v>32.337499999999999</v>
      </c>
      <c r="L41" s="6">
        <f>Marketing[[#This Row],[spend]]/Marketing[[#This Row],[new_customer_transactions]]</f>
        <v>27.96641791044776</v>
      </c>
      <c r="M41" s="10">
        <f>Marketing[[#This Row],[clicks]]/Marketing[[#This Row],[impressions]]</f>
        <v>5.1969108512935859E-3</v>
      </c>
      <c r="N41">
        <f>Marketing[[#This Row],[transactions]]/Marketing[[#This Row],[clicks]]</f>
        <v>3.8816108685104316E-2</v>
      </c>
    </row>
    <row r="42" spans="1:14" x14ac:dyDescent="0.25">
      <c r="A42" s="1">
        <v>44593</v>
      </c>
      <c r="B42" t="s">
        <v>11</v>
      </c>
      <c r="C42" t="s">
        <v>15</v>
      </c>
      <c r="D42" s="6">
        <v>202</v>
      </c>
      <c r="E42">
        <v>3249</v>
      </c>
      <c r="F42">
        <v>1106</v>
      </c>
      <c r="G42" s="6">
        <v>4234</v>
      </c>
      <c r="H42">
        <v>83</v>
      </c>
      <c r="I42">
        <v>42</v>
      </c>
      <c r="J42" s="10">
        <f>Marketing[[#This Row],[spend]]/Marketing[[#This Row],[revenue]]</f>
        <v>4.7709022201228156E-2</v>
      </c>
      <c r="K42" s="6">
        <f>Marketing[[#This Row],[revenue]]/Marketing[[#This Row],[transactions]]</f>
        <v>51.012048192771083</v>
      </c>
      <c r="L42" s="6">
        <f>Marketing[[#This Row],[spend]]/Marketing[[#This Row],[new_customer_transactions]]</f>
        <v>4.8095238095238093</v>
      </c>
      <c r="M42" s="10">
        <f>Marketing[[#This Row],[clicks]]/Marketing[[#This Row],[impressions]]</f>
        <v>0.3404124345952601</v>
      </c>
      <c r="N42">
        <f>Marketing[[#This Row],[transactions]]/Marketing[[#This Row],[clicks]]</f>
        <v>7.5045207956600357E-2</v>
      </c>
    </row>
    <row r="43" spans="1:14" x14ac:dyDescent="0.25">
      <c r="A43" s="1">
        <v>44593</v>
      </c>
      <c r="B43" t="s">
        <v>11</v>
      </c>
      <c r="C43" t="s">
        <v>16</v>
      </c>
      <c r="D43" s="6">
        <v>451</v>
      </c>
      <c r="E43">
        <v>7149</v>
      </c>
      <c r="F43">
        <v>562</v>
      </c>
      <c r="G43" s="6">
        <v>893</v>
      </c>
      <c r="H43">
        <v>22</v>
      </c>
      <c r="I43">
        <v>16</v>
      </c>
      <c r="J43" s="10">
        <f>Marketing[[#This Row],[spend]]/Marketing[[#This Row],[revenue]]</f>
        <v>0.50503919372900341</v>
      </c>
      <c r="K43" s="6">
        <f>Marketing[[#This Row],[revenue]]/Marketing[[#This Row],[transactions]]</f>
        <v>40.590909090909093</v>
      </c>
      <c r="L43" s="6">
        <f>Marketing[[#This Row],[spend]]/Marketing[[#This Row],[new_customer_transactions]]</f>
        <v>28.1875</v>
      </c>
      <c r="M43" s="10">
        <f>Marketing[[#This Row],[clicks]]/Marketing[[#This Row],[impressions]]</f>
        <v>7.8612393341726122E-2</v>
      </c>
      <c r="N43">
        <f>Marketing[[#This Row],[transactions]]/Marketing[[#This Row],[clicks]]</f>
        <v>3.9145907473309607E-2</v>
      </c>
    </row>
    <row r="44" spans="1:14" x14ac:dyDescent="0.25">
      <c r="A44" s="1">
        <v>44621</v>
      </c>
      <c r="B44" t="s">
        <v>11</v>
      </c>
      <c r="C44" t="s">
        <v>10</v>
      </c>
      <c r="D44" s="6">
        <v>6958</v>
      </c>
      <c r="E44">
        <v>1253109</v>
      </c>
      <c r="F44">
        <v>7011</v>
      </c>
      <c r="G44" s="6">
        <v>9686</v>
      </c>
      <c r="H44">
        <v>270</v>
      </c>
      <c r="I44">
        <v>232</v>
      </c>
      <c r="J44" s="10">
        <f>Marketing[[#This Row],[spend]]/Marketing[[#This Row],[revenue]]</f>
        <v>0.71835639066694201</v>
      </c>
      <c r="K44" s="6">
        <f>Marketing[[#This Row],[revenue]]/Marketing[[#This Row],[transactions]]</f>
        <v>35.874074074074073</v>
      </c>
      <c r="L44" s="6">
        <f>Marketing[[#This Row],[spend]]/Marketing[[#This Row],[new_customer_transactions]]</f>
        <v>29.991379310344829</v>
      </c>
      <c r="M44" s="10">
        <f>Marketing[[#This Row],[clicks]]/Marketing[[#This Row],[impressions]]</f>
        <v>5.5948844035115857E-3</v>
      </c>
      <c r="N44">
        <f>Marketing[[#This Row],[transactions]]/Marketing[[#This Row],[clicks]]</f>
        <v>3.8510911424903725E-2</v>
      </c>
    </row>
    <row r="45" spans="1:14" x14ac:dyDescent="0.25">
      <c r="A45" s="1">
        <v>44621</v>
      </c>
      <c r="B45" t="s">
        <v>11</v>
      </c>
      <c r="C45" t="s">
        <v>15</v>
      </c>
      <c r="D45" s="6">
        <v>297</v>
      </c>
      <c r="E45">
        <v>3190</v>
      </c>
      <c r="F45">
        <v>1134</v>
      </c>
      <c r="G45" s="6">
        <v>5237</v>
      </c>
      <c r="H45">
        <v>108</v>
      </c>
      <c r="I45">
        <v>49</v>
      </c>
      <c r="J45" s="10">
        <f>Marketing[[#This Row],[spend]]/Marketing[[#This Row],[revenue]]</f>
        <v>5.6711857933931638E-2</v>
      </c>
      <c r="K45" s="6">
        <f>Marketing[[#This Row],[revenue]]/Marketing[[#This Row],[transactions]]</f>
        <v>48.49074074074074</v>
      </c>
      <c r="L45" s="6">
        <f>Marketing[[#This Row],[spend]]/Marketing[[#This Row],[new_customer_transactions]]</f>
        <v>6.0612244897959187</v>
      </c>
      <c r="M45" s="10">
        <f>Marketing[[#This Row],[clicks]]/Marketing[[#This Row],[impressions]]</f>
        <v>0.35548589341692788</v>
      </c>
      <c r="N45">
        <f>Marketing[[#This Row],[transactions]]/Marketing[[#This Row],[clicks]]</f>
        <v>9.5238095238095233E-2</v>
      </c>
    </row>
    <row r="46" spans="1:14" x14ac:dyDescent="0.25">
      <c r="A46" s="1">
        <v>44621</v>
      </c>
      <c r="B46" t="s">
        <v>11</v>
      </c>
      <c r="C46" t="s">
        <v>16</v>
      </c>
      <c r="D46" s="6">
        <v>1006</v>
      </c>
      <c r="E46">
        <v>26045</v>
      </c>
      <c r="F46">
        <v>1243</v>
      </c>
      <c r="G46" s="6">
        <v>1339</v>
      </c>
      <c r="H46">
        <v>32</v>
      </c>
      <c r="I46">
        <v>26</v>
      </c>
      <c r="J46" s="10">
        <f>Marketing[[#This Row],[spend]]/Marketing[[#This Row],[revenue]]</f>
        <v>0.75130694548170274</v>
      </c>
      <c r="K46" s="6">
        <f>Marketing[[#This Row],[revenue]]/Marketing[[#This Row],[transactions]]</f>
        <v>41.84375</v>
      </c>
      <c r="L46" s="6">
        <f>Marketing[[#This Row],[spend]]/Marketing[[#This Row],[new_customer_transactions]]</f>
        <v>38.692307692307693</v>
      </c>
      <c r="M46" s="10">
        <f>Marketing[[#This Row],[clicks]]/Marketing[[#This Row],[impressions]]</f>
        <v>4.7725091188327892E-2</v>
      </c>
      <c r="N46">
        <f>Marketing[[#This Row],[transactions]]/Marketing[[#This Row],[clicks]]</f>
        <v>2.5744167337087689E-2</v>
      </c>
    </row>
    <row r="47" spans="1:14" x14ac:dyDescent="0.25">
      <c r="A47" s="1">
        <v>44652</v>
      </c>
      <c r="B47" t="s">
        <v>11</v>
      </c>
      <c r="C47" t="s">
        <v>10</v>
      </c>
      <c r="D47" s="6">
        <v>8441</v>
      </c>
      <c r="E47">
        <v>1339118</v>
      </c>
      <c r="F47">
        <v>6503</v>
      </c>
      <c r="G47" s="6">
        <v>11206</v>
      </c>
      <c r="H47">
        <v>321</v>
      </c>
      <c r="I47">
        <v>280</v>
      </c>
      <c r="J47" s="10">
        <f>Marketing[[#This Row],[spend]]/Marketing[[#This Row],[revenue]]</f>
        <v>0.7532571836516152</v>
      </c>
      <c r="K47" s="6">
        <f>Marketing[[#This Row],[revenue]]/Marketing[[#This Row],[transactions]]</f>
        <v>34.909657320872277</v>
      </c>
      <c r="L47" s="6">
        <f>Marketing[[#This Row],[spend]]/Marketing[[#This Row],[new_customer_transactions]]</f>
        <v>30.146428571428572</v>
      </c>
      <c r="M47" s="10">
        <f>Marketing[[#This Row],[clicks]]/Marketing[[#This Row],[impressions]]</f>
        <v>4.8561814567498907E-3</v>
      </c>
      <c r="N47">
        <f>Marketing[[#This Row],[transactions]]/Marketing[[#This Row],[clicks]]</f>
        <v>4.9361833000153774E-2</v>
      </c>
    </row>
    <row r="48" spans="1:14" x14ac:dyDescent="0.25">
      <c r="A48" s="1">
        <v>44652</v>
      </c>
      <c r="B48" t="s">
        <v>11</v>
      </c>
      <c r="C48" t="s">
        <v>15</v>
      </c>
      <c r="D48" s="6">
        <v>287</v>
      </c>
      <c r="E48">
        <v>2751</v>
      </c>
      <c r="F48">
        <v>1108</v>
      </c>
      <c r="G48" s="6">
        <v>5215</v>
      </c>
      <c r="H48">
        <v>109</v>
      </c>
      <c r="I48">
        <v>49</v>
      </c>
      <c r="J48" s="10">
        <f>Marketing[[#This Row],[spend]]/Marketing[[#This Row],[revenue]]</f>
        <v>5.5033557046979868E-2</v>
      </c>
      <c r="K48" s="6">
        <f>Marketing[[#This Row],[revenue]]/Marketing[[#This Row],[transactions]]</f>
        <v>47.844036697247709</v>
      </c>
      <c r="L48" s="6">
        <f>Marketing[[#This Row],[spend]]/Marketing[[#This Row],[new_customer_transactions]]</f>
        <v>5.8571428571428568</v>
      </c>
      <c r="M48" s="10">
        <f>Marketing[[#This Row],[clicks]]/Marketing[[#This Row],[impressions]]</f>
        <v>0.40276263177026533</v>
      </c>
      <c r="N48">
        <f>Marketing[[#This Row],[transactions]]/Marketing[[#This Row],[clicks]]</f>
        <v>9.8375451263537902E-2</v>
      </c>
    </row>
    <row r="49" spans="1:14" x14ac:dyDescent="0.25">
      <c r="A49" s="1">
        <v>44652</v>
      </c>
      <c r="B49" t="s">
        <v>11</v>
      </c>
      <c r="C49" t="s">
        <v>16</v>
      </c>
      <c r="D49" s="6">
        <v>1115</v>
      </c>
      <c r="E49">
        <v>32610</v>
      </c>
      <c r="F49">
        <v>1652</v>
      </c>
      <c r="G49" s="6">
        <v>1752</v>
      </c>
      <c r="H49">
        <v>45</v>
      </c>
      <c r="I49">
        <v>33</v>
      </c>
      <c r="J49" s="10">
        <f>Marketing[[#This Row],[spend]]/Marketing[[#This Row],[revenue]]</f>
        <v>0.63641552511415522</v>
      </c>
      <c r="K49" s="6">
        <f>Marketing[[#This Row],[revenue]]/Marketing[[#This Row],[transactions]]</f>
        <v>38.93333333333333</v>
      </c>
      <c r="L49" s="6">
        <f>Marketing[[#This Row],[spend]]/Marketing[[#This Row],[new_customer_transactions]]</f>
        <v>33.787878787878789</v>
      </c>
      <c r="M49" s="10">
        <f>Marketing[[#This Row],[clicks]]/Marketing[[#This Row],[impressions]]</f>
        <v>5.065930696105489E-2</v>
      </c>
      <c r="N49">
        <f>Marketing[[#This Row],[transactions]]/Marketing[[#This Row],[clicks]]</f>
        <v>2.7239709443099273E-2</v>
      </c>
    </row>
    <row r="50" spans="1:14" x14ac:dyDescent="0.25">
      <c r="A50" s="1">
        <v>44682</v>
      </c>
      <c r="B50" t="s">
        <v>11</v>
      </c>
      <c r="C50" t="s">
        <v>10</v>
      </c>
      <c r="D50" s="6">
        <v>11296</v>
      </c>
      <c r="E50">
        <v>1652650</v>
      </c>
      <c r="F50">
        <v>9584</v>
      </c>
      <c r="G50" s="6">
        <v>15443</v>
      </c>
      <c r="H50">
        <v>437</v>
      </c>
      <c r="I50">
        <v>367</v>
      </c>
      <c r="J50" s="10">
        <f>Marketing[[#This Row],[spend]]/Marketing[[#This Row],[revenue]]</f>
        <v>0.73146409376416499</v>
      </c>
      <c r="K50" s="6">
        <f>Marketing[[#This Row],[revenue]]/Marketing[[#This Row],[transactions]]</f>
        <v>35.338672768878716</v>
      </c>
      <c r="L50" s="6">
        <f>Marketing[[#This Row],[spend]]/Marketing[[#This Row],[new_customer_transactions]]</f>
        <v>30.779291553133515</v>
      </c>
      <c r="M50" s="10">
        <f>Marketing[[#This Row],[clicks]]/Marketing[[#This Row],[impressions]]</f>
        <v>5.7991710283484101E-3</v>
      </c>
      <c r="N50">
        <f>Marketing[[#This Row],[transactions]]/Marketing[[#This Row],[clicks]]</f>
        <v>4.5596828046744572E-2</v>
      </c>
    </row>
    <row r="51" spans="1:14" x14ac:dyDescent="0.25">
      <c r="A51" s="1">
        <v>44682</v>
      </c>
      <c r="B51" t="s">
        <v>11</v>
      </c>
      <c r="C51" t="s">
        <v>15</v>
      </c>
      <c r="D51" s="6">
        <v>221</v>
      </c>
      <c r="E51">
        <v>2965</v>
      </c>
      <c r="F51">
        <v>1223</v>
      </c>
      <c r="G51" s="6">
        <v>5278</v>
      </c>
      <c r="H51">
        <v>109</v>
      </c>
      <c r="I51">
        <v>48</v>
      </c>
      <c r="J51" s="10">
        <f>Marketing[[#This Row],[spend]]/Marketing[[#This Row],[revenue]]</f>
        <v>4.1871921182266007E-2</v>
      </c>
      <c r="K51" s="6">
        <f>Marketing[[#This Row],[revenue]]/Marketing[[#This Row],[transactions]]</f>
        <v>48.422018348623851</v>
      </c>
      <c r="L51" s="6">
        <f>Marketing[[#This Row],[spend]]/Marketing[[#This Row],[new_customer_transactions]]</f>
        <v>4.604166666666667</v>
      </c>
      <c r="M51" s="10">
        <f>Marketing[[#This Row],[clicks]]/Marketing[[#This Row],[impressions]]</f>
        <v>0.41247892074198989</v>
      </c>
      <c r="N51">
        <f>Marketing[[#This Row],[transactions]]/Marketing[[#This Row],[clicks]]</f>
        <v>8.9125102207686019E-2</v>
      </c>
    </row>
    <row r="52" spans="1:14" x14ac:dyDescent="0.25">
      <c r="A52" s="1">
        <v>44682</v>
      </c>
      <c r="B52" t="s">
        <v>11</v>
      </c>
      <c r="C52" t="s">
        <v>16</v>
      </c>
      <c r="D52" s="6">
        <v>1209</v>
      </c>
      <c r="E52">
        <v>39887</v>
      </c>
      <c r="F52">
        <v>1775</v>
      </c>
      <c r="G52" s="6">
        <v>1895</v>
      </c>
      <c r="H52">
        <v>52</v>
      </c>
      <c r="I52">
        <v>36</v>
      </c>
      <c r="J52" s="10">
        <f>Marketing[[#This Row],[spend]]/Marketing[[#This Row],[revenue]]</f>
        <v>0.63799472295514514</v>
      </c>
      <c r="K52" s="6">
        <f>Marketing[[#This Row],[revenue]]/Marketing[[#This Row],[transactions]]</f>
        <v>36.442307692307693</v>
      </c>
      <c r="L52" s="6">
        <f>Marketing[[#This Row],[spend]]/Marketing[[#This Row],[new_customer_transactions]]</f>
        <v>33.583333333333336</v>
      </c>
      <c r="M52" s="10">
        <f>Marketing[[#This Row],[clicks]]/Marketing[[#This Row],[impressions]]</f>
        <v>4.4500714518514804E-2</v>
      </c>
      <c r="N52">
        <f>Marketing[[#This Row],[transactions]]/Marketing[[#This Row],[clicks]]</f>
        <v>2.9295774647887324E-2</v>
      </c>
    </row>
    <row r="53" spans="1:14" x14ac:dyDescent="0.25">
      <c r="A53" s="1">
        <v>44713</v>
      </c>
      <c r="B53" t="s">
        <v>11</v>
      </c>
      <c r="C53" t="s">
        <v>10</v>
      </c>
      <c r="D53" s="6">
        <v>9664</v>
      </c>
      <c r="E53">
        <v>1493826</v>
      </c>
      <c r="F53">
        <v>8674</v>
      </c>
      <c r="G53" s="6">
        <v>14045</v>
      </c>
      <c r="H53">
        <v>377</v>
      </c>
      <c r="I53">
        <v>314</v>
      </c>
      <c r="J53" s="10">
        <f>Marketing[[#This Row],[spend]]/Marketing[[#This Row],[revenue]]</f>
        <v>0.6880740477038092</v>
      </c>
      <c r="K53" s="6">
        <f>Marketing[[#This Row],[revenue]]/Marketing[[#This Row],[transactions]]</f>
        <v>37.254641909814325</v>
      </c>
      <c r="L53" s="6">
        <f>Marketing[[#This Row],[spend]]/Marketing[[#This Row],[new_customer_transactions]]</f>
        <v>30.777070063694268</v>
      </c>
      <c r="M53" s="10">
        <f>Marketing[[#This Row],[clicks]]/Marketing[[#This Row],[impressions]]</f>
        <v>5.8065664943574421E-3</v>
      </c>
      <c r="N53">
        <f>Marketing[[#This Row],[transactions]]/Marketing[[#This Row],[clicks]]</f>
        <v>4.3463223426331563E-2</v>
      </c>
    </row>
    <row r="54" spans="1:14" x14ac:dyDescent="0.25">
      <c r="A54" s="1">
        <v>44713</v>
      </c>
      <c r="B54" t="s">
        <v>11</v>
      </c>
      <c r="C54" t="s">
        <v>15</v>
      </c>
      <c r="D54" s="6">
        <v>256</v>
      </c>
      <c r="E54">
        <v>2954</v>
      </c>
      <c r="F54">
        <v>1158</v>
      </c>
      <c r="G54" s="6">
        <v>4774</v>
      </c>
      <c r="H54">
        <v>93</v>
      </c>
      <c r="I54">
        <v>43</v>
      </c>
      <c r="J54" s="10">
        <f>Marketing[[#This Row],[spend]]/Marketing[[#This Row],[revenue]]</f>
        <v>5.362379555927943E-2</v>
      </c>
      <c r="K54" s="6">
        <f>Marketing[[#This Row],[revenue]]/Marketing[[#This Row],[transactions]]</f>
        <v>51.333333333333336</v>
      </c>
      <c r="L54" s="6">
        <f>Marketing[[#This Row],[spend]]/Marketing[[#This Row],[new_customer_transactions]]</f>
        <v>5.9534883720930232</v>
      </c>
      <c r="M54" s="10">
        <f>Marketing[[#This Row],[clicks]]/Marketing[[#This Row],[impressions]]</f>
        <v>0.39201083276912663</v>
      </c>
      <c r="N54">
        <f>Marketing[[#This Row],[transactions]]/Marketing[[#This Row],[clicks]]</f>
        <v>8.0310880829015538E-2</v>
      </c>
    </row>
    <row r="55" spans="1:14" x14ac:dyDescent="0.25">
      <c r="A55" s="1">
        <v>44713</v>
      </c>
      <c r="B55" t="s">
        <v>11</v>
      </c>
      <c r="C55" t="s">
        <v>16</v>
      </c>
      <c r="D55" s="6">
        <v>1861</v>
      </c>
      <c r="E55">
        <v>53004</v>
      </c>
      <c r="F55">
        <v>2708</v>
      </c>
      <c r="G55" s="6">
        <v>2711</v>
      </c>
      <c r="H55">
        <v>66</v>
      </c>
      <c r="I55">
        <v>56</v>
      </c>
      <c r="J55" s="10">
        <f>Marketing[[#This Row],[spend]]/Marketing[[#This Row],[revenue]]</f>
        <v>0.68646255994098115</v>
      </c>
      <c r="K55" s="6">
        <f>Marketing[[#This Row],[revenue]]/Marketing[[#This Row],[transactions]]</f>
        <v>41.075757575757578</v>
      </c>
      <c r="L55" s="6">
        <f>Marketing[[#This Row],[spend]]/Marketing[[#This Row],[new_customer_transactions]]</f>
        <v>33.232142857142854</v>
      </c>
      <c r="M55" s="10">
        <f>Marketing[[#This Row],[clicks]]/Marketing[[#This Row],[impressions]]</f>
        <v>5.1090483737076448E-2</v>
      </c>
      <c r="N55">
        <f>Marketing[[#This Row],[transactions]]/Marketing[[#This Row],[clicks]]</f>
        <v>2.4372230428360415E-2</v>
      </c>
    </row>
    <row r="56" spans="1:14" x14ac:dyDescent="0.25">
      <c r="A56" s="1">
        <v>44743</v>
      </c>
      <c r="B56" t="s">
        <v>11</v>
      </c>
      <c r="C56" t="s">
        <v>10</v>
      </c>
      <c r="D56" s="6">
        <v>10122</v>
      </c>
      <c r="E56">
        <v>1411175</v>
      </c>
      <c r="F56">
        <v>8738</v>
      </c>
      <c r="G56" s="6">
        <v>13893</v>
      </c>
      <c r="H56">
        <v>385</v>
      </c>
      <c r="I56">
        <v>333</v>
      </c>
      <c r="J56" s="10">
        <f>Marketing[[#This Row],[spend]]/Marketing[[#This Row],[revenue]]</f>
        <v>0.72856834377024404</v>
      </c>
      <c r="K56" s="6">
        <f>Marketing[[#This Row],[revenue]]/Marketing[[#This Row],[transactions]]</f>
        <v>36.085714285714289</v>
      </c>
      <c r="L56" s="6">
        <f>Marketing[[#This Row],[spend]]/Marketing[[#This Row],[new_customer_transactions]]</f>
        <v>30.396396396396398</v>
      </c>
      <c r="M56" s="10">
        <f>Marketing[[#This Row],[clicks]]/Marketing[[#This Row],[impressions]]</f>
        <v>6.1920031179690683E-3</v>
      </c>
      <c r="N56">
        <f>Marketing[[#This Row],[transactions]]/Marketing[[#This Row],[clicks]]</f>
        <v>4.4060425726710921E-2</v>
      </c>
    </row>
    <row r="57" spans="1:14" x14ac:dyDescent="0.25">
      <c r="A57" s="1">
        <v>44743</v>
      </c>
      <c r="B57" t="s">
        <v>11</v>
      </c>
      <c r="C57" t="s">
        <v>15</v>
      </c>
      <c r="D57" s="6">
        <v>279</v>
      </c>
      <c r="E57">
        <v>2914</v>
      </c>
      <c r="F57">
        <v>1185</v>
      </c>
      <c r="G57" s="6">
        <v>5723</v>
      </c>
      <c r="H57">
        <v>106</v>
      </c>
      <c r="I57">
        <v>48</v>
      </c>
      <c r="J57" s="10">
        <f>Marketing[[#This Row],[spend]]/Marketing[[#This Row],[revenue]]</f>
        <v>4.8750655250742618E-2</v>
      </c>
      <c r="K57" s="6">
        <f>Marketing[[#This Row],[revenue]]/Marketing[[#This Row],[transactions]]</f>
        <v>53.990566037735846</v>
      </c>
      <c r="L57" s="6">
        <f>Marketing[[#This Row],[spend]]/Marketing[[#This Row],[new_customer_transactions]]</f>
        <v>5.8125</v>
      </c>
      <c r="M57" s="10">
        <f>Marketing[[#This Row],[clicks]]/Marketing[[#This Row],[impressions]]</f>
        <v>0.40665751544269046</v>
      </c>
      <c r="N57">
        <f>Marketing[[#This Row],[transactions]]/Marketing[[#This Row],[clicks]]</f>
        <v>8.9451476793248941E-2</v>
      </c>
    </row>
    <row r="58" spans="1:14" x14ac:dyDescent="0.25">
      <c r="A58" s="1">
        <v>44743</v>
      </c>
      <c r="B58" t="s">
        <v>11</v>
      </c>
      <c r="C58" t="s">
        <v>16</v>
      </c>
      <c r="D58" s="6">
        <v>985</v>
      </c>
      <c r="E58">
        <v>33943</v>
      </c>
      <c r="F58">
        <v>1768</v>
      </c>
      <c r="G58" s="6">
        <v>1577</v>
      </c>
      <c r="H58">
        <v>42</v>
      </c>
      <c r="I58">
        <v>35</v>
      </c>
      <c r="J58" s="10">
        <f>Marketing[[#This Row],[spend]]/Marketing[[#This Row],[revenue]]</f>
        <v>0.62460367786937221</v>
      </c>
      <c r="K58" s="6">
        <f>Marketing[[#This Row],[revenue]]/Marketing[[#This Row],[transactions]]</f>
        <v>37.547619047619051</v>
      </c>
      <c r="L58" s="6">
        <f>Marketing[[#This Row],[spend]]/Marketing[[#This Row],[new_customer_transactions]]</f>
        <v>28.142857142857142</v>
      </c>
      <c r="M58" s="10">
        <f>Marketing[[#This Row],[clicks]]/Marketing[[#This Row],[impressions]]</f>
        <v>5.2087322864802756E-2</v>
      </c>
      <c r="N58">
        <f>Marketing[[#This Row],[transactions]]/Marketing[[#This Row],[clicks]]</f>
        <v>2.3755656108597284E-2</v>
      </c>
    </row>
    <row r="59" spans="1:14" x14ac:dyDescent="0.25">
      <c r="A59" s="1">
        <v>44774</v>
      </c>
      <c r="B59" t="s">
        <v>11</v>
      </c>
      <c r="C59" t="s">
        <v>10</v>
      </c>
      <c r="D59" s="6">
        <v>10458</v>
      </c>
      <c r="E59">
        <v>1978412</v>
      </c>
      <c r="F59">
        <v>11713</v>
      </c>
      <c r="G59" s="6">
        <v>16428</v>
      </c>
      <c r="H59">
        <v>453</v>
      </c>
      <c r="I59">
        <v>389</v>
      </c>
      <c r="J59" s="10">
        <f>Marketing[[#This Row],[spend]]/Marketing[[#This Row],[revenue]]</f>
        <v>0.63659605551497445</v>
      </c>
      <c r="K59" s="6">
        <f>Marketing[[#This Row],[revenue]]/Marketing[[#This Row],[transactions]]</f>
        <v>36.264900662251655</v>
      </c>
      <c r="L59" s="6">
        <f>Marketing[[#This Row],[spend]]/Marketing[[#This Row],[new_customer_transactions]]</f>
        <v>26.884318766066837</v>
      </c>
      <c r="M59" s="10">
        <f>Marketing[[#This Row],[clicks]]/Marketing[[#This Row],[impressions]]</f>
        <v>5.9204048499503642E-3</v>
      </c>
      <c r="N59">
        <f>Marketing[[#This Row],[transactions]]/Marketing[[#This Row],[clicks]]</f>
        <v>3.867497652181337E-2</v>
      </c>
    </row>
    <row r="60" spans="1:14" x14ac:dyDescent="0.25">
      <c r="A60" s="1">
        <v>44774</v>
      </c>
      <c r="B60" t="s">
        <v>11</v>
      </c>
      <c r="C60" t="s">
        <v>15</v>
      </c>
      <c r="D60" s="6">
        <v>346</v>
      </c>
      <c r="E60">
        <v>3144</v>
      </c>
      <c r="F60">
        <v>1421</v>
      </c>
      <c r="G60" s="6">
        <v>5919</v>
      </c>
      <c r="H60">
        <v>122</v>
      </c>
      <c r="I60">
        <v>55</v>
      </c>
      <c r="J60" s="10">
        <f>Marketing[[#This Row],[spend]]/Marketing[[#This Row],[revenue]]</f>
        <v>5.8455820239905393E-2</v>
      </c>
      <c r="K60" s="6">
        <f>Marketing[[#This Row],[revenue]]/Marketing[[#This Row],[transactions]]</f>
        <v>48.516393442622949</v>
      </c>
      <c r="L60" s="6">
        <f>Marketing[[#This Row],[spend]]/Marketing[[#This Row],[new_customer_transactions]]</f>
        <v>6.290909090909091</v>
      </c>
      <c r="M60" s="10">
        <f>Marketing[[#This Row],[clicks]]/Marketing[[#This Row],[impressions]]</f>
        <v>0.45197201017811706</v>
      </c>
      <c r="N60">
        <f>Marketing[[#This Row],[transactions]]/Marketing[[#This Row],[clicks]]</f>
        <v>8.5855031667839546E-2</v>
      </c>
    </row>
    <row r="61" spans="1:14" x14ac:dyDescent="0.25">
      <c r="A61" s="1">
        <v>44774</v>
      </c>
      <c r="B61" t="s">
        <v>11</v>
      </c>
      <c r="C61" t="s">
        <v>16</v>
      </c>
      <c r="D61" s="6">
        <v>1176</v>
      </c>
      <c r="E61">
        <v>38939</v>
      </c>
      <c r="F61">
        <v>2121</v>
      </c>
      <c r="G61" s="6">
        <v>2024</v>
      </c>
      <c r="H61">
        <v>50</v>
      </c>
      <c r="I61">
        <v>42</v>
      </c>
      <c r="J61" s="10">
        <f>Marketing[[#This Row],[spend]]/Marketing[[#This Row],[revenue]]</f>
        <v>0.5810276679841897</v>
      </c>
      <c r="K61" s="6">
        <f>Marketing[[#This Row],[revenue]]/Marketing[[#This Row],[transactions]]</f>
        <v>40.479999999999997</v>
      </c>
      <c r="L61" s="6">
        <f>Marketing[[#This Row],[spend]]/Marketing[[#This Row],[new_customer_transactions]]</f>
        <v>28</v>
      </c>
      <c r="M61" s="10">
        <f>Marketing[[#This Row],[clicks]]/Marketing[[#This Row],[impressions]]</f>
        <v>5.4469811756850457E-2</v>
      </c>
      <c r="N61">
        <f>Marketing[[#This Row],[transactions]]/Marketing[[#This Row],[clicks]]</f>
        <v>2.3573785950023574E-2</v>
      </c>
    </row>
    <row r="62" spans="1:14" x14ac:dyDescent="0.25">
      <c r="A62" s="1">
        <v>44805</v>
      </c>
      <c r="B62" t="s">
        <v>11</v>
      </c>
      <c r="C62" t="s">
        <v>10</v>
      </c>
      <c r="D62" s="6">
        <v>4105</v>
      </c>
      <c r="E62">
        <v>831162</v>
      </c>
      <c r="F62">
        <v>5896</v>
      </c>
      <c r="G62" s="6">
        <v>6177</v>
      </c>
      <c r="H62">
        <v>175</v>
      </c>
      <c r="I62">
        <v>142</v>
      </c>
      <c r="J62" s="10">
        <f>Marketing[[#This Row],[spend]]/Marketing[[#This Row],[revenue]]</f>
        <v>0.6645620851546058</v>
      </c>
      <c r="K62" s="6">
        <f>Marketing[[#This Row],[revenue]]/Marketing[[#This Row],[transactions]]</f>
        <v>35.297142857142859</v>
      </c>
      <c r="L62" s="6">
        <f>Marketing[[#This Row],[spend]]/Marketing[[#This Row],[new_customer_transactions]]</f>
        <v>28.908450704225352</v>
      </c>
      <c r="M62" s="10">
        <f>Marketing[[#This Row],[clicks]]/Marketing[[#This Row],[impressions]]</f>
        <v>7.0936833012096318E-3</v>
      </c>
      <c r="N62">
        <f>Marketing[[#This Row],[transactions]]/Marketing[[#This Row],[clicks]]</f>
        <v>2.9681139755766622E-2</v>
      </c>
    </row>
    <row r="63" spans="1:14" x14ac:dyDescent="0.25">
      <c r="A63" s="1">
        <v>44805</v>
      </c>
      <c r="B63" t="s">
        <v>11</v>
      </c>
      <c r="C63" t="s">
        <v>15</v>
      </c>
      <c r="D63" s="6">
        <v>131</v>
      </c>
      <c r="E63">
        <v>1136</v>
      </c>
      <c r="F63">
        <v>464</v>
      </c>
      <c r="G63" s="6">
        <v>2447</v>
      </c>
      <c r="H63">
        <v>52</v>
      </c>
      <c r="I63">
        <v>25</v>
      </c>
      <c r="J63" s="10">
        <f>Marketing[[#This Row],[spend]]/Marketing[[#This Row],[revenue]]</f>
        <v>5.3534940743767877E-2</v>
      </c>
      <c r="K63" s="6">
        <f>Marketing[[#This Row],[revenue]]/Marketing[[#This Row],[transactions]]</f>
        <v>47.057692307692307</v>
      </c>
      <c r="L63" s="6">
        <f>Marketing[[#This Row],[spend]]/Marketing[[#This Row],[new_customer_transactions]]</f>
        <v>5.24</v>
      </c>
      <c r="M63" s="10">
        <f>Marketing[[#This Row],[clicks]]/Marketing[[#This Row],[impressions]]</f>
        <v>0.40845070422535212</v>
      </c>
      <c r="N63">
        <f>Marketing[[#This Row],[transactions]]/Marketing[[#This Row],[clicks]]</f>
        <v>0.11206896551724138</v>
      </c>
    </row>
    <row r="64" spans="1:14" x14ac:dyDescent="0.25">
      <c r="A64" s="1">
        <v>44805</v>
      </c>
      <c r="B64" t="s">
        <v>11</v>
      </c>
      <c r="C64" t="s">
        <v>16</v>
      </c>
      <c r="D64" s="6">
        <v>433</v>
      </c>
      <c r="E64">
        <v>15339</v>
      </c>
      <c r="F64">
        <v>755</v>
      </c>
      <c r="G64" s="6">
        <v>645</v>
      </c>
      <c r="H64">
        <v>18</v>
      </c>
      <c r="I64">
        <v>16</v>
      </c>
      <c r="J64" s="10">
        <f>Marketing[[#This Row],[spend]]/Marketing[[#This Row],[revenue]]</f>
        <v>0.67131782945736429</v>
      </c>
      <c r="K64" s="6">
        <f>Marketing[[#This Row],[revenue]]/Marketing[[#This Row],[transactions]]</f>
        <v>35.833333333333336</v>
      </c>
      <c r="L64" s="6">
        <f>Marketing[[#This Row],[spend]]/Marketing[[#This Row],[new_customer_transactions]]</f>
        <v>27.0625</v>
      </c>
      <c r="M64" s="10">
        <f>Marketing[[#This Row],[clicks]]/Marketing[[#This Row],[impressions]]</f>
        <v>4.9220940087359021E-2</v>
      </c>
      <c r="N64">
        <f>Marketing[[#This Row],[transactions]]/Marketing[[#This Row],[clicks]]</f>
        <v>2.3841059602649008E-2</v>
      </c>
    </row>
    <row r="65" spans="1:14" x14ac:dyDescent="0.25">
      <c r="A65" s="1">
        <v>44197</v>
      </c>
      <c r="B65" t="s">
        <v>13</v>
      </c>
      <c r="C65" t="s">
        <v>10</v>
      </c>
      <c r="D65" s="6">
        <v>422</v>
      </c>
      <c r="E65">
        <v>142886</v>
      </c>
      <c r="F65">
        <v>567</v>
      </c>
      <c r="G65" s="6">
        <v>0</v>
      </c>
      <c r="H65">
        <v>0</v>
      </c>
      <c r="I65">
        <v>0</v>
      </c>
      <c r="J65" s="10" t="e">
        <f>Marketing[[#This Row],[spend]]/Marketing[[#This Row],[revenue]]</f>
        <v>#DIV/0!</v>
      </c>
      <c r="K65" s="6" t="e">
        <f>Marketing[[#This Row],[revenue]]/Marketing[[#This Row],[transactions]]</f>
        <v>#DIV/0!</v>
      </c>
      <c r="L65" s="6" t="e">
        <f>Marketing[[#This Row],[spend]]/Marketing[[#This Row],[new_customer_transactions]]</f>
        <v>#DIV/0!</v>
      </c>
      <c r="M65" s="10">
        <f>Marketing[[#This Row],[clicks]]/Marketing[[#This Row],[impressions]]</f>
        <v>3.9681984239183683E-3</v>
      </c>
      <c r="N65">
        <f>Marketing[[#This Row],[transactions]]/Marketing[[#This Row],[clicks]]</f>
        <v>0</v>
      </c>
    </row>
    <row r="66" spans="1:14" x14ac:dyDescent="0.25">
      <c r="A66" s="1">
        <v>44197</v>
      </c>
      <c r="B66" t="s">
        <v>13</v>
      </c>
      <c r="C66" t="s">
        <v>15</v>
      </c>
      <c r="D66" s="6">
        <v>121</v>
      </c>
      <c r="E66">
        <v>1315</v>
      </c>
      <c r="F66">
        <v>538</v>
      </c>
      <c r="G66" s="6">
        <v>1070</v>
      </c>
      <c r="H66">
        <v>21</v>
      </c>
      <c r="I66">
        <v>5</v>
      </c>
      <c r="J66" s="10">
        <f>Marketing[[#This Row],[spend]]/Marketing[[#This Row],[revenue]]</f>
        <v>0.11308411214953271</v>
      </c>
      <c r="K66" s="6">
        <f>Marketing[[#This Row],[revenue]]/Marketing[[#This Row],[transactions]]</f>
        <v>50.952380952380949</v>
      </c>
      <c r="L66" s="6">
        <f>Marketing[[#This Row],[spend]]/Marketing[[#This Row],[new_customer_transactions]]</f>
        <v>24.2</v>
      </c>
      <c r="M66" s="10">
        <f>Marketing[[#This Row],[clicks]]/Marketing[[#This Row],[impressions]]</f>
        <v>0.40912547528517113</v>
      </c>
      <c r="N66">
        <f>Marketing[[#This Row],[transactions]]/Marketing[[#This Row],[clicks]]</f>
        <v>3.9033457249070633E-2</v>
      </c>
    </row>
    <row r="67" spans="1:14" x14ac:dyDescent="0.25">
      <c r="A67" s="1">
        <v>44197</v>
      </c>
      <c r="B67" t="s">
        <v>13</v>
      </c>
      <c r="C67" t="s">
        <v>16</v>
      </c>
      <c r="D67" s="6">
        <v>89</v>
      </c>
      <c r="E67">
        <v>3384</v>
      </c>
      <c r="F67">
        <v>257</v>
      </c>
      <c r="G67" s="6">
        <v>116</v>
      </c>
      <c r="H67">
        <v>3</v>
      </c>
      <c r="I67">
        <v>1</v>
      </c>
      <c r="J67" s="10">
        <f>Marketing[[#This Row],[spend]]/Marketing[[#This Row],[revenue]]</f>
        <v>0.76724137931034486</v>
      </c>
      <c r="K67" s="6">
        <f>Marketing[[#This Row],[revenue]]/Marketing[[#This Row],[transactions]]</f>
        <v>38.666666666666664</v>
      </c>
      <c r="L67" s="6">
        <f>Marketing[[#This Row],[spend]]/Marketing[[#This Row],[new_customer_transactions]]</f>
        <v>89</v>
      </c>
      <c r="M67" s="10">
        <f>Marketing[[#This Row],[clicks]]/Marketing[[#This Row],[impressions]]</f>
        <v>7.594562647754137E-2</v>
      </c>
      <c r="N67">
        <f>Marketing[[#This Row],[transactions]]/Marketing[[#This Row],[clicks]]</f>
        <v>1.1673151750972763E-2</v>
      </c>
    </row>
    <row r="68" spans="1:14" x14ac:dyDescent="0.25">
      <c r="A68" s="1">
        <v>44228</v>
      </c>
      <c r="B68" t="s">
        <v>13</v>
      </c>
      <c r="C68" t="s">
        <v>10</v>
      </c>
      <c r="D68" s="6">
        <v>426</v>
      </c>
      <c r="E68">
        <v>158201</v>
      </c>
      <c r="F68">
        <v>620</v>
      </c>
      <c r="G68" s="6">
        <v>268</v>
      </c>
      <c r="H68">
        <v>6</v>
      </c>
      <c r="I68">
        <v>5</v>
      </c>
      <c r="J68" s="10">
        <f>Marketing[[#This Row],[spend]]/Marketing[[#This Row],[revenue]]</f>
        <v>1.5895522388059702</v>
      </c>
      <c r="K68" s="6">
        <f>Marketing[[#This Row],[revenue]]/Marketing[[#This Row],[transactions]]</f>
        <v>44.666666666666664</v>
      </c>
      <c r="L68" s="6">
        <f>Marketing[[#This Row],[spend]]/Marketing[[#This Row],[new_customer_transactions]]</f>
        <v>85.2</v>
      </c>
      <c r="M68" s="10">
        <f>Marketing[[#This Row],[clicks]]/Marketing[[#This Row],[impressions]]</f>
        <v>3.919064986946985E-3</v>
      </c>
      <c r="N68">
        <f>Marketing[[#This Row],[transactions]]/Marketing[[#This Row],[clicks]]</f>
        <v>9.6774193548387101E-3</v>
      </c>
    </row>
    <row r="69" spans="1:14" x14ac:dyDescent="0.25">
      <c r="A69" s="1">
        <v>44228</v>
      </c>
      <c r="B69" t="s">
        <v>13</v>
      </c>
      <c r="C69" t="s">
        <v>15</v>
      </c>
      <c r="D69" s="6">
        <v>47</v>
      </c>
      <c r="E69">
        <v>673</v>
      </c>
      <c r="F69">
        <v>273</v>
      </c>
      <c r="G69" s="6">
        <v>1921</v>
      </c>
      <c r="H69">
        <v>30</v>
      </c>
      <c r="I69">
        <v>8</v>
      </c>
      <c r="J69" s="10">
        <f>Marketing[[#This Row],[spend]]/Marketing[[#This Row],[revenue]]</f>
        <v>2.4466423737636647E-2</v>
      </c>
      <c r="K69" s="6">
        <f>Marketing[[#This Row],[revenue]]/Marketing[[#This Row],[transactions]]</f>
        <v>64.033333333333331</v>
      </c>
      <c r="L69" s="6">
        <f>Marketing[[#This Row],[spend]]/Marketing[[#This Row],[new_customer_transactions]]</f>
        <v>5.875</v>
      </c>
      <c r="M69" s="10">
        <f>Marketing[[#This Row],[clicks]]/Marketing[[#This Row],[impressions]]</f>
        <v>0.40564635958395245</v>
      </c>
      <c r="N69">
        <f>Marketing[[#This Row],[transactions]]/Marketing[[#This Row],[clicks]]</f>
        <v>0.10989010989010989</v>
      </c>
    </row>
    <row r="70" spans="1:14" x14ac:dyDescent="0.25">
      <c r="A70" s="1">
        <v>44228</v>
      </c>
      <c r="B70" t="s">
        <v>13</v>
      </c>
      <c r="C70" t="s">
        <v>16</v>
      </c>
      <c r="D70" s="6">
        <v>9</v>
      </c>
      <c r="E70">
        <v>524</v>
      </c>
      <c r="F70">
        <v>49</v>
      </c>
      <c r="G70" s="6">
        <v>68</v>
      </c>
      <c r="H70">
        <v>1</v>
      </c>
      <c r="I70">
        <v>0</v>
      </c>
      <c r="J70" s="10">
        <f>Marketing[[#This Row],[spend]]/Marketing[[#This Row],[revenue]]</f>
        <v>0.13235294117647059</v>
      </c>
      <c r="K70" s="6">
        <f>Marketing[[#This Row],[revenue]]/Marketing[[#This Row],[transactions]]</f>
        <v>68</v>
      </c>
      <c r="L70" s="6" t="e">
        <f>Marketing[[#This Row],[spend]]/Marketing[[#This Row],[new_customer_transactions]]</f>
        <v>#DIV/0!</v>
      </c>
      <c r="M70" s="10">
        <f>Marketing[[#This Row],[clicks]]/Marketing[[#This Row],[impressions]]</f>
        <v>9.3511450381679392E-2</v>
      </c>
      <c r="N70">
        <f>Marketing[[#This Row],[transactions]]/Marketing[[#This Row],[clicks]]</f>
        <v>2.0408163265306121E-2</v>
      </c>
    </row>
    <row r="71" spans="1:14" x14ac:dyDescent="0.25">
      <c r="A71" s="1">
        <v>44256</v>
      </c>
      <c r="B71" t="s">
        <v>13</v>
      </c>
      <c r="C71" t="s">
        <v>10</v>
      </c>
      <c r="D71" s="6">
        <v>2789</v>
      </c>
      <c r="E71">
        <v>1107828</v>
      </c>
      <c r="F71">
        <v>4231</v>
      </c>
      <c r="G71" s="6">
        <v>842</v>
      </c>
      <c r="H71">
        <v>24</v>
      </c>
      <c r="I71">
        <v>17</v>
      </c>
      <c r="J71" s="10">
        <f>Marketing[[#This Row],[spend]]/Marketing[[#This Row],[revenue]]</f>
        <v>3.3123515439429929</v>
      </c>
      <c r="K71" s="6">
        <f>Marketing[[#This Row],[revenue]]/Marketing[[#This Row],[transactions]]</f>
        <v>35.083333333333336</v>
      </c>
      <c r="L71" s="6">
        <f>Marketing[[#This Row],[spend]]/Marketing[[#This Row],[new_customer_transactions]]</f>
        <v>164.05882352941177</v>
      </c>
      <c r="M71" s="10">
        <f>Marketing[[#This Row],[clicks]]/Marketing[[#This Row],[impressions]]</f>
        <v>3.8191849276241439E-3</v>
      </c>
      <c r="N71">
        <f>Marketing[[#This Row],[transactions]]/Marketing[[#This Row],[clicks]]</f>
        <v>5.6724178681162845E-3</v>
      </c>
    </row>
    <row r="72" spans="1:14" x14ac:dyDescent="0.25">
      <c r="A72" s="1">
        <v>44256</v>
      </c>
      <c r="B72" t="s">
        <v>13</v>
      </c>
      <c r="C72" t="s">
        <v>15</v>
      </c>
      <c r="D72" s="6">
        <v>229</v>
      </c>
      <c r="E72">
        <v>2293</v>
      </c>
      <c r="F72">
        <v>862</v>
      </c>
      <c r="G72" s="6">
        <v>3548</v>
      </c>
      <c r="H72">
        <v>66</v>
      </c>
      <c r="I72">
        <v>23</v>
      </c>
      <c r="J72" s="10">
        <f>Marketing[[#This Row],[spend]]/Marketing[[#This Row],[revenue]]</f>
        <v>6.454340473506201E-2</v>
      </c>
      <c r="K72" s="6">
        <f>Marketing[[#This Row],[revenue]]/Marketing[[#This Row],[transactions]]</f>
        <v>53.757575757575758</v>
      </c>
      <c r="L72" s="6">
        <f>Marketing[[#This Row],[spend]]/Marketing[[#This Row],[new_customer_transactions]]</f>
        <v>9.9565217391304355</v>
      </c>
      <c r="M72" s="10">
        <f>Marketing[[#This Row],[clicks]]/Marketing[[#This Row],[impressions]]</f>
        <v>0.3759267335368513</v>
      </c>
      <c r="N72">
        <f>Marketing[[#This Row],[transactions]]/Marketing[[#This Row],[clicks]]</f>
        <v>7.6566125290023199E-2</v>
      </c>
    </row>
    <row r="73" spans="1:14" x14ac:dyDescent="0.25">
      <c r="A73" s="1">
        <v>44256</v>
      </c>
      <c r="B73" t="s">
        <v>13</v>
      </c>
      <c r="C73" t="s">
        <v>16</v>
      </c>
      <c r="D73" s="6">
        <v>314</v>
      </c>
      <c r="E73">
        <v>22070</v>
      </c>
      <c r="F73">
        <v>2153</v>
      </c>
      <c r="G73" s="6">
        <v>712</v>
      </c>
      <c r="H73">
        <v>13</v>
      </c>
      <c r="I73">
        <v>7</v>
      </c>
      <c r="J73" s="10">
        <f>Marketing[[#This Row],[spend]]/Marketing[[#This Row],[revenue]]</f>
        <v>0.4410112359550562</v>
      </c>
      <c r="K73" s="6">
        <f>Marketing[[#This Row],[revenue]]/Marketing[[#This Row],[transactions]]</f>
        <v>54.769230769230766</v>
      </c>
      <c r="L73" s="6">
        <f>Marketing[[#This Row],[spend]]/Marketing[[#This Row],[new_customer_transactions]]</f>
        <v>44.857142857142854</v>
      </c>
      <c r="M73" s="10">
        <f>Marketing[[#This Row],[clicks]]/Marketing[[#This Row],[impressions]]</f>
        <v>9.7553239691889448E-2</v>
      </c>
      <c r="N73">
        <f>Marketing[[#This Row],[transactions]]/Marketing[[#This Row],[clicks]]</f>
        <v>6.0380863910822107E-3</v>
      </c>
    </row>
    <row r="74" spans="1:14" x14ac:dyDescent="0.25">
      <c r="A74" s="1">
        <v>44287</v>
      </c>
      <c r="B74" t="s">
        <v>13</v>
      </c>
      <c r="C74" t="s">
        <v>10</v>
      </c>
      <c r="D74" s="6">
        <v>3735</v>
      </c>
      <c r="E74">
        <v>1124011</v>
      </c>
      <c r="F74">
        <v>4925</v>
      </c>
      <c r="G74" s="6">
        <v>1022</v>
      </c>
      <c r="H74">
        <v>28</v>
      </c>
      <c r="I74">
        <v>23</v>
      </c>
      <c r="J74" s="10">
        <f>Marketing[[#This Row],[spend]]/Marketing[[#This Row],[revenue]]</f>
        <v>3.6545988258317026</v>
      </c>
      <c r="K74" s="6">
        <f>Marketing[[#This Row],[revenue]]/Marketing[[#This Row],[transactions]]</f>
        <v>36.5</v>
      </c>
      <c r="L74" s="6">
        <f>Marketing[[#This Row],[spend]]/Marketing[[#This Row],[new_customer_transactions]]</f>
        <v>162.39130434782609</v>
      </c>
      <c r="M74" s="10">
        <f>Marketing[[#This Row],[clicks]]/Marketing[[#This Row],[impressions]]</f>
        <v>4.3816297171468963E-3</v>
      </c>
      <c r="N74">
        <f>Marketing[[#This Row],[transactions]]/Marketing[[#This Row],[clicks]]</f>
        <v>5.6852791878172588E-3</v>
      </c>
    </row>
    <row r="75" spans="1:14" x14ac:dyDescent="0.25">
      <c r="A75" s="1">
        <v>44287</v>
      </c>
      <c r="B75" t="s">
        <v>13</v>
      </c>
      <c r="C75" t="s">
        <v>15</v>
      </c>
      <c r="D75" s="6">
        <v>278</v>
      </c>
      <c r="E75">
        <v>2278</v>
      </c>
      <c r="F75">
        <v>902</v>
      </c>
      <c r="G75" s="6">
        <v>4168</v>
      </c>
      <c r="H75">
        <v>82</v>
      </c>
      <c r="I75">
        <v>32</v>
      </c>
      <c r="J75" s="10">
        <f>Marketing[[#This Row],[spend]]/Marketing[[#This Row],[revenue]]</f>
        <v>6.6698656429942424E-2</v>
      </c>
      <c r="K75" s="6">
        <f>Marketing[[#This Row],[revenue]]/Marketing[[#This Row],[transactions]]</f>
        <v>50.829268292682926</v>
      </c>
      <c r="L75" s="6">
        <f>Marketing[[#This Row],[spend]]/Marketing[[#This Row],[new_customer_transactions]]</f>
        <v>8.6875</v>
      </c>
      <c r="M75" s="10">
        <f>Marketing[[#This Row],[clicks]]/Marketing[[#This Row],[impressions]]</f>
        <v>0.39596136962247586</v>
      </c>
      <c r="N75">
        <f>Marketing[[#This Row],[transactions]]/Marketing[[#This Row],[clicks]]</f>
        <v>9.0909090909090912E-2</v>
      </c>
    </row>
    <row r="76" spans="1:14" x14ac:dyDescent="0.25">
      <c r="A76" s="1">
        <v>44287</v>
      </c>
      <c r="B76" t="s">
        <v>13</v>
      </c>
      <c r="C76" t="s">
        <v>16</v>
      </c>
      <c r="D76" s="6">
        <v>743</v>
      </c>
      <c r="E76">
        <v>40984</v>
      </c>
      <c r="F76">
        <v>4084</v>
      </c>
      <c r="G76" s="6">
        <v>860</v>
      </c>
      <c r="H76">
        <v>18</v>
      </c>
      <c r="I76">
        <v>10</v>
      </c>
      <c r="J76" s="10">
        <f>Marketing[[#This Row],[spend]]/Marketing[[#This Row],[revenue]]</f>
        <v>0.86395348837209307</v>
      </c>
      <c r="K76" s="6">
        <f>Marketing[[#This Row],[revenue]]/Marketing[[#This Row],[transactions]]</f>
        <v>47.777777777777779</v>
      </c>
      <c r="L76" s="6">
        <f>Marketing[[#This Row],[spend]]/Marketing[[#This Row],[new_customer_transactions]]</f>
        <v>74.3</v>
      </c>
      <c r="M76" s="10">
        <f>Marketing[[#This Row],[clicks]]/Marketing[[#This Row],[impressions]]</f>
        <v>9.9648643373023621E-2</v>
      </c>
      <c r="N76">
        <f>Marketing[[#This Row],[transactions]]/Marketing[[#This Row],[clicks]]</f>
        <v>4.4074436826640551E-3</v>
      </c>
    </row>
    <row r="77" spans="1:14" x14ac:dyDescent="0.25">
      <c r="A77" s="1">
        <v>44317</v>
      </c>
      <c r="B77" t="s">
        <v>13</v>
      </c>
      <c r="C77" t="s">
        <v>10</v>
      </c>
      <c r="D77" s="6">
        <v>5049</v>
      </c>
      <c r="E77">
        <v>1528492</v>
      </c>
      <c r="F77">
        <v>5736</v>
      </c>
      <c r="G77" s="6">
        <v>2520</v>
      </c>
      <c r="H77">
        <v>81</v>
      </c>
      <c r="I77">
        <v>67</v>
      </c>
      <c r="J77" s="10">
        <f>Marketing[[#This Row],[spend]]/Marketing[[#This Row],[revenue]]</f>
        <v>2.0035714285714286</v>
      </c>
      <c r="K77" s="6">
        <f>Marketing[[#This Row],[revenue]]/Marketing[[#This Row],[transactions]]</f>
        <v>31.111111111111111</v>
      </c>
      <c r="L77" s="6">
        <f>Marketing[[#This Row],[spend]]/Marketing[[#This Row],[new_customer_transactions]]</f>
        <v>75.358208955223887</v>
      </c>
      <c r="M77" s="10">
        <f>Marketing[[#This Row],[clicks]]/Marketing[[#This Row],[impressions]]</f>
        <v>3.7527183655524528E-3</v>
      </c>
      <c r="N77">
        <f>Marketing[[#This Row],[transactions]]/Marketing[[#This Row],[clicks]]</f>
        <v>1.4121338912133892E-2</v>
      </c>
    </row>
    <row r="78" spans="1:14" x14ac:dyDescent="0.25">
      <c r="A78" s="1">
        <v>44317</v>
      </c>
      <c r="B78" t="s">
        <v>13</v>
      </c>
      <c r="C78" t="s">
        <v>15</v>
      </c>
      <c r="D78" s="6">
        <v>242</v>
      </c>
      <c r="E78">
        <v>2255</v>
      </c>
      <c r="F78">
        <v>920</v>
      </c>
      <c r="G78" s="6">
        <v>4278</v>
      </c>
      <c r="H78">
        <v>86</v>
      </c>
      <c r="I78">
        <v>30</v>
      </c>
      <c r="J78" s="10">
        <f>Marketing[[#This Row],[spend]]/Marketing[[#This Row],[revenue]]</f>
        <v>5.6568489948574101E-2</v>
      </c>
      <c r="K78" s="6">
        <f>Marketing[[#This Row],[revenue]]/Marketing[[#This Row],[transactions]]</f>
        <v>49.744186046511629</v>
      </c>
      <c r="L78" s="6">
        <f>Marketing[[#This Row],[spend]]/Marketing[[#This Row],[new_customer_transactions]]</f>
        <v>8.0666666666666664</v>
      </c>
      <c r="M78" s="10">
        <f>Marketing[[#This Row],[clicks]]/Marketing[[#This Row],[impressions]]</f>
        <v>0.4079822616407982</v>
      </c>
      <c r="N78">
        <f>Marketing[[#This Row],[transactions]]/Marketing[[#This Row],[clicks]]</f>
        <v>9.3478260869565219E-2</v>
      </c>
    </row>
    <row r="79" spans="1:14" x14ac:dyDescent="0.25">
      <c r="A79" s="1">
        <v>44317</v>
      </c>
      <c r="B79" t="s">
        <v>13</v>
      </c>
      <c r="C79" t="s">
        <v>16</v>
      </c>
      <c r="D79" s="6">
        <v>1008</v>
      </c>
      <c r="E79">
        <v>33134</v>
      </c>
      <c r="F79">
        <v>-3523</v>
      </c>
      <c r="G79" s="6">
        <v>877</v>
      </c>
      <c r="H79">
        <v>18</v>
      </c>
      <c r="I79">
        <v>12</v>
      </c>
      <c r="J79" s="10">
        <f>Marketing[[#This Row],[spend]]/Marketing[[#This Row],[revenue]]</f>
        <v>1.1493728620296466</v>
      </c>
      <c r="K79" s="6">
        <f>Marketing[[#This Row],[revenue]]/Marketing[[#This Row],[transactions]]</f>
        <v>48.722222222222221</v>
      </c>
      <c r="L79" s="6">
        <f>Marketing[[#This Row],[spend]]/Marketing[[#This Row],[new_customer_transactions]]</f>
        <v>84</v>
      </c>
      <c r="M79" s="10">
        <f>Marketing[[#This Row],[clicks]]/Marketing[[#This Row],[impressions]]</f>
        <v>-0.10632582845415585</v>
      </c>
      <c r="N79">
        <f>Marketing[[#This Row],[transactions]]/Marketing[[#This Row],[clicks]]</f>
        <v>-5.1092818620493896E-3</v>
      </c>
    </row>
    <row r="80" spans="1:14" x14ac:dyDescent="0.25">
      <c r="A80" s="1">
        <v>44348</v>
      </c>
      <c r="B80" t="s">
        <v>13</v>
      </c>
      <c r="C80" t="s">
        <v>10</v>
      </c>
      <c r="D80" s="6">
        <v>3913</v>
      </c>
      <c r="E80">
        <v>1201509</v>
      </c>
      <c r="F80">
        <v>4559</v>
      </c>
      <c r="G80" s="6">
        <v>2242</v>
      </c>
      <c r="H80">
        <v>71</v>
      </c>
      <c r="I80">
        <v>55</v>
      </c>
      <c r="J80" s="10">
        <f>Marketing[[#This Row],[spend]]/Marketing[[#This Row],[revenue]]</f>
        <v>1.7453166815343444</v>
      </c>
      <c r="K80" s="6">
        <f>Marketing[[#This Row],[revenue]]/Marketing[[#This Row],[transactions]]</f>
        <v>31.577464788732396</v>
      </c>
      <c r="L80" s="6">
        <f>Marketing[[#This Row],[spend]]/Marketing[[#This Row],[new_customer_transactions]]</f>
        <v>71.145454545454541</v>
      </c>
      <c r="M80" s="10">
        <f>Marketing[[#This Row],[clicks]]/Marketing[[#This Row],[impressions]]</f>
        <v>3.7943952146842013E-3</v>
      </c>
      <c r="N80">
        <f>Marketing[[#This Row],[transactions]]/Marketing[[#This Row],[clicks]]</f>
        <v>1.557359069971485E-2</v>
      </c>
    </row>
    <row r="81" spans="1:14" x14ac:dyDescent="0.25">
      <c r="A81" s="1">
        <v>44348</v>
      </c>
      <c r="B81" t="s">
        <v>13</v>
      </c>
      <c r="C81" t="s">
        <v>15</v>
      </c>
      <c r="D81" s="6">
        <v>176</v>
      </c>
      <c r="E81">
        <v>1883</v>
      </c>
      <c r="F81">
        <v>773</v>
      </c>
      <c r="G81" s="6">
        <v>3826</v>
      </c>
      <c r="H81">
        <v>79</v>
      </c>
      <c r="I81">
        <v>25</v>
      </c>
      <c r="J81" s="10">
        <f>Marketing[[#This Row],[spend]]/Marketing[[#This Row],[revenue]]</f>
        <v>4.6001045478306322E-2</v>
      </c>
      <c r="K81" s="6">
        <f>Marketing[[#This Row],[revenue]]/Marketing[[#This Row],[transactions]]</f>
        <v>48.430379746835442</v>
      </c>
      <c r="L81" s="6">
        <f>Marketing[[#This Row],[spend]]/Marketing[[#This Row],[new_customer_transactions]]</f>
        <v>7.04</v>
      </c>
      <c r="M81" s="10">
        <f>Marketing[[#This Row],[clicks]]/Marketing[[#This Row],[impressions]]</f>
        <v>0.41051513542219864</v>
      </c>
      <c r="N81">
        <f>Marketing[[#This Row],[transactions]]/Marketing[[#This Row],[clicks]]</f>
        <v>0.10219922380336352</v>
      </c>
    </row>
    <row r="82" spans="1:14" x14ac:dyDescent="0.25">
      <c r="A82" s="1">
        <v>44348</v>
      </c>
      <c r="B82" t="s">
        <v>13</v>
      </c>
      <c r="C82" t="s">
        <v>16</v>
      </c>
      <c r="D82" s="6">
        <v>305</v>
      </c>
      <c r="E82">
        <v>9772</v>
      </c>
      <c r="F82">
        <v>-929</v>
      </c>
      <c r="G82" s="6">
        <v>428</v>
      </c>
      <c r="H82">
        <v>11</v>
      </c>
      <c r="I82">
        <v>4</v>
      </c>
      <c r="J82" s="10">
        <f>Marketing[[#This Row],[spend]]/Marketing[[#This Row],[revenue]]</f>
        <v>0.71261682242990654</v>
      </c>
      <c r="K82" s="6">
        <f>Marketing[[#This Row],[revenue]]/Marketing[[#This Row],[transactions]]</f>
        <v>38.909090909090907</v>
      </c>
      <c r="L82" s="6">
        <f>Marketing[[#This Row],[spend]]/Marketing[[#This Row],[new_customer_transactions]]</f>
        <v>76.25</v>
      </c>
      <c r="M82" s="10">
        <f>Marketing[[#This Row],[clicks]]/Marketing[[#This Row],[impressions]]</f>
        <v>-9.5067539909946791E-2</v>
      </c>
      <c r="N82">
        <f>Marketing[[#This Row],[transactions]]/Marketing[[#This Row],[clicks]]</f>
        <v>-1.1840688912809472E-2</v>
      </c>
    </row>
    <row r="83" spans="1:14" x14ac:dyDescent="0.25">
      <c r="A83" s="1">
        <v>44378</v>
      </c>
      <c r="B83" t="s">
        <v>13</v>
      </c>
      <c r="C83" t="s">
        <v>10</v>
      </c>
      <c r="D83" s="6">
        <v>3142</v>
      </c>
      <c r="E83">
        <v>1212685</v>
      </c>
      <c r="F83">
        <v>4432</v>
      </c>
      <c r="G83" s="6">
        <v>59</v>
      </c>
      <c r="H83">
        <v>1</v>
      </c>
      <c r="I83">
        <v>1</v>
      </c>
      <c r="J83" s="10">
        <f>Marketing[[#This Row],[spend]]/Marketing[[#This Row],[revenue]]</f>
        <v>53.254237288135592</v>
      </c>
      <c r="K83" s="6">
        <f>Marketing[[#This Row],[revenue]]/Marketing[[#This Row],[transactions]]</f>
        <v>59</v>
      </c>
      <c r="L83" s="6">
        <f>Marketing[[#This Row],[spend]]/Marketing[[#This Row],[new_customer_transactions]]</f>
        <v>3142</v>
      </c>
      <c r="M83" s="10">
        <f>Marketing[[#This Row],[clicks]]/Marketing[[#This Row],[impressions]]</f>
        <v>3.6547001076124466E-3</v>
      </c>
      <c r="N83">
        <f>Marketing[[#This Row],[transactions]]/Marketing[[#This Row],[clicks]]</f>
        <v>2.256317689530686E-4</v>
      </c>
    </row>
    <row r="84" spans="1:14" x14ac:dyDescent="0.25">
      <c r="A84" s="1">
        <v>44378</v>
      </c>
      <c r="B84" t="s">
        <v>13</v>
      </c>
      <c r="C84" t="s">
        <v>15</v>
      </c>
      <c r="D84" s="6">
        <v>180</v>
      </c>
      <c r="E84">
        <v>1758</v>
      </c>
      <c r="F84">
        <v>753</v>
      </c>
      <c r="G84" s="6">
        <v>3194</v>
      </c>
      <c r="H84">
        <v>63</v>
      </c>
      <c r="I84">
        <v>20</v>
      </c>
      <c r="J84" s="10">
        <f>Marketing[[#This Row],[spend]]/Marketing[[#This Row],[revenue]]</f>
        <v>5.6355666875391355E-2</v>
      </c>
      <c r="K84" s="6">
        <f>Marketing[[#This Row],[revenue]]/Marketing[[#This Row],[transactions]]</f>
        <v>50.698412698412696</v>
      </c>
      <c r="L84" s="6">
        <f>Marketing[[#This Row],[spend]]/Marketing[[#This Row],[new_customer_transactions]]</f>
        <v>9</v>
      </c>
      <c r="M84" s="10">
        <f>Marketing[[#This Row],[clicks]]/Marketing[[#This Row],[impressions]]</f>
        <v>0.42832764505119453</v>
      </c>
      <c r="N84">
        <f>Marketing[[#This Row],[transactions]]/Marketing[[#This Row],[clicks]]</f>
        <v>8.3665338645418322E-2</v>
      </c>
    </row>
    <row r="85" spans="1:14" x14ac:dyDescent="0.25">
      <c r="A85" s="1">
        <v>44378</v>
      </c>
      <c r="B85" t="s">
        <v>13</v>
      </c>
      <c r="C85" t="s">
        <v>16</v>
      </c>
      <c r="D85" s="6">
        <v>406</v>
      </c>
      <c r="E85">
        <v>15715</v>
      </c>
      <c r="F85">
        <v>1511</v>
      </c>
      <c r="G85" s="6">
        <v>410</v>
      </c>
      <c r="H85">
        <v>10</v>
      </c>
      <c r="I85">
        <v>5</v>
      </c>
      <c r="J85" s="10">
        <f>Marketing[[#This Row],[spend]]/Marketing[[#This Row],[revenue]]</f>
        <v>0.99024390243902438</v>
      </c>
      <c r="K85" s="6">
        <f>Marketing[[#This Row],[revenue]]/Marketing[[#This Row],[transactions]]</f>
        <v>41</v>
      </c>
      <c r="L85" s="6">
        <f>Marketing[[#This Row],[spend]]/Marketing[[#This Row],[new_customer_transactions]]</f>
        <v>81.2</v>
      </c>
      <c r="M85" s="10">
        <f>Marketing[[#This Row],[clicks]]/Marketing[[#This Row],[impressions]]</f>
        <v>9.6150174992045812E-2</v>
      </c>
      <c r="N85">
        <f>Marketing[[#This Row],[transactions]]/Marketing[[#This Row],[clicks]]</f>
        <v>6.6181336863004635E-3</v>
      </c>
    </row>
    <row r="86" spans="1:14" x14ac:dyDescent="0.25">
      <c r="A86" s="1">
        <v>44409</v>
      </c>
      <c r="B86" t="s">
        <v>13</v>
      </c>
      <c r="C86" t="s">
        <v>10</v>
      </c>
      <c r="D86" s="6">
        <v>2954</v>
      </c>
      <c r="E86">
        <v>1160683</v>
      </c>
      <c r="F86">
        <v>4317</v>
      </c>
      <c r="G86" s="6">
        <v>0</v>
      </c>
      <c r="H86">
        <v>0</v>
      </c>
      <c r="I86">
        <v>0</v>
      </c>
      <c r="J86" s="10" t="e">
        <f>Marketing[[#This Row],[spend]]/Marketing[[#This Row],[revenue]]</f>
        <v>#DIV/0!</v>
      </c>
      <c r="K86" s="6" t="e">
        <f>Marketing[[#This Row],[revenue]]/Marketing[[#This Row],[transactions]]</f>
        <v>#DIV/0!</v>
      </c>
      <c r="L86" s="6" t="e">
        <f>Marketing[[#This Row],[spend]]/Marketing[[#This Row],[new_customer_transactions]]</f>
        <v>#DIV/0!</v>
      </c>
      <c r="M86" s="10">
        <f>Marketing[[#This Row],[clicks]]/Marketing[[#This Row],[impressions]]</f>
        <v>3.7193617895670051E-3</v>
      </c>
      <c r="N86">
        <f>Marketing[[#This Row],[transactions]]/Marketing[[#This Row],[clicks]]</f>
        <v>0</v>
      </c>
    </row>
    <row r="87" spans="1:14" x14ac:dyDescent="0.25">
      <c r="A87" s="1">
        <v>44409</v>
      </c>
      <c r="B87" t="s">
        <v>13</v>
      </c>
      <c r="C87" t="s">
        <v>15</v>
      </c>
      <c r="D87" s="6">
        <v>228</v>
      </c>
      <c r="E87">
        <v>1617</v>
      </c>
      <c r="F87">
        <v>619</v>
      </c>
      <c r="G87" s="6">
        <v>2551</v>
      </c>
      <c r="H87">
        <v>47</v>
      </c>
      <c r="I87">
        <v>14</v>
      </c>
      <c r="J87" s="10">
        <f>Marketing[[#This Row],[spend]]/Marketing[[#This Row],[revenue]]</f>
        <v>8.9376715013720104E-2</v>
      </c>
      <c r="K87" s="6">
        <f>Marketing[[#This Row],[revenue]]/Marketing[[#This Row],[transactions]]</f>
        <v>54.276595744680854</v>
      </c>
      <c r="L87" s="6">
        <f>Marketing[[#This Row],[spend]]/Marketing[[#This Row],[new_customer_transactions]]</f>
        <v>16.285714285714285</v>
      </c>
      <c r="M87" s="10">
        <f>Marketing[[#This Row],[clicks]]/Marketing[[#This Row],[impressions]]</f>
        <v>0.38280766852195425</v>
      </c>
      <c r="N87">
        <f>Marketing[[#This Row],[transactions]]/Marketing[[#This Row],[clicks]]</f>
        <v>7.5928917609046853E-2</v>
      </c>
    </row>
    <row r="88" spans="1:14" x14ac:dyDescent="0.25">
      <c r="A88" s="1">
        <v>44409</v>
      </c>
      <c r="B88" t="s">
        <v>13</v>
      </c>
      <c r="C88" t="s">
        <v>16</v>
      </c>
      <c r="D88" s="6">
        <v>157</v>
      </c>
      <c r="E88">
        <v>5175</v>
      </c>
      <c r="F88">
        <v>454</v>
      </c>
      <c r="G88" s="6">
        <v>402</v>
      </c>
      <c r="H88">
        <v>8</v>
      </c>
      <c r="I88">
        <v>4</v>
      </c>
      <c r="J88" s="10">
        <f>Marketing[[#This Row],[spend]]/Marketing[[#This Row],[revenue]]</f>
        <v>0.39054726368159204</v>
      </c>
      <c r="K88" s="6">
        <f>Marketing[[#This Row],[revenue]]/Marketing[[#This Row],[transactions]]</f>
        <v>50.25</v>
      </c>
      <c r="L88" s="6">
        <f>Marketing[[#This Row],[spend]]/Marketing[[#This Row],[new_customer_transactions]]</f>
        <v>39.25</v>
      </c>
      <c r="M88" s="10">
        <f>Marketing[[#This Row],[clicks]]/Marketing[[#This Row],[impressions]]</f>
        <v>8.7729468599033814E-2</v>
      </c>
      <c r="N88">
        <f>Marketing[[#This Row],[transactions]]/Marketing[[#This Row],[clicks]]</f>
        <v>1.7621145374449341E-2</v>
      </c>
    </row>
    <row r="89" spans="1:14" x14ac:dyDescent="0.25">
      <c r="A89" s="1">
        <v>44440</v>
      </c>
      <c r="B89" t="s">
        <v>13</v>
      </c>
      <c r="C89" t="s">
        <v>10</v>
      </c>
      <c r="D89" s="6">
        <v>2840</v>
      </c>
      <c r="E89">
        <v>931823</v>
      </c>
      <c r="F89">
        <v>3539</v>
      </c>
      <c r="G89" s="6">
        <v>524</v>
      </c>
      <c r="H89">
        <v>13</v>
      </c>
      <c r="I89">
        <v>11</v>
      </c>
      <c r="J89" s="10">
        <f>Marketing[[#This Row],[spend]]/Marketing[[#This Row],[revenue]]</f>
        <v>5.4198473282442752</v>
      </c>
      <c r="K89" s="6">
        <f>Marketing[[#This Row],[revenue]]/Marketing[[#This Row],[transactions]]</f>
        <v>40.307692307692307</v>
      </c>
      <c r="L89" s="6">
        <f>Marketing[[#This Row],[spend]]/Marketing[[#This Row],[new_customer_transactions]]</f>
        <v>258.18181818181819</v>
      </c>
      <c r="M89" s="10">
        <f>Marketing[[#This Row],[clicks]]/Marketing[[#This Row],[impressions]]</f>
        <v>3.7979315814269448E-3</v>
      </c>
      <c r="N89">
        <f>Marketing[[#This Row],[transactions]]/Marketing[[#This Row],[clicks]]</f>
        <v>3.6733540548177452E-3</v>
      </c>
    </row>
    <row r="90" spans="1:14" x14ac:dyDescent="0.25">
      <c r="A90" s="1">
        <v>44440</v>
      </c>
      <c r="B90" t="s">
        <v>13</v>
      </c>
      <c r="C90" t="s">
        <v>15</v>
      </c>
      <c r="D90" s="6">
        <v>268</v>
      </c>
      <c r="E90">
        <v>1739</v>
      </c>
      <c r="F90">
        <v>675</v>
      </c>
      <c r="G90" s="6">
        <v>2921</v>
      </c>
      <c r="H90">
        <v>59</v>
      </c>
      <c r="I90">
        <v>19</v>
      </c>
      <c r="J90" s="10">
        <f>Marketing[[#This Row],[spend]]/Marketing[[#This Row],[revenue]]</f>
        <v>9.1749400890106123E-2</v>
      </c>
      <c r="K90" s="6">
        <f>Marketing[[#This Row],[revenue]]/Marketing[[#This Row],[transactions]]</f>
        <v>49.508474576271183</v>
      </c>
      <c r="L90" s="6">
        <f>Marketing[[#This Row],[spend]]/Marketing[[#This Row],[new_customer_transactions]]</f>
        <v>14.105263157894736</v>
      </c>
      <c r="M90" s="10">
        <f>Marketing[[#This Row],[clicks]]/Marketing[[#This Row],[impressions]]</f>
        <v>0.38815411155836688</v>
      </c>
      <c r="N90">
        <f>Marketing[[#This Row],[transactions]]/Marketing[[#This Row],[clicks]]</f>
        <v>8.7407407407407406E-2</v>
      </c>
    </row>
    <row r="91" spans="1:14" x14ac:dyDescent="0.25">
      <c r="A91" s="1">
        <v>44440</v>
      </c>
      <c r="B91" t="s">
        <v>13</v>
      </c>
      <c r="C91" t="s">
        <v>16</v>
      </c>
      <c r="D91" s="6">
        <v>388</v>
      </c>
      <c r="E91">
        <v>14670</v>
      </c>
      <c r="F91">
        <v>1198</v>
      </c>
      <c r="G91" s="6">
        <v>481</v>
      </c>
      <c r="H91">
        <v>11</v>
      </c>
      <c r="I91">
        <v>5</v>
      </c>
      <c r="J91" s="10">
        <f>Marketing[[#This Row],[spend]]/Marketing[[#This Row],[revenue]]</f>
        <v>0.8066528066528067</v>
      </c>
      <c r="K91" s="6">
        <f>Marketing[[#This Row],[revenue]]/Marketing[[#This Row],[transactions]]</f>
        <v>43.727272727272727</v>
      </c>
      <c r="L91" s="6">
        <f>Marketing[[#This Row],[spend]]/Marketing[[#This Row],[new_customer_transactions]]</f>
        <v>77.599999999999994</v>
      </c>
      <c r="M91" s="10">
        <f>Marketing[[#This Row],[clicks]]/Marketing[[#This Row],[impressions]]</f>
        <v>8.1663258350374912E-2</v>
      </c>
      <c r="N91">
        <f>Marketing[[#This Row],[transactions]]/Marketing[[#This Row],[clicks]]</f>
        <v>9.1819699499165273E-3</v>
      </c>
    </row>
    <row r="92" spans="1:14" x14ac:dyDescent="0.25">
      <c r="A92" s="1">
        <v>44470</v>
      </c>
      <c r="B92" t="s">
        <v>13</v>
      </c>
      <c r="C92" t="s">
        <v>10</v>
      </c>
      <c r="D92" s="6">
        <v>1939</v>
      </c>
      <c r="E92">
        <v>661988</v>
      </c>
      <c r="F92">
        <v>2650</v>
      </c>
      <c r="G92" s="6">
        <v>2108</v>
      </c>
      <c r="H92">
        <v>56</v>
      </c>
      <c r="I92">
        <v>45</v>
      </c>
      <c r="J92" s="10">
        <f>Marketing[[#This Row],[spend]]/Marketing[[#This Row],[revenue]]</f>
        <v>0.91982922201138517</v>
      </c>
      <c r="K92" s="6">
        <f>Marketing[[#This Row],[revenue]]/Marketing[[#This Row],[transactions]]</f>
        <v>37.642857142857146</v>
      </c>
      <c r="L92" s="6">
        <f>Marketing[[#This Row],[spend]]/Marketing[[#This Row],[new_customer_transactions]]</f>
        <v>43.088888888888889</v>
      </c>
      <c r="M92" s="10">
        <f>Marketing[[#This Row],[clicks]]/Marketing[[#This Row],[impressions]]</f>
        <v>4.0030937116684899E-3</v>
      </c>
      <c r="N92">
        <f>Marketing[[#This Row],[transactions]]/Marketing[[#This Row],[clicks]]</f>
        <v>2.1132075471698115E-2</v>
      </c>
    </row>
    <row r="93" spans="1:14" x14ac:dyDescent="0.25">
      <c r="A93" s="1">
        <v>44470</v>
      </c>
      <c r="B93" t="s">
        <v>13</v>
      </c>
      <c r="C93" t="s">
        <v>15</v>
      </c>
      <c r="D93" s="6">
        <v>223</v>
      </c>
      <c r="E93">
        <v>1440</v>
      </c>
      <c r="F93">
        <v>599</v>
      </c>
      <c r="G93" s="6">
        <v>2789</v>
      </c>
      <c r="H93">
        <v>57</v>
      </c>
      <c r="I93">
        <v>18</v>
      </c>
      <c r="J93" s="10">
        <f>Marketing[[#This Row],[spend]]/Marketing[[#This Row],[revenue]]</f>
        <v>7.9956973825743988E-2</v>
      </c>
      <c r="K93" s="6">
        <f>Marketing[[#This Row],[revenue]]/Marketing[[#This Row],[transactions]]</f>
        <v>48.929824561403507</v>
      </c>
      <c r="L93" s="6">
        <f>Marketing[[#This Row],[spend]]/Marketing[[#This Row],[new_customer_transactions]]</f>
        <v>12.388888888888889</v>
      </c>
      <c r="M93" s="10">
        <f>Marketing[[#This Row],[clicks]]/Marketing[[#This Row],[impressions]]</f>
        <v>0.41597222222222224</v>
      </c>
      <c r="N93">
        <f>Marketing[[#This Row],[transactions]]/Marketing[[#This Row],[clicks]]</f>
        <v>9.515859766277128E-2</v>
      </c>
    </row>
    <row r="94" spans="1:14" x14ac:dyDescent="0.25">
      <c r="A94" s="1">
        <v>44470</v>
      </c>
      <c r="B94" t="s">
        <v>13</v>
      </c>
      <c r="C94" t="s">
        <v>16</v>
      </c>
      <c r="D94" s="6">
        <v>304</v>
      </c>
      <c r="E94">
        <v>15441</v>
      </c>
      <c r="F94">
        <v>1210</v>
      </c>
      <c r="G94" s="6">
        <v>504</v>
      </c>
      <c r="H94">
        <v>11</v>
      </c>
      <c r="I94">
        <v>5</v>
      </c>
      <c r="J94" s="10">
        <f>Marketing[[#This Row],[spend]]/Marketing[[#This Row],[revenue]]</f>
        <v>0.60317460317460314</v>
      </c>
      <c r="K94" s="6">
        <f>Marketing[[#This Row],[revenue]]/Marketing[[#This Row],[transactions]]</f>
        <v>45.81818181818182</v>
      </c>
      <c r="L94" s="6">
        <f>Marketing[[#This Row],[spend]]/Marketing[[#This Row],[new_customer_transactions]]</f>
        <v>60.8</v>
      </c>
      <c r="M94" s="10">
        <f>Marketing[[#This Row],[clicks]]/Marketing[[#This Row],[impressions]]</f>
        <v>7.8362800336765751E-2</v>
      </c>
      <c r="N94">
        <f>Marketing[[#This Row],[transactions]]/Marketing[[#This Row],[clicks]]</f>
        <v>9.0909090909090905E-3</v>
      </c>
    </row>
    <row r="95" spans="1:14" x14ac:dyDescent="0.25">
      <c r="A95" s="1">
        <v>44501</v>
      </c>
      <c r="B95" t="s">
        <v>13</v>
      </c>
      <c r="C95" t="s">
        <v>10</v>
      </c>
      <c r="D95" s="6">
        <v>2912</v>
      </c>
      <c r="E95">
        <v>929015</v>
      </c>
      <c r="F95">
        <v>3540</v>
      </c>
      <c r="G95" s="6">
        <v>3815</v>
      </c>
      <c r="H95">
        <v>108</v>
      </c>
      <c r="I95">
        <v>86</v>
      </c>
      <c r="J95" s="10">
        <f>Marketing[[#This Row],[spend]]/Marketing[[#This Row],[revenue]]</f>
        <v>0.76330275229357802</v>
      </c>
      <c r="K95" s="6">
        <f>Marketing[[#This Row],[revenue]]/Marketing[[#This Row],[transactions]]</f>
        <v>35.324074074074076</v>
      </c>
      <c r="L95" s="6">
        <f>Marketing[[#This Row],[spend]]/Marketing[[#This Row],[new_customer_transactions]]</f>
        <v>33.860465116279073</v>
      </c>
      <c r="M95" s="10">
        <f>Marketing[[#This Row],[clicks]]/Marketing[[#This Row],[impressions]]</f>
        <v>3.810487451763427E-3</v>
      </c>
      <c r="N95">
        <f>Marketing[[#This Row],[transactions]]/Marketing[[#This Row],[clicks]]</f>
        <v>3.0508474576271188E-2</v>
      </c>
    </row>
    <row r="96" spans="1:14" x14ac:dyDescent="0.25">
      <c r="A96" s="1">
        <v>44501</v>
      </c>
      <c r="B96" t="s">
        <v>13</v>
      </c>
      <c r="C96" t="s">
        <v>15</v>
      </c>
      <c r="D96" s="6">
        <v>434</v>
      </c>
      <c r="E96">
        <v>7290</v>
      </c>
      <c r="F96">
        <v>993</v>
      </c>
      <c r="G96" s="6">
        <v>3077</v>
      </c>
      <c r="H96">
        <v>67</v>
      </c>
      <c r="I96">
        <v>23</v>
      </c>
      <c r="J96" s="10">
        <f>Marketing[[#This Row],[spend]]/Marketing[[#This Row],[revenue]]</f>
        <v>0.14104647383815405</v>
      </c>
      <c r="K96" s="6">
        <f>Marketing[[#This Row],[revenue]]/Marketing[[#This Row],[transactions]]</f>
        <v>45.92537313432836</v>
      </c>
      <c r="L96" s="6">
        <f>Marketing[[#This Row],[spend]]/Marketing[[#This Row],[new_customer_transactions]]</f>
        <v>18.869565217391305</v>
      </c>
      <c r="M96" s="10">
        <f>Marketing[[#This Row],[clicks]]/Marketing[[#This Row],[impressions]]</f>
        <v>0.13621399176954732</v>
      </c>
      <c r="N96">
        <f>Marketing[[#This Row],[transactions]]/Marketing[[#This Row],[clicks]]</f>
        <v>6.747230614300101E-2</v>
      </c>
    </row>
    <row r="97" spans="1:14" x14ac:dyDescent="0.25">
      <c r="A97" s="1">
        <v>44501</v>
      </c>
      <c r="B97" t="s">
        <v>13</v>
      </c>
      <c r="C97" t="s">
        <v>16</v>
      </c>
      <c r="D97" s="6">
        <v>187</v>
      </c>
      <c r="E97">
        <v>9952</v>
      </c>
      <c r="F97">
        <v>930</v>
      </c>
      <c r="G97" s="6">
        <v>283</v>
      </c>
      <c r="H97">
        <v>6</v>
      </c>
      <c r="I97">
        <v>2</v>
      </c>
      <c r="J97" s="10">
        <f>Marketing[[#This Row],[spend]]/Marketing[[#This Row],[revenue]]</f>
        <v>0.66077738515901063</v>
      </c>
      <c r="K97" s="6">
        <f>Marketing[[#This Row],[revenue]]/Marketing[[#This Row],[transactions]]</f>
        <v>47.166666666666664</v>
      </c>
      <c r="L97" s="6">
        <f>Marketing[[#This Row],[spend]]/Marketing[[#This Row],[new_customer_transactions]]</f>
        <v>93.5</v>
      </c>
      <c r="M97" s="10">
        <f>Marketing[[#This Row],[clicks]]/Marketing[[#This Row],[impressions]]</f>
        <v>9.3448553054662375E-2</v>
      </c>
      <c r="N97">
        <f>Marketing[[#This Row],[transactions]]/Marketing[[#This Row],[clicks]]</f>
        <v>6.4516129032258064E-3</v>
      </c>
    </row>
    <row r="98" spans="1:14" x14ac:dyDescent="0.25">
      <c r="A98" s="1">
        <v>44531</v>
      </c>
      <c r="B98" t="s">
        <v>13</v>
      </c>
      <c r="C98" t="s">
        <v>10</v>
      </c>
      <c r="D98" s="6">
        <v>1939</v>
      </c>
      <c r="E98">
        <v>687689</v>
      </c>
      <c r="F98">
        <v>2952</v>
      </c>
      <c r="G98" s="6">
        <v>3207</v>
      </c>
      <c r="H98">
        <v>94</v>
      </c>
      <c r="I98">
        <v>74</v>
      </c>
      <c r="J98" s="10">
        <f>Marketing[[#This Row],[spend]]/Marketing[[#This Row],[revenue]]</f>
        <v>0.60461490489554104</v>
      </c>
      <c r="K98" s="6">
        <f>Marketing[[#This Row],[revenue]]/Marketing[[#This Row],[transactions]]</f>
        <v>34.117021276595743</v>
      </c>
      <c r="L98" s="6">
        <f>Marketing[[#This Row],[spend]]/Marketing[[#This Row],[new_customer_transactions]]</f>
        <v>26.202702702702702</v>
      </c>
      <c r="M98" s="10">
        <f>Marketing[[#This Row],[clicks]]/Marketing[[#This Row],[impressions]]</f>
        <v>4.2926380965814491E-3</v>
      </c>
      <c r="N98">
        <f>Marketing[[#This Row],[transactions]]/Marketing[[#This Row],[clicks]]</f>
        <v>3.1842818428184282E-2</v>
      </c>
    </row>
    <row r="99" spans="1:14" x14ac:dyDescent="0.25">
      <c r="A99" s="1">
        <v>44531</v>
      </c>
      <c r="B99" t="s">
        <v>13</v>
      </c>
      <c r="C99" t="s">
        <v>15</v>
      </c>
      <c r="D99" s="6">
        <v>332</v>
      </c>
      <c r="E99">
        <v>11039</v>
      </c>
      <c r="F99">
        <v>639</v>
      </c>
      <c r="G99" s="6">
        <v>2315</v>
      </c>
      <c r="H99">
        <v>51</v>
      </c>
      <c r="I99">
        <v>11</v>
      </c>
      <c r="J99" s="10">
        <f>Marketing[[#This Row],[spend]]/Marketing[[#This Row],[revenue]]</f>
        <v>0.14341252699784018</v>
      </c>
      <c r="K99" s="6">
        <f>Marketing[[#This Row],[revenue]]/Marketing[[#This Row],[transactions]]</f>
        <v>45.392156862745097</v>
      </c>
      <c r="L99" s="6">
        <f>Marketing[[#This Row],[spend]]/Marketing[[#This Row],[new_customer_transactions]]</f>
        <v>30.181818181818183</v>
      </c>
      <c r="M99" s="10">
        <f>Marketing[[#This Row],[clicks]]/Marketing[[#This Row],[impressions]]</f>
        <v>5.7885678050548055E-2</v>
      </c>
      <c r="N99">
        <f>Marketing[[#This Row],[transactions]]/Marketing[[#This Row],[clicks]]</f>
        <v>7.9812206572769953E-2</v>
      </c>
    </row>
    <row r="100" spans="1:14" x14ac:dyDescent="0.25">
      <c r="A100" s="1">
        <v>44531</v>
      </c>
      <c r="B100" t="s">
        <v>13</v>
      </c>
      <c r="C100" t="s">
        <v>16</v>
      </c>
      <c r="D100" s="6">
        <v>194</v>
      </c>
      <c r="E100">
        <v>14101</v>
      </c>
      <c r="F100">
        <v>1491</v>
      </c>
      <c r="G100" s="6">
        <v>253</v>
      </c>
      <c r="H100">
        <v>5</v>
      </c>
      <c r="I100">
        <v>2</v>
      </c>
      <c r="J100" s="10">
        <f>Marketing[[#This Row],[spend]]/Marketing[[#This Row],[revenue]]</f>
        <v>0.76679841897233203</v>
      </c>
      <c r="K100" s="6">
        <f>Marketing[[#This Row],[revenue]]/Marketing[[#This Row],[transactions]]</f>
        <v>50.6</v>
      </c>
      <c r="L100" s="6">
        <f>Marketing[[#This Row],[spend]]/Marketing[[#This Row],[new_customer_transactions]]</f>
        <v>97</v>
      </c>
      <c r="M100" s="10">
        <f>Marketing[[#This Row],[clicks]]/Marketing[[#This Row],[impressions]]</f>
        <v>0.10573718176015885</v>
      </c>
      <c r="N100">
        <f>Marketing[[#This Row],[transactions]]/Marketing[[#This Row],[clicks]]</f>
        <v>3.3534540576794099E-3</v>
      </c>
    </row>
    <row r="101" spans="1:14" x14ac:dyDescent="0.25">
      <c r="A101" s="1">
        <v>44562</v>
      </c>
      <c r="B101" t="s">
        <v>13</v>
      </c>
      <c r="C101" t="s">
        <v>10</v>
      </c>
      <c r="D101" s="6">
        <v>4636</v>
      </c>
      <c r="E101">
        <v>1457037</v>
      </c>
      <c r="F101">
        <v>6343</v>
      </c>
      <c r="G101" s="6">
        <v>6961</v>
      </c>
      <c r="H101">
        <v>202</v>
      </c>
      <c r="I101">
        <v>170</v>
      </c>
      <c r="J101" s="10">
        <f>Marketing[[#This Row],[spend]]/Marketing[[#This Row],[revenue]]</f>
        <v>0.66599626490446773</v>
      </c>
      <c r="K101" s="6">
        <f>Marketing[[#This Row],[revenue]]/Marketing[[#This Row],[transactions]]</f>
        <v>34.460396039603964</v>
      </c>
      <c r="L101" s="6">
        <f>Marketing[[#This Row],[spend]]/Marketing[[#This Row],[new_customer_transactions]]</f>
        <v>27.270588235294117</v>
      </c>
      <c r="M101" s="10">
        <f>Marketing[[#This Row],[clicks]]/Marketing[[#This Row],[impressions]]</f>
        <v>4.3533554741574856E-3</v>
      </c>
      <c r="N101">
        <f>Marketing[[#This Row],[transactions]]/Marketing[[#This Row],[clicks]]</f>
        <v>3.1846129591675862E-2</v>
      </c>
    </row>
    <row r="102" spans="1:14" x14ac:dyDescent="0.25">
      <c r="A102" s="1">
        <v>44562</v>
      </c>
      <c r="B102" t="s">
        <v>13</v>
      </c>
      <c r="C102" t="s">
        <v>15</v>
      </c>
      <c r="D102" s="6">
        <v>254</v>
      </c>
      <c r="E102">
        <v>2114</v>
      </c>
      <c r="F102">
        <v>2328</v>
      </c>
      <c r="G102" s="6">
        <v>3797</v>
      </c>
      <c r="H102">
        <v>81</v>
      </c>
      <c r="I102">
        <v>27</v>
      </c>
      <c r="J102" s="10">
        <f>Marketing[[#This Row],[spend]]/Marketing[[#This Row],[revenue]]</f>
        <v>6.6894917039768242E-2</v>
      </c>
      <c r="K102" s="6">
        <f>Marketing[[#This Row],[revenue]]/Marketing[[#This Row],[transactions]]</f>
        <v>46.876543209876544</v>
      </c>
      <c r="L102" s="6">
        <f>Marketing[[#This Row],[spend]]/Marketing[[#This Row],[new_customer_transactions]]</f>
        <v>9.4074074074074066</v>
      </c>
      <c r="M102" s="10">
        <f>Marketing[[#This Row],[clicks]]/Marketing[[#This Row],[impressions]]</f>
        <v>1.1012298959318827</v>
      </c>
      <c r="N102">
        <f>Marketing[[#This Row],[transactions]]/Marketing[[#This Row],[clicks]]</f>
        <v>3.4793814432989692E-2</v>
      </c>
    </row>
    <row r="103" spans="1:14" x14ac:dyDescent="0.25">
      <c r="A103" s="1">
        <v>44562</v>
      </c>
      <c r="B103" t="s">
        <v>13</v>
      </c>
      <c r="C103" t="s">
        <v>16</v>
      </c>
      <c r="D103" s="6">
        <v>96</v>
      </c>
      <c r="E103">
        <v>7784</v>
      </c>
      <c r="F103">
        <v>971</v>
      </c>
      <c r="G103" s="6">
        <v>111</v>
      </c>
      <c r="H103">
        <v>3</v>
      </c>
      <c r="I103">
        <v>1</v>
      </c>
      <c r="J103" s="10">
        <f>Marketing[[#This Row],[spend]]/Marketing[[#This Row],[revenue]]</f>
        <v>0.86486486486486491</v>
      </c>
      <c r="K103" s="6">
        <f>Marketing[[#This Row],[revenue]]/Marketing[[#This Row],[transactions]]</f>
        <v>37</v>
      </c>
      <c r="L103" s="6">
        <f>Marketing[[#This Row],[spend]]/Marketing[[#This Row],[new_customer_transactions]]</f>
        <v>96</v>
      </c>
      <c r="M103" s="10">
        <f>Marketing[[#This Row],[clicks]]/Marketing[[#This Row],[impressions]]</f>
        <v>0.12474306269270298</v>
      </c>
      <c r="N103">
        <f>Marketing[[#This Row],[transactions]]/Marketing[[#This Row],[clicks]]</f>
        <v>3.089598352214212E-3</v>
      </c>
    </row>
    <row r="104" spans="1:14" x14ac:dyDescent="0.25">
      <c r="A104" s="1">
        <v>44593</v>
      </c>
      <c r="B104" t="s">
        <v>13</v>
      </c>
      <c r="C104" t="s">
        <v>10</v>
      </c>
      <c r="D104" s="6">
        <v>3632</v>
      </c>
      <c r="E104">
        <v>1249228</v>
      </c>
      <c r="F104">
        <v>4861</v>
      </c>
      <c r="G104" s="6">
        <v>5277</v>
      </c>
      <c r="H104">
        <v>150</v>
      </c>
      <c r="I104">
        <v>111</v>
      </c>
      <c r="J104" s="10">
        <f>Marketing[[#This Row],[spend]]/Marketing[[#This Row],[revenue]]</f>
        <v>0.68826985029372745</v>
      </c>
      <c r="K104" s="6">
        <f>Marketing[[#This Row],[revenue]]/Marketing[[#This Row],[transactions]]</f>
        <v>35.18</v>
      </c>
      <c r="L104" s="6">
        <f>Marketing[[#This Row],[spend]]/Marketing[[#This Row],[new_customer_transactions]]</f>
        <v>32.72072072072072</v>
      </c>
      <c r="M104" s="10">
        <f>Marketing[[#This Row],[clicks]]/Marketing[[#This Row],[impressions]]</f>
        <v>3.8912032071007053E-3</v>
      </c>
      <c r="N104">
        <f>Marketing[[#This Row],[transactions]]/Marketing[[#This Row],[clicks]]</f>
        <v>3.0857848179386957E-2</v>
      </c>
    </row>
    <row r="105" spans="1:14" x14ac:dyDescent="0.25">
      <c r="A105" s="1">
        <v>44593</v>
      </c>
      <c r="B105" t="s">
        <v>13</v>
      </c>
      <c r="C105" t="s">
        <v>15</v>
      </c>
      <c r="D105" s="6">
        <v>301</v>
      </c>
      <c r="E105">
        <v>1930</v>
      </c>
      <c r="F105">
        <v>1753</v>
      </c>
      <c r="G105" s="6">
        <v>3244</v>
      </c>
      <c r="H105">
        <v>67</v>
      </c>
      <c r="I105">
        <v>22</v>
      </c>
      <c r="J105" s="10">
        <f>Marketing[[#This Row],[spend]]/Marketing[[#This Row],[revenue]]</f>
        <v>9.2786683107274975E-2</v>
      </c>
      <c r="K105" s="6">
        <f>Marketing[[#This Row],[revenue]]/Marketing[[#This Row],[transactions]]</f>
        <v>48.417910447761194</v>
      </c>
      <c r="L105" s="6">
        <f>Marketing[[#This Row],[spend]]/Marketing[[#This Row],[new_customer_transactions]]</f>
        <v>13.681818181818182</v>
      </c>
      <c r="M105" s="10">
        <f>Marketing[[#This Row],[clicks]]/Marketing[[#This Row],[impressions]]</f>
        <v>0.90829015544041447</v>
      </c>
      <c r="N105">
        <f>Marketing[[#This Row],[transactions]]/Marketing[[#This Row],[clicks]]</f>
        <v>3.8220193953223049E-2</v>
      </c>
    </row>
    <row r="106" spans="1:14" x14ac:dyDescent="0.25">
      <c r="A106" s="1">
        <v>44593</v>
      </c>
      <c r="B106" t="s">
        <v>13</v>
      </c>
      <c r="C106" t="s">
        <v>16</v>
      </c>
      <c r="D106" s="6">
        <v>1</v>
      </c>
      <c r="E106">
        <v>28</v>
      </c>
      <c r="F106">
        <v>1</v>
      </c>
      <c r="G106" s="6">
        <v>0</v>
      </c>
      <c r="H106">
        <v>0</v>
      </c>
      <c r="I106">
        <v>0</v>
      </c>
      <c r="J106" s="10" t="e">
        <f>Marketing[[#This Row],[spend]]/Marketing[[#This Row],[revenue]]</f>
        <v>#DIV/0!</v>
      </c>
      <c r="K106" s="6" t="e">
        <f>Marketing[[#This Row],[revenue]]/Marketing[[#This Row],[transactions]]</f>
        <v>#DIV/0!</v>
      </c>
      <c r="L106" s="6" t="e">
        <f>Marketing[[#This Row],[spend]]/Marketing[[#This Row],[new_customer_transactions]]</f>
        <v>#DIV/0!</v>
      </c>
      <c r="M106" s="10">
        <f>Marketing[[#This Row],[clicks]]/Marketing[[#This Row],[impressions]]</f>
        <v>3.5714285714285712E-2</v>
      </c>
      <c r="N106">
        <f>Marketing[[#This Row],[transactions]]/Marketing[[#This Row],[clicks]]</f>
        <v>0</v>
      </c>
    </row>
    <row r="107" spans="1:14" x14ac:dyDescent="0.25">
      <c r="A107" s="1">
        <v>44621</v>
      </c>
      <c r="B107" t="s">
        <v>13</v>
      </c>
      <c r="C107" t="s">
        <v>10</v>
      </c>
      <c r="D107" s="6">
        <v>3760</v>
      </c>
      <c r="E107">
        <v>1132547</v>
      </c>
      <c r="F107">
        <v>4695</v>
      </c>
      <c r="G107" s="6">
        <v>4519</v>
      </c>
      <c r="H107">
        <v>122</v>
      </c>
      <c r="I107">
        <v>94</v>
      </c>
      <c r="J107" s="10">
        <f>Marketing[[#This Row],[spend]]/Marketing[[#This Row],[revenue]]</f>
        <v>0.83204248727594599</v>
      </c>
      <c r="K107" s="6">
        <f>Marketing[[#This Row],[revenue]]/Marketing[[#This Row],[transactions]]</f>
        <v>37.040983606557376</v>
      </c>
      <c r="L107" s="6">
        <f>Marketing[[#This Row],[spend]]/Marketing[[#This Row],[new_customer_transactions]]</f>
        <v>40</v>
      </c>
      <c r="M107" s="10">
        <f>Marketing[[#This Row],[clicks]]/Marketing[[#This Row],[impressions]]</f>
        <v>4.1455233204449795E-3</v>
      </c>
      <c r="N107">
        <f>Marketing[[#This Row],[transactions]]/Marketing[[#This Row],[clicks]]</f>
        <v>2.5985090521831736E-2</v>
      </c>
    </row>
    <row r="108" spans="1:14" x14ac:dyDescent="0.25">
      <c r="A108" s="1">
        <v>44621</v>
      </c>
      <c r="B108" t="s">
        <v>13</v>
      </c>
      <c r="C108" t="s">
        <v>15</v>
      </c>
      <c r="D108" s="6">
        <v>477</v>
      </c>
      <c r="E108">
        <v>2254</v>
      </c>
      <c r="F108">
        <v>2323</v>
      </c>
      <c r="G108" s="6">
        <v>4466</v>
      </c>
      <c r="H108">
        <v>91</v>
      </c>
      <c r="I108">
        <v>31</v>
      </c>
      <c r="J108" s="10">
        <f>Marketing[[#This Row],[spend]]/Marketing[[#This Row],[revenue]]</f>
        <v>0.10680698611733094</v>
      </c>
      <c r="K108" s="6">
        <f>Marketing[[#This Row],[revenue]]/Marketing[[#This Row],[transactions]]</f>
        <v>49.07692307692308</v>
      </c>
      <c r="L108" s="6">
        <f>Marketing[[#This Row],[spend]]/Marketing[[#This Row],[new_customer_transactions]]</f>
        <v>15.387096774193548</v>
      </c>
      <c r="M108" s="10">
        <f>Marketing[[#This Row],[clicks]]/Marketing[[#This Row],[impressions]]</f>
        <v>1.0306122448979591</v>
      </c>
      <c r="N108">
        <f>Marketing[[#This Row],[transactions]]/Marketing[[#This Row],[clicks]]</f>
        <v>3.9173482565647871E-2</v>
      </c>
    </row>
    <row r="109" spans="1:14" x14ac:dyDescent="0.25">
      <c r="A109" s="1">
        <v>44621</v>
      </c>
      <c r="B109" t="s">
        <v>13</v>
      </c>
      <c r="C109" t="s">
        <v>16</v>
      </c>
      <c r="D109" s="6">
        <v>381</v>
      </c>
      <c r="E109">
        <v>7530</v>
      </c>
      <c r="F109">
        <v>470</v>
      </c>
      <c r="G109" s="6">
        <v>196</v>
      </c>
      <c r="H109">
        <v>5</v>
      </c>
      <c r="I109">
        <v>4</v>
      </c>
      <c r="J109" s="10">
        <f>Marketing[[#This Row],[spend]]/Marketing[[#This Row],[revenue]]</f>
        <v>1.9438775510204083</v>
      </c>
      <c r="K109" s="6">
        <f>Marketing[[#This Row],[revenue]]/Marketing[[#This Row],[transactions]]</f>
        <v>39.200000000000003</v>
      </c>
      <c r="L109" s="6">
        <f>Marketing[[#This Row],[spend]]/Marketing[[#This Row],[new_customer_transactions]]</f>
        <v>95.25</v>
      </c>
      <c r="M109" s="10">
        <f>Marketing[[#This Row],[clicks]]/Marketing[[#This Row],[impressions]]</f>
        <v>6.2416998671978752E-2</v>
      </c>
      <c r="N109">
        <f>Marketing[[#This Row],[transactions]]/Marketing[[#This Row],[clicks]]</f>
        <v>1.0638297872340425E-2</v>
      </c>
    </row>
    <row r="110" spans="1:14" x14ac:dyDescent="0.25">
      <c r="A110" s="1">
        <v>44652</v>
      </c>
      <c r="B110" t="s">
        <v>13</v>
      </c>
      <c r="C110" t="s">
        <v>10</v>
      </c>
      <c r="D110" s="6">
        <v>3015</v>
      </c>
      <c r="E110">
        <v>959660</v>
      </c>
      <c r="F110">
        <v>3629</v>
      </c>
      <c r="G110" s="6">
        <v>3741</v>
      </c>
      <c r="H110">
        <v>105</v>
      </c>
      <c r="I110">
        <v>78</v>
      </c>
      <c r="J110" s="10">
        <f>Marketing[[#This Row],[spend]]/Marketing[[#This Row],[revenue]]</f>
        <v>0.80593424218123499</v>
      </c>
      <c r="K110" s="6">
        <f>Marketing[[#This Row],[revenue]]/Marketing[[#This Row],[transactions]]</f>
        <v>35.628571428571426</v>
      </c>
      <c r="L110" s="6">
        <f>Marketing[[#This Row],[spend]]/Marketing[[#This Row],[new_customer_transactions]]</f>
        <v>38.653846153846153</v>
      </c>
      <c r="M110" s="10">
        <f>Marketing[[#This Row],[clicks]]/Marketing[[#This Row],[impressions]]</f>
        <v>3.7815476314528064E-3</v>
      </c>
      <c r="N110">
        <f>Marketing[[#This Row],[transactions]]/Marketing[[#This Row],[clicks]]</f>
        <v>2.8933590520804631E-2</v>
      </c>
    </row>
    <row r="111" spans="1:14" x14ac:dyDescent="0.25">
      <c r="A111" s="1">
        <v>44652</v>
      </c>
      <c r="B111" t="s">
        <v>13</v>
      </c>
      <c r="C111" t="s">
        <v>15</v>
      </c>
      <c r="D111" s="6">
        <v>329</v>
      </c>
      <c r="E111">
        <v>2026</v>
      </c>
      <c r="F111">
        <v>2078</v>
      </c>
      <c r="G111" s="6">
        <v>4167</v>
      </c>
      <c r="H111">
        <v>87</v>
      </c>
      <c r="I111">
        <v>25</v>
      </c>
      <c r="J111" s="10">
        <f>Marketing[[#This Row],[spend]]/Marketing[[#This Row],[revenue]]</f>
        <v>7.8953683705303576E-2</v>
      </c>
      <c r="K111" s="6">
        <f>Marketing[[#This Row],[revenue]]/Marketing[[#This Row],[transactions]]</f>
        <v>47.896551724137929</v>
      </c>
      <c r="L111" s="6">
        <f>Marketing[[#This Row],[spend]]/Marketing[[#This Row],[new_customer_transactions]]</f>
        <v>13.16</v>
      </c>
      <c r="M111" s="10">
        <f>Marketing[[#This Row],[clicks]]/Marketing[[#This Row],[impressions]]</f>
        <v>1.0256663376110562</v>
      </c>
      <c r="N111">
        <f>Marketing[[#This Row],[transactions]]/Marketing[[#This Row],[clicks]]</f>
        <v>4.1867179980750721E-2</v>
      </c>
    </row>
    <row r="112" spans="1:14" x14ac:dyDescent="0.25">
      <c r="A112" s="1">
        <v>44652</v>
      </c>
      <c r="B112" t="s">
        <v>13</v>
      </c>
      <c r="C112" t="s">
        <v>16</v>
      </c>
      <c r="D112" s="6">
        <v>0</v>
      </c>
      <c r="E112">
        <v>0</v>
      </c>
      <c r="F112">
        <v>0</v>
      </c>
      <c r="G112" s="6">
        <v>10</v>
      </c>
      <c r="H112">
        <v>0</v>
      </c>
      <c r="I112">
        <v>0</v>
      </c>
      <c r="J112" s="10">
        <f>Marketing[[#This Row],[spend]]/Marketing[[#This Row],[revenue]]</f>
        <v>0</v>
      </c>
      <c r="K112" s="6" t="e">
        <f>Marketing[[#This Row],[revenue]]/Marketing[[#This Row],[transactions]]</f>
        <v>#DIV/0!</v>
      </c>
      <c r="L112" s="6" t="e">
        <f>Marketing[[#This Row],[spend]]/Marketing[[#This Row],[new_customer_transactions]]</f>
        <v>#DIV/0!</v>
      </c>
      <c r="M112" s="10" t="e">
        <f>Marketing[[#This Row],[clicks]]/Marketing[[#This Row],[impressions]]</f>
        <v>#DIV/0!</v>
      </c>
      <c r="N112" t="e">
        <f>Marketing[[#This Row],[transactions]]/Marketing[[#This Row],[clicks]]</f>
        <v>#DIV/0!</v>
      </c>
    </row>
    <row r="113" spans="1:14" x14ac:dyDescent="0.25">
      <c r="A113" s="1">
        <v>44682</v>
      </c>
      <c r="B113" t="s">
        <v>13</v>
      </c>
      <c r="C113" t="s">
        <v>10</v>
      </c>
      <c r="D113" s="6">
        <v>3457</v>
      </c>
      <c r="E113">
        <v>1005187</v>
      </c>
      <c r="F113">
        <v>3948</v>
      </c>
      <c r="G113" s="6">
        <v>4487</v>
      </c>
      <c r="H113">
        <v>126</v>
      </c>
      <c r="I113">
        <v>89</v>
      </c>
      <c r="J113" s="10">
        <f>Marketing[[#This Row],[spend]]/Marketing[[#This Row],[revenue]]</f>
        <v>0.77044796077557387</v>
      </c>
      <c r="K113" s="6">
        <f>Marketing[[#This Row],[revenue]]/Marketing[[#This Row],[transactions]]</f>
        <v>35.611111111111114</v>
      </c>
      <c r="L113" s="6">
        <f>Marketing[[#This Row],[spend]]/Marketing[[#This Row],[new_customer_transactions]]</f>
        <v>38.842696629213485</v>
      </c>
      <c r="M113" s="10">
        <f>Marketing[[#This Row],[clicks]]/Marketing[[#This Row],[impressions]]</f>
        <v>3.9276273966933513E-3</v>
      </c>
      <c r="N113">
        <f>Marketing[[#This Row],[transactions]]/Marketing[[#This Row],[clicks]]</f>
        <v>3.1914893617021274E-2</v>
      </c>
    </row>
    <row r="114" spans="1:14" x14ac:dyDescent="0.25">
      <c r="A114" s="1">
        <v>44682</v>
      </c>
      <c r="B114" t="s">
        <v>13</v>
      </c>
      <c r="C114" t="s">
        <v>15</v>
      </c>
      <c r="D114" s="6">
        <v>312</v>
      </c>
      <c r="E114">
        <v>2571</v>
      </c>
      <c r="F114">
        <v>2475</v>
      </c>
      <c r="G114" s="6">
        <v>4600</v>
      </c>
      <c r="H114">
        <v>97</v>
      </c>
      <c r="I114">
        <v>29</v>
      </c>
      <c r="J114" s="10">
        <f>Marketing[[#This Row],[spend]]/Marketing[[#This Row],[revenue]]</f>
        <v>6.7826086956521744E-2</v>
      </c>
      <c r="K114" s="6">
        <f>Marketing[[#This Row],[revenue]]/Marketing[[#This Row],[transactions]]</f>
        <v>47.422680412371136</v>
      </c>
      <c r="L114" s="6">
        <f>Marketing[[#This Row],[spend]]/Marketing[[#This Row],[new_customer_transactions]]</f>
        <v>10.758620689655173</v>
      </c>
      <c r="M114" s="10">
        <f>Marketing[[#This Row],[clicks]]/Marketing[[#This Row],[impressions]]</f>
        <v>0.96266044340723456</v>
      </c>
      <c r="N114">
        <f>Marketing[[#This Row],[transactions]]/Marketing[[#This Row],[clicks]]</f>
        <v>3.9191919191919194E-2</v>
      </c>
    </row>
    <row r="115" spans="1:14" x14ac:dyDescent="0.25">
      <c r="A115" s="1">
        <v>44682</v>
      </c>
      <c r="B115" t="s">
        <v>13</v>
      </c>
      <c r="C115" t="s">
        <v>16</v>
      </c>
      <c r="D115" s="6">
        <v>0</v>
      </c>
      <c r="E115">
        <v>0</v>
      </c>
      <c r="F115">
        <v>0</v>
      </c>
      <c r="G115" s="6">
        <v>0</v>
      </c>
      <c r="H115">
        <v>0</v>
      </c>
      <c r="I115">
        <v>0</v>
      </c>
      <c r="J115" s="10" t="e">
        <f>Marketing[[#This Row],[spend]]/Marketing[[#This Row],[revenue]]</f>
        <v>#DIV/0!</v>
      </c>
      <c r="K115" s="6" t="e">
        <f>Marketing[[#This Row],[revenue]]/Marketing[[#This Row],[transactions]]</f>
        <v>#DIV/0!</v>
      </c>
      <c r="L115" s="6" t="e">
        <f>Marketing[[#This Row],[spend]]/Marketing[[#This Row],[new_customer_transactions]]</f>
        <v>#DIV/0!</v>
      </c>
      <c r="M115" s="10" t="e">
        <f>Marketing[[#This Row],[clicks]]/Marketing[[#This Row],[impressions]]</f>
        <v>#DIV/0!</v>
      </c>
      <c r="N115" t="e">
        <f>Marketing[[#This Row],[transactions]]/Marketing[[#This Row],[clicks]]</f>
        <v>#DIV/0!</v>
      </c>
    </row>
    <row r="116" spans="1:14" x14ac:dyDescent="0.25">
      <c r="A116" s="1">
        <v>44713</v>
      </c>
      <c r="B116" t="s">
        <v>13</v>
      </c>
      <c r="C116" t="s">
        <v>10</v>
      </c>
      <c r="D116" s="6">
        <v>3378</v>
      </c>
      <c r="E116">
        <v>716171</v>
      </c>
      <c r="F116">
        <v>3032</v>
      </c>
      <c r="G116" s="6">
        <v>4006</v>
      </c>
      <c r="H116">
        <v>102</v>
      </c>
      <c r="I116">
        <v>76</v>
      </c>
      <c r="J116" s="10">
        <f>Marketing[[#This Row],[spend]]/Marketing[[#This Row],[revenue]]</f>
        <v>0.84323514727908133</v>
      </c>
      <c r="K116" s="6">
        <f>Marketing[[#This Row],[revenue]]/Marketing[[#This Row],[transactions]]</f>
        <v>39.274509803921568</v>
      </c>
      <c r="L116" s="6">
        <f>Marketing[[#This Row],[spend]]/Marketing[[#This Row],[new_customer_transactions]]</f>
        <v>44.44736842105263</v>
      </c>
      <c r="M116" s="10">
        <f>Marketing[[#This Row],[clicks]]/Marketing[[#This Row],[impressions]]</f>
        <v>4.2336257681475512E-3</v>
      </c>
      <c r="N116">
        <f>Marketing[[#This Row],[transactions]]/Marketing[[#This Row],[clicks]]</f>
        <v>3.3641160949868076E-2</v>
      </c>
    </row>
    <row r="117" spans="1:14" x14ac:dyDescent="0.25">
      <c r="A117" s="1">
        <v>44713</v>
      </c>
      <c r="B117" t="s">
        <v>13</v>
      </c>
      <c r="C117" t="s">
        <v>15</v>
      </c>
      <c r="D117" s="6">
        <v>269</v>
      </c>
      <c r="E117">
        <v>2108</v>
      </c>
      <c r="F117">
        <v>2108</v>
      </c>
      <c r="G117" s="6">
        <v>4159</v>
      </c>
      <c r="H117">
        <v>83</v>
      </c>
      <c r="I117">
        <v>26</v>
      </c>
      <c r="J117" s="10">
        <f>Marketing[[#This Row],[spend]]/Marketing[[#This Row],[revenue]]</f>
        <v>6.4679009377254154E-2</v>
      </c>
      <c r="K117" s="6">
        <f>Marketing[[#This Row],[revenue]]/Marketing[[#This Row],[transactions]]</f>
        <v>50.108433734939759</v>
      </c>
      <c r="L117" s="6">
        <f>Marketing[[#This Row],[spend]]/Marketing[[#This Row],[new_customer_transactions]]</f>
        <v>10.346153846153847</v>
      </c>
      <c r="M117" s="10">
        <f>Marketing[[#This Row],[clicks]]/Marketing[[#This Row],[impressions]]</f>
        <v>1</v>
      </c>
      <c r="N117">
        <f>Marketing[[#This Row],[transactions]]/Marketing[[#This Row],[clicks]]</f>
        <v>3.9373814041745732E-2</v>
      </c>
    </row>
    <row r="118" spans="1:14" x14ac:dyDescent="0.25">
      <c r="A118" s="1">
        <v>44713</v>
      </c>
      <c r="B118" t="s">
        <v>13</v>
      </c>
      <c r="C118" t="s">
        <v>16</v>
      </c>
      <c r="D118" s="6">
        <v>198</v>
      </c>
      <c r="E118">
        <v>4431</v>
      </c>
      <c r="F118">
        <v>263</v>
      </c>
      <c r="G118" s="6">
        <v>264</v>
      </c>
      <c r="H118">
        <v>6</v>
      </c>
      <c r="I118">
        <v>2</v>
      </c>
      <c r="J118" s="10">
        <f>Marketing[[#This Row],[spend]]/Marketing[[#This Row],[revenue]]</f>
        <v>0.75</v>
      </c>
      <c r="K118" s="6">
        <f>Marketing[[#This Row],[revenue]]/Marketing[[#This Row],[transactions]]</f>
        <v>44</v>
      </c>
      <c r="L118" s="6">
        <f>Marketing[[#This Row],[spend]]/Marketing[[#This Row],[new_customer_transactions]]</f>
        <v>99</v>
      </c>
      <c r="M118" s="10">
        <f>Marketing[[#This Row],[clicks]]/Marketing[[#This Row],[impressions]]</f>
        <v>5.9354547506206272E-2</v>
      </c>
      <c r="N118">
        <f>Marketing[[#This Row],[transactions]]/Marketing[[#This Row],[clicks]]</f>
        <v>2.2813688212927757E-2</v>
      </c>
    </row>
    <row r="119" spans="1:14" x14ac:dyDescent="0.25">
      <c r="A119" s="1">
        <v>44743</v>
      </c>
      <c r="B119" t="s">
        <v>13</v>
      </c>
      <c r="C119" t="s">
        <v>10</v>
      </c>
      <c r="D119" s="6">
        <v>2970</v>
      </c>
      <c r="E119">
        <v>642114</v>
      </c>
      <c r="F119">
        <v>2582</v>
      </c>
      <c r="G119" s="6">
        <v>3689</v>
      </c>
      <c r="H119">
        <v>82</v>
      </c>
      <c r="I119">
        <v>62</v>
      </c>
      <c r="J119" s="10">
        <f>Marketing[[#This Row],[spend]]/Marketing[[#This Row],[revenue]]</f>
        <v>0.80509623204120362</v>
      </c>
      <c r="K119" s="6">
        <f>Marketing[[#This Row],[revenue]]/Marketing[[#This Row],[transactions]]</f>
        <v>44.987804878048777</v>
      </c>
      <c r="L119" s="6">
        <f>Marketing[[#This Row],[spend]]/Marketing[[#This Row],[new_customer_transactions]]</f>
        <v>47.903225806451616</v>
      </c>
      <c r="M119" s="10">
        <f>Marketing[[#This Row],[clicks]]/Marketing[[#This Row],[impressions]]</f>
        <v>4.0210928277533272E-3</v>
      </c>
      <c r="N119">
        <f>Marketing[[#This Row],[transactions]]/Marketing[[#This Row],[clicks]]</f>
        <v>3.1758326878388844E-2</v>
      </c>
    </row>
    <row r="120" spans="1:14" x14ac:dyDescent="0.25">
      <c r="A120" s="1">
        <v>44743</v>
      </c>
      <c r="B120" t="s">
        <v>13</v>
      </c>
      <c r="C120" t="s">
        <v>15</v>
      </c>
      <c r="D120" s="6">
        <v>275</v>
      </c>
      <c r="E120">
        <v>1847</v>
      </c>
      <c r="F120">
        <v>1893</v>
      </c>
      <c r="G120" s="6">
        <v>4247</v>
      </c>
      <c r="H120">
        <v>75</v>
      </c>
      <c r="I120">
        <v>24</v>
      </c>
      <c r="J120" s="10">
        <f>Marketing[[#This Row],[spend]]/Marketing[[#This Row],[revenue]]</f>
        <v>6.4751589357193315E-2</v>
      </c>
      <c r="K120" s="6">
        <f>Marketing[[#This Row],[revenue]]/Marketing[[#This Row],[transactions]]</f>
        <v>56.626666666666665</v>
      </c>
      <c r="L120" s="6">
        <f>Marketing[[#This Row],[spend]]/Marketing[[#This Row],[new_customer_transactions]]</f>
        <v>11.458333333333334</v>
      </c>
      <c r="M120" s="10">
        <f>Marketing[[#This Row],[clicks]]/Marketing[[#This Row],[impressions]]</f>
        <v>1.0249052517596102</v>
      </c>
      <c r="N120">
        <f>Marketing[[#This Row],[transactions]]/Marketing[[#This Row],[clicks]]</f>
        <v>3.9619651347068144E-2</v>
      </c>
    </row>
    <row r="121" spans="1:14" x14ac:dyDescent="0.25">
      <c r="A121" s="1">
        <v>44743</v>
      </c>
      <c r="B121" t="s">
        <v>13</v>
      </c>
      <c r="C121" t="s">
        <v>16</v>
      </c>
      <c r="D121" s="6">
        <v>290</v>
      </c>
      <c r="E121">
        <v>7429</v>
      </c>
      <c r="F121">
        <v>335</v>
      </c>
      <c r="G121" s="6">
        <v>231</v>
      </c>
      <c r="H121">
        <v>6</v>
      </c>
      <c r="I121">
        <v>5</v>
      </c>
      <c r="J121" s="10">
        <f>Marketing[[#This Row],[spend]]/Marketing[[#This Row],[revenue]]</f>
        <v>1.2554112554112553</v>
      </c>
      <c r="K121" s="6">
        <f>Marketing[[#This Row],[revenue]]/Marketing[[#This Row],[transactions]]</f>
        <v>38.5</v>
      </c>
      <c r="L121" s="6">
        <f>Marketing[[#This Row],[spend]]/Marketing[[#This Row],[new_customer_transactions]]</f>
        <v>58</v>
      </c>
      <c r="M121" s="10">
        <f>Marketing[[#This Row],[clicks]]/Marketing[[#This Row],[impressions]]</f>
        <v>4.5093552295059902E-2</v>
      </c>
      <c r="N121">
        <f>Marketing[[#This Row],[transactions]]/Marketing[[#This Row],[clicks]]</f>
        <v>1.7910447761194031E-2</v>
      </c>
    </row>
    <row r="122" spans="1:14" x14ac:dyDescent="0.25">
      <c r="A122" s="1">
        <v>44774</v>
      </c>
      <c r="B122" t="s">
        <v>13</v>
      </c>
      <c r="C122" t="s">
        <v>10</v>
      </c>
      <c r="D122" s="6">
        <v>3111</v>
      </c>
      <c r="E122">
        <v>749967</v>
      </c>
      <c r="F122">
        <v>3372</v>
      </c>
      <c r="G122" s="6">
        <v>4250</v>
      </c>
      <c r="H122">
        <v>107</v>
      </c>
      <c r="I122">
        <v>85</v>
      </c>
      <c r="J122" s="10">
        <f>Marketing[[#This Row],[spend]]/Marketing[[#This Row],[revenue]]</f>
        <v>0.73199999999999998</v>
      </c>
      <c r="K122" s="6">
        <f>Marketing[[#This Row],[revenue]]/Marketing[[#This Row],[transactions]]</f>
        <v>39.719626168224302</v>
      </c>
      <c r="L122" s="6">
        <f>Marketing[[#This Row],[spend]]/Marketing[[#This Row],[new_customer_transactions]]</f>
        <v>36.6</v>
      </c>
      <c r="M122" s="10">
        <f>Marketing[[#This Row],[clicks]]/Marketing[[#This Row],[impressions]]</f>
        <v>4.4961978327046391E-3</v>
      </c>
      <c r="N122">
        <f>Marketing[[#This Row],[transactions]]/Marketing[[#This Row],[clicks]]</f>
        <v>3.1731909845788851E-2</v>
      </c>
    </row>
    <row r="123" spans="1:14" x14ac:dyDescent="0.25">
      <c r="A123" s="1">
        <v>44774</v>
      </c>
      <c r="B123" t="s">
        <v>13</v>
      </c>
      <c r="C123" t="s">
        <v>15</v>
      </c>
      <c r="D123" s="6">
        <v>308</v>
      </c>
      <c r="E123">
        <v>2052</v>
      </c>
      <c r="F123">
        <v>2085</v>
      </c>
      <c r="G123" s="6">
        <v>3937</v>
      </c>
      <c r="H123">
        <v>77</v>
      </c>
      <c r="I123">
        <v>20</v>
      </c>
      <c r="J123" s="10">
        <f>Marketing[[#This Row],[spend]]/Marketing[[#This Row],[revenue]]</f>
        <v>7.8232156464312932E-2</v>
      </c>
      <c r="K123" s="6">
        <f>Marketing[[#This Row],[revenue]]/Marketing[[#This Row],[transactions]]</f>
        <v>51.129870129870127</v>
      </c>
      <c r="L123" s="6">
        <f>Marketing[[#This Row],[spend]]/Marketing[[#This Row],[new_customer_transactions]]</f>
        <v>15.4</v>
      </c>
      <c r="M123" s="10">
        <f>Marketing[[#This Row],[clicks]]/Marketing[[#This Row],[impressions]]</f>
        <v>1.0160818713450293</v>
      </c>
      <c r="N123">
        <f>Marketing[[#This Row],[transactions]]/Marketing[[#This Row],[clicks]]</f>
        <v>3.6930455635491605E-2</v>
      </c>
    </row>
    <row r="124" spans="1:14" x14ac:dyDescent="0.25">
      <c r="A124" s="1">
        <v>44774</v>
      </c>
      <c r="B124" t="s">
        <v>13</v>
      </c>
      <c r="C124" t="s">
        <v>16</v>
      </c>
      <c r="D124" s="6">
        <v>495</v>
      </c>
      <c r="E124">
        <v>12017</v>
      </c>
      <c r="F124">
        <v>668</v>
      </c>
      <c r="G124" s="6">
        <v>592</v>
      </c>
      <c r="H124">
        <v>14</v>
      </c>
      <c r="I124">
        <v>10</v>
      </c>
      <c r="J124" s="10">
        <f>Marketing[[#This Row],[spend]]/Marketing[[#This Row],[revenue]]</f>
        <v>0.83614864864864868</v>
      </c>
      <c r="K124" s="6">
        <f>Marketing[[#This Row],[revenue]]/Marketing[[#This Row],[transactions]]</f>
        <v>42.285714285714285</v>
      </c>
      <c r="L124" s="6">
        <f>Marketing[[#This Row],[spend]]/Marketing[[#This Row],[new_customer_transactions]]</f>
        <v>49.5</v>
      </c>
      <c r="M124" s="10">
        <f>Marketing[[#This Row],[clicks]]/Marketing[[#This Row],[impressions]]</f>
        <v>5.5587917117416993E-2</v>
      </c>
      <c r="N124">
        <f>Marketing[[#This Row],[transactions]]/Marketing[[#This Row],[clicks]]</f>
        <v>2.0958083832335328E-2</v>
      </c>
    </row>
    <row r="125" spans="1:14" x14ac:dyDescent="0.25">
      <c r="A125" s="1">
        <v>44805</v>
      </c>
      <c r="B125" t="s">
        <v>13</v>
      </c>
      <c r="C125" t="s">
        <v>10</v>
      </c>
      <c r="D125" s="6">
        <v>1261</v>
      </c>
      <c r="E125">
        <v>277922</v>
      </c>
      <c r="F125">
        <v>1220</v>
      </c>
      <c r="G125" s="6">
        <v>1801</v>
      </c>
      <c r="H125">
        <v>48</v>
      </c>
      <c r="I125">
        <v>34</v>
      </c>
      <c r="J125" s="10">
        <f>Marketing[[#This Row],[spend]]/Marketing[[#This Row],[revenue]]</f>
        <v>0.70016657412548589</v>
      </c>
      <c r="K125" s="6">
        <f>Marketing[[#This Row],[revenue]]/Marketing[[#This Row],[transactions]]</f>
        <v>37.520833333333336</v>
      </c>
      <c r="L125" s="6">
        <f>Marketing[[#This Row],[spend]]/Marketing[[#This Row],[new_customer_transactions]]</f>
        <v>37.088235294117645</v>
      </c>
      <c r="M125" s="10">
        <f>Marketing[[#This Row],[clicks]]/Marketing[[#This Row],[impressions]]</f>
        <v>4.3897208569310814E-3</v>
      </c>
      <c r="N125">
        <f>Marketing[[#This Row],[transactions]]/Marketing[[#This Row],[clicks]]</f>
        <v>3.9344262295081971E-2</v>
      </c>
    </row>
    <row r="126" spans="1:14" x14ac:dyDescent="0.25">
      <c r="A126" s="1">
        <v>44805</v>
      </c>
      <c r="B126" t="s">
        <v>13</v>
      </c>
      <c r="C126" t="s">
        <v>15</v>
      </c>
      <c r="D126" s="6">
        <v>123</v>
      </c>
      <c r="E126">
        <v>783</v>
      </c>
      <c r="F126">
        <v>810</v>
      </c>
      <c r="G126" s="6">
        <v>1967</v>
      </c>
      <c r="H126">
        <v>37</v>
      </c>
      <c r="I126">
        <v>11</v>
      </c>
      <c r="J126" s="10">
        <f>Marketing[[#This Row],[spend]]/Marketing[[#This Row],[revenue]]</f>
        <v>6.2531774275546514E-2</v>
      </c>
      <c r="K126" s="6">
        <f>Marketing[[#This Row],[revenue]]/Marketing[[#This Row],[transactions]]</f>
        <v>53.162162162162161</v>
      </c>
      <c r="L126" s="6">
        <f>Marketing[[#This Row],[spend]]/Marketing[[#This Row],[new_customer_transactions]]</f>
        <v>11.181818181818182</v>
      </c>
      <c r="M126" s="10">
        <f>Marketing[[#This Row],[clicks]]/Marketing[[#This Row],[impressions]]</f>
        <v>1.0344827586206897</v>
      </c>
      <c r="N126">
        <f>Marketing[[#This Row],[transactions]]/Marketing[[#This Row],[clicks]]</f>
        <v>4.5679012345679011E-2</v>
      </c>
    </row>
    <row r="127" spans="1:14" x14ac:dyDescent="0.25">
      <c r="A127" s="1">
        <v>44805</v>
      </c>
      <c r="B127" t="s">
        <v>13</v>
      </c>
      <c r="C127" t="s">
        <v>16</v>
      </c>
      <c r="D127" s="6">
        <v>227</v>
      </c>
      <c r="E127">
        <v>5525</v>
      </c>
      <c r="F127">
        <v>267</v>
      </c>
      <c r="G127" s="6">
        <v>275</v>
      </c>
      <c r="H127">
        <v>5</v>
      </c>
      <c r="I127">
        <v>3</v>
      </c>
      <c r="J127" s="10">
        <f>Marketing[[#This Row],[spend]]/Marketing[[#This Row],[revenue]]</f>
        <v>0.82545454545454544</v>
      </c>
      <c r="K127" s="6">
        <f>Marketing[[#This Row],[revenue]]/Marketing[[#This Row],[transactions]]</f>
        <v>55</v>
      </c>
      <c r="L127" s="6">
        <f>Marketing[[#This Row],[spend]]/Marketing[[#This Row],[new_customer_transactions]]</f>
        <v>75.666666666666671</v>
      </c>
      <c r="M127" s="10">
        <f>Marketing[[#This Row],[clicks]]/Marketing[[#This Row],[impressions]]</f>
        <v>4.8325791855203623E-2</v>
      </c>
      <c r="N127">
        <f>Marketing[[#This Row],[transactions]]/Marketing[[#This Row],[clicks]]</f>
        <v>1.8726591760299626E-2</v>
      </c>
    </row>
    <row r="128" spans="1:14" x14ac:dyDescent="0.25">
      <c r="A128" s="1">
        <v>44197</v>
      </c>
      <c r="B128" t="s">
        <v>12</v>
      </c>
      <c r="C128" t="s">
        <v>10</v>
      </c>
      <c r="D128" s="6">
        <v>407</v>
      </c>
      <c r="E128">
        <v>79085</v>
      </c>
      <c r="F128">
        <v>350</v>
      </c>
      <c r="G128" s="6">
        <v>94</v>
      </c>
      <c r="H128">
        <v>4</v>
      </c>
      <c r="I128">
        <v>4</v>
      </c>
      <c r="J128" s="10">
        <f>Marketing[[#This Row],[spend]]/Marketing[[#This Row],[revenue]]</f>
        <v>4.3297872340425529</v>
      </c>
      <c r="K128" s="6">
        <f>Marketing[[#This Row],[revenue]]/Marketing[[#This Row],[transactions]]</f>
        <v>23.5</v>
      </c>
      <c r="L128" s="6">
        <f>Marketing[[#This Row],[spend]]/Marketing[[#This Row],[new_customer_transactions]]</f>
        <v>101.75</v>
      </c>
      <c r="M128" s="10">
        <f>Marketing[[#This Row],[clicks]]/Marketing[[#This Row],[impressions]]</f>
        <v>4.4256180059429728E-3</v>
      </c>
      <c r="N128">
        <f>Marketing[[#This Row],[transactions]]/Marketing[[#This Row],[clicks]]</f>
        <v>1.1428571428571429E-2</v>
      </c>
    </row>
    <row r="129" spans="1:14" x14ac:dyDescent="0.25">
      <c r="A129" s="1">
        <v>44197</v>
      </c>
      <c r="B129" t="s">
        <v>12</v>
      </c>
      <c r="C129" t="s">
        <v>15</v>
      </c>
      <c r="D129" s="6">
        <v>52</v>
      </c>
      <c r="E129">
        <v>565</v>
      </c>
      <c r="F129">
        <v>263</v>
      </c>
      <c r="G129" s="6">
        <v>285</v>
      </c>
      <c r="H129">
        <v>12</v>
      </c>
      <c r="I129">
        <v>4</v>
      </c>
      <c r="J129" s="10">
        <f>Marketing[[#This Row],[spend]]/Marketing[[#This Row],[revenue]]</f>
        <v>0.18245614035087721</v>
      </c>
      <c r="K129" s="6">
        <f>Marketing[[#This Row],[revenue]]/Marketing[[#This Row],[transactions]]</f>
        <v>23.75</v>
      </c>
      <c r="L129" s="6">
        <f>Marketing[[#This Row],[spend]]/Marketing[[#This Row],[new_customer_transactions]]</f>
        <v>13</v>
      </c>
      <c r="M129" s="10">
        <f>Marketing[[#This Row],[clicks]]/Marketing[[#This Row],[impressions]]</f>
        <v>0.46548672566371679</v>
      </c>
      <c r="N129">
        <f>Marketing[[#This Row],[transactions]]/Marketing[[#This Row],[clicks]]</f>
        <v>4.5627376425855515E-2</v>
      </c>
    </row>
    <row r="130" spans="1:14" x14ac:dyDescent="0.25">
      <c r="A130" s="1">
        <v>44197</v>
      </c>
      <c r="B130" t="s">
        <v>12</v>
      </c>
      <c r="C130" t="s">
        <v>16</v>
      </c>
      <c r="D130" s="6">
        <v>104</v>
      </c>
      <c r="E130">
        <v>1698</v>
      </c>
      <c r="F130">
        <v>132</v>
      </c>
      <c r="G130" s="6">
        <v>62</v>
      </c>
      <c r="H130">
        <v>3</v>
      </c>
      <c r="I130">
        <v>2</v>
      </c>
      <c r="J130" s="10">
        <f>Marketing[[#This Row],[spend]]/Marketing[[#This Row],[revenue]]</f>
        <v>1.6774193548387097</v>
      </c>
      <c r="K130" s="6">
        <f>Marketing[[#This Row],[revenue]]/Marketing[[#This Row],[transactions]]</f>
        <v>20.666666666666668</v>
      </c>
      <c r="L130" s="6">
        <f>Marketing[[#This Row],[spend]]/Marketing[[#This Row],[new_customer_transactions]]</f>
        <v>52</v>
      </c>
      <c r="M130" s="10">
        <f>Marketing[[#This Row],[clicks]]/Marketing[[#This Row],[impressions]]</f>
        <v>7.7738515901060068E-2</v>
      </c>
      <c r="N130">
        <f>Marketing[[#This Row],[transactions]]/Marketing[[#This Row],[clicks]]</f>
        <v>2.2727272727272728E-2</v>
      </c>
    </row>
    <row r="131" spans="1:14" x14ac:dyDescent="0.25">
      <c r="A131" s="1">
        <v>44228</v>
      </c>
      <c r="B131" t="s">
        <v>12</v>
      </c>
      <c r="C131" t="s">
        <v>10</v>
      </c>
      <c r="D131" s="6">
        <v>266</v>
      </c>
      <c r="E131">
        <v>51388</v>
      </c>
      <c r="F131">
        <v>270</v>
      </c>
      <c r="G131" s="6">
        <v>231</v>
      </c>
      <c r="H131">
        <v>10</v>
      </c>
      <c r="I131">
        <v>8</v>
      </c>
      <c r="J131" s="10">
        <f>Marketing[[#This Row],[spend]]/Marketing[[#This Row],[revenue]]</f>
        <v>1.1515151515151516</v>
      </c>
      <c r="K131" s="6">
        <f>Marketing[[#This Row],[revenue]]/Marketing[[#This Row],[transactions]]</f>
        <v>23.1</v>
      </c>
      <c r="L131" s="6">
        <f>Marketing[[#This Row],[spend]]/Marketing[[#This Row],[new_customer_transactions]]</f>
        <v>33.25</v>
      </c>
      <c r="M131" s="10">
        <f>Marketing[[#This Row],[clicks]]/Marketing[[#This Row],[impressions]]</f>
        <v>5.2541449365610645E-3</v>
      </c>
      <c r="N131">
        <f>Marketing[[#This Row],[transactions]]/Marketing[[#This Row],[clicks]]</f>
        <v>3.7037037037037035E-2</v>
      </c>
    </row>
    <row r="132" spans="1:14" x14ac:dyDescent="0.25">
      <c r="A132" s="1">
        <v>44228</v>
      </c>
      <c r="B132" t="s">
        <v>12</v>
      </c>
      <c r="C132" t="s">
        <v>15</v>
      </c>
      <c r="D132" s="6">
        <v>6</v>
      </c>
      <c r="E132">
        <v>126</v>
      </c>
      <c r="F132">
        <v>64</v>
      </c>
      <c r="G132" s="6">
        <v>540</v>
      </c>
      <c r="H132">
        <v>8</v>
      </c>
      <c r="I132">
        <v>2</v>
      </c>
      <c r="J132" s="10">
        <f>Marketing[[#This Row],[spend]]/Marketing[[#This Row],[revenue]]</f>
        <v>1.1111111111111112E-2</v>
      </c>
      <c r="K132" s="6">
        <f>Marketing[[#This Row],[revenue]]/Marketing[[#This Row],[transactions]]</f>
        <v>67.5</v>
      </c>
      <c r="L132" s="6">
        <f>Marketing[[#This Row],[spend]]/Marketing[[#This Row],[new_customer_transactions]]</f>
        <v>3</v>
      </c>
      <c r="M132" s="10">
        <f>Marketing[[#This Row],[clicks]]/Marketing[[#This Row],[impressions]]</f>
        <v>0.50793650793650791</v>
      </c>
      <c r="N132">
        <f>Marketing[[#This Row],[transactions]]/Marketing[[#This Row],[clicks]]</f>
        <v>0.125</v>
      </c>
    </row>
    <row r="133" spans="1:14" x14ac:dyDescent="0.25">
      <c r="A133" s="1">
        <v>44228</v>
      </c>
      <c r="B133" t="s">
        <v>12</v>
      </c>
      <c r="C133" t="s">
        <v>16</v>
      </c>
      <c r="D133" s="6">
        <v>94</v>
      </c>
      <c r="E133">
        <v>1331</v>
      </c>
      <c r="F133">
        <v>106</v>
      </c>
      <c r="G133" s="6">
        <v>289</v>
      </c>
      <c r="H133">
        <v>7</v>
      </c>
      <c r="I133">
        <v>4</v>
      </c>
      <c r="J133" s="10">
        <f>Marketing[[#This Row],[spend]]/Marketing[[#This Row],[revenue]]</f>
        <v>0.32525951557093424</v>
      </c>
      <c r="K133" s="6">
        <f>Marketing[[#This Row],[revenue]]/Marketing[[#This Row],[transactions]]</f>
        <v>41.285714285714285</v>
      </c>
      <c r="L133" s="6">
        <f>Marketing[[#This Row],[spend]]/Marketing[[#This Row],[new_customer_transactions]]</f>
        <v>23.5</v>
      </c>
      <c r="M133" s="10">
        <f>Marketing[[#This Row],[clicks]]/Marketing[[#This Row],[impressions]]</f>
        <v>7.9639368895567247E-2</v>
      </c>
      <c r="N133">
        <f>Marketing[[#This Row],[transactions]]/Marketing[[#This Row],[clicks]]</f>
        <v>6.6037735849056603E-2</v>
      </c>
    </row>
    <row r="134" spans="1:14" x14ac:dyDescent="0.25">
      <c r="A134" s="1">
        <v>44256</v>
      </c>
      <c r="B134" t="s">
        <v>12</v>
      </c>
      <c r="C134" t="s">
        <v>10</v>
      </c>
      <c r="D134" s="6">
        <v>1587</v>
      </c>
      <c r="E134">
        <v>327803</v>
      </c>
      <c r="F134">
        <v>1588</v>
      </c>
      <c r="G134" s="6">
        <v>553</v>
      </c>
      <c r="H134">
        <v>19</v>
      </c>
      <c r="I134">
        <v>17</v>
      </c>
      <c r="J134" s="10">
        <f>Marketing[[#This Row],[spend]]/Marketing[[#This Row],[revenue]]</f>
        <v>2.8698010849909585</v>
      </c>
      <c r="K134" s="6">
        <f>Marketing[[#This Row],[revenue]]/Marketing[[#This Row],[transactions]]</f>
        <v>29.105263157894736</v>
      </c>
      <c r="L134" s="6">
        <f>Marketing[[#This Row],[spend]]/Marketing[[#This Row],[new_customer_transactions]]</f>
        <v>93.352941176470594</v>
      </c>
      <c r="M134" s="10">
        <f>Marketing[[#This Row],[clicks]]/Marketing[[#This Row],[impressions]]</f>
        <v>4.8443729923155062E-3</v>
      </c>
      <c r="N134">
        <f>Marketing[[#This Row],[transactions]]/Marketing[[#This Row],[clicks]]</f>
        <v>1.1964735516372796E-2</v>
      </c>
    </row>
    <row r="135" spans="1:14" x14ac:dyDescent="0.25">
      <c r="A135" s="1">
        <v>44256</v>
      </c>
      <c r="B135" t="s">
        <v>12</v>
      </c>
      <c r="C135" t="s">
        <v>15</v>
      </c>
      <c r="D135" s="6">
        <v>43</v>
      </c>
      <c r="E135">
        <v>709</v>
      </c>
      <c r="F135">
        <v>326</v>
      </c>
      <c r="G135" s="6">
        <v>1675</v>
      </c>
      <c r="H135">
        <v>39</v>
      </c>
      <c r="I135">
        <v>16</v>
      </c>
      <c r="J135" s="10">
        <f>Marketing[[#This Row],[spend]]/Marketing[[#This Row],[revenue]]</f>
        <v>2.5671641791044777E-2</v>
      </c>
      <c r="K135" s="6">
        <f>Marketing[[#This Row],[revenue]]/Marketing[[#This Row],[transactions]]</f>
        <v>42.948717948717949</v>
      </c>
      <c r="L135" s="6">
        <f>Marketing[[#This Row],[spend]]/Marketing[[#This Row],[new_customer_transactions]]</f>
        <v>2.6875</v>
      </c>
      <c r="M135" s="10">
        <f>Marketing[[#This Row],[clicks]]/Marketing[[#This Row],[impressions]]</f>
        <v>0.45980253878702398</v>
      </c>
      <c r="N135">
        <f>Marketing[[#This Row],[transactions]]/Marketing[[#This Row],[clicks]]</f>
        <v>0.1196319018404908</v>
      </c>
    </row>
    <row r="136" spans="1:14" x14ac:dyDescent="0.25">
      <c r="A136" s="1">
        <v>44256</v>
      </c>
      <c r="B136" t="s">
        <v>12</v>
      </c>
      <c r="C136" t="s">
        <v>16</v>
      </c>
      <c r="D136" s="6">
        <v>159</v>
      </c>
      <c r="E136">
        <v>3419</v>
      </c>
      <c r="F136">
        <v>255</v>
      </c>
      <c r="G136" s="6">
        <v>513</v>
      </c>
      <c r="H136">
        <v>12</v>
      </c>
      <c r="I136">
        <v>7</v>
      </c>
      <c r="J136" s="10">
        <f>Marketing[[#This Row],[spend]]/Marketing[[#This Row],[revenue]]</f>
        <v>0.30994152046783624</v>
      </c>
      <c r="K136" s="6">
        <f>Marketing[[#This Row],[revenue]]/Marketing[[#This Row],[transactions]]</f>
        <v>42.75</v>
      </c>
      <c r="L136" s="6">
        <f>Marketing[[#This Row],[spend]]/Marketing[[#This Row],[new_customer_transactions]]</f>
        <v>22.714285714285715</v>
      </c>
      <c r="M136" s="10">
        <f>Marketing[[#This Row],[clicks]]/Marketing[[#This Row],[impressions]]</f>
        <v>7.4583211465340749E-2</v>
      </c>
      <c r="N136">
        <f>Marketing[[#This Row],[transactions]]/Marketing[[#This Row],[clicks]]</f>
        <v>4.7058823529411764E-2</v>
      </c>
    </row>
    <row r="137" spans="1:14" x14ac:dyDescent="0.25">
      <c r="A137" s="1">
        <v>44287</v>
      </c>
      <c r="B137" t="s">
        <v>12</v>
      </c>
      <c r="C137" t="s">
        <v>10</v>
      </c>
      <c r="D137" s="6">
        <v>1152</v>
      </c>
      <c r="E137">
        <v>227618</v>
      </c>
      <c r="F137">
        <v>1052</v>
      </c>
      <c r="G137" s="6">
        <v>283</v>
      </c>
      <c r="H137">
        <v>9</v>
      </c>
      <c r="I137">
        <v>7</v>
      </c>
      <c r="J137" s="10">
        <f>Marketing[[#This Row],[spend]]/Marketing[[#This Row],[revenue]]</f>
        <v>4.0706713780918724</v>
      </c>
      <c r="K137" s="6">
        <f>Marketing[[#This Row],[revenue]]/Marketing[[#This Row],[transactions]]</f>
        <v>31.444444444444443</v>
      </c>
      <c r="L137" s="6">
        <f>Marketing[[#This Row],[spend]]/Marketing[[#This Row],[new_customer_transactions]]</f>
        <v>164.57142857142858</v>
      </c>
      <c r="M137" s="10">
        <f>Marketing[[#This Row],[clicks]]/Marketing[[#This Row],[impressions]]</f>
        <v>4.6217785939600556E-3</v>
      </c>
      <c r="N137">
        <f>Marketing[[#This Row],[transactions]]/Marketing[[#This Row],[clicks]]</f>
        <v>8.555133079847909E-3</v>
      </c>
    </row>
    <row r="138" spans="1:14" x14ac:dyDescent="0.25">
      <c r="A138" s="1">
        <v>44287</v>
      </c>
      <c r="B138" t="s">
        <v>12</v>
      </c>
      <c r="C138" t="s">
        <v>15</v>
      </c>
      <c r="D138" s="6">
        <v>27</v>
      </c>
      <c r="E138">
        <v>574</v>
      </c>
      <c r="F138">
        <v>301</v>
      </c>
      <c r="G138" s="6">
        <v>1579</v>
      </c>
      <c r="H138">
        <v>37</v>
      </c>
      <c r="I138">
        <v>15</v>
      </c>
      <c r="J138" s="10">
        <f>Marketing[[#This Row],[spend]]/Marketing[[#This Row],[revenue]]</f>
        <v>1.7099430018999367E-2</v>
      </c>
      <c r="K138" s="6">
        <f>Marketing[[#This Row],[revenue]]/Marketing[[#This Row],[transactions]]</f>
        <v>42.675675675675677</v>
      </c>
      <c r="L138" s="6">
        <f>Marketing[[#This Row],[spend]]/Marketing[[#This Row],[new_customer_transactions]]</f>
        <v>1.8</v>
      </c>
      <c r="M138" s="10">
        <f>Marketing[[#This Row],[clicks]]/Marketing[[#This Row],[impressions]]</f>
        <v>0.52439024390243905</v>
      </c>
      <c r="N138">
        <f>Marketing[[#This Row],[transactions]]/Marketing[[#This Row],[clicks]]</f>
        <v>0.12292358803986711</v>
      </c>
    </row>
    <row r="139" spans="1:14" x14ac:dyDescent="0.25">
      <c r="A139" s="1">
        <v>44287</v>
      </c>
      <c r="B139" t="s">
        <v>12</v>
      </c>
      <c r="C139" t="s">
        <v>16</v>
      </c>
      <c r="D139" s="6">
        <v>398</v>
      </c>
      <c r="E139">
        <v>6840</v>
      </c>
      <c r="F139">
        <v>530</v>
      </c>
      <c r="G139" s="6">
        <v>1213</v>
      </c>
      <c r="H139">
        <v>30</v>
      </c>
      <c r="I139">
        <v>20</v>
      </c>
      <c r="J139" s="10">
        <f>Marketing[[#This Row],[spend]]/Marketing[[#This Row],[revenue]]</f>
        <v>0.32811211871393242</v>
      </c>
      <c r="K139" s="6">
        <f>Marketing[[#This Row],[revenue]]/Marketing[[#This Row],[transactions]]</f>
        <v>40.43333333333333</v>
      </c>
      <c r="L139" s="6">
        <f>Marketing[[#This Row],[spend]]/Marketing[[#This Row],[new_customer_transactions]]</f>
        <v>19.899999999999999</v>
      </c>
      <c r="M139" s="10">
        <f>Marketing[[#This Row],[clicks]]/Marketing[[#This Row],[impressions]]</f>
        <v>7.748538011695906E-2</v>
      </c>
      <c r="N139">
        <f>Marketing[[#This Row],[transactions]]/Marketing[[#This Row],[clicks]]</f>
        <v>5.6603773584905662E-2</v>
      </c>
    </row>
    <row r="140" spans="1:14" x14ac:dyDescent="0.25">
      <c r="A140" s="1">
        <v>44317</v>
      </c>
      <c r="B140" t="s">
        <v>12</v>
      </c>
      <c r="C140" t="s">
        <v>10</v>
      </c>
      <c r="D140" s="6">
        <v>896</v>
      </c>
      <c r="E140">
        <v>191544</v>
      </c>
      <c r="F140">
        <v>793</v>
      </c>
      <c r="G140" s="6">
        <v>143</v>
      </c>
      <c r="H140">
        <v>4</v>
      </c>
      <c r="I140">
        <v>3</v>
      </c>
      <c r="J140" s="10">
        <f>Marketing[[#This Row],[spend]]/Marketing[[#This Row],[revenue]]</f>
        <v>6.2657342657342658</v>
      </c>
      <c r="K140" s="6">
        <f>Marketing[[#This Row],[revenue]]/Marketing[[#This Row],[transactions]]</f>
        <v>35.75</v>
      </c>
      <c r="L140" s="6">
        <f>Marketing[[#This Row],[spend]]/Marketing[[#This Row],[new_customer_transactions]]</f>
        <v>298.66666666666669</v>
      </c>
      <c r="M140" s="10">
        <f>Marketing[[#This Row],[clicks]]/Marketing[[#This Row],[impressions]]</f>
        <v>4.1400409305433735E-3</v>
      </c>
      <c r="N140">
        <f>Marketing[[#This Row],[transactions]]/Marketing[[#This Row],[clicks]]</f>
        <v>5.0441361916771753E-3</v>
      </c>
    </row>
    <row r="141" spans="1:14" x14ac:dyDescent="0.25">
      <c r="A141" s="1">
        <v>44317</v>
      </c>
      <c r="B141" t="s">
        <v>12</v>
      </c>
      <c r="C141" t="s">
        <v>15</v>
      </c>
      <c r="D141" s="6">
        <v>44</v>
      </c>
      <c r="E141">
        <v>529</v>
      </c>
      <c r="F141">
        <v>289</v>
      </c>
      <c r="G141" s="6">
        <v>1469</v>
      </c>
      <c r="H141">
        <v>37</v>
      </c>
      <c r="I141">
        <v>15</v>
      </c>
      <c r="J141" s="10">
        <f>Marketing[[#This Row],[spend]]/Marketing[[#This Row],[revenue]]</f>
        <v>2.9952348536419333E-2</v>
      </c>
      <c r="K141" s="6">
        <f>Marketing[[#This Row],[revenue]]/Marketing[[#This Row],[transactions]]</f>
        <v>39.702702702702702</v>
      </c>
      <c r="L141" s="6">
        <f>Marketing[[#This Row],[spend]]/Marketing[[#This Row],[new_customer_transactions]]</f>
        <v>2.9333333333333331</v>
      </c>
      <c r="M141" s="10">
        <f>Marketing[[#This Row],[clicks]]/Marketing[[#This Row],[impressions]]</f>
        <v>0.54631379962192816</v>
      </c>
      <c r="N141">
        <f>Marketing[[#This Row],[transactions]]/Marketing[[#This Row],[clicks]]</f>
        <v>0.12802768166089964</v>
      </c>
    </row>
    <row r="142" spans="1:14" x14ac:dyDescent="0.25">
      <c r="A142" s="1">
        <v>44317</v>
      </c>
      <c r="B142" t="s">
        <v>12</v>
      </c>
      <c r="C142" t="s">
        <v>16</v>
      </c>
      <c r="D142" s="6">
        <v>477</v>
      </c>
      <c r="E142">
        <v>8223</v>
      </c>
      <c r="F142">
        <v>632</v>
      </c>
      <c r="G142" s="6">
        <v>1282</v>
      </c>
      <c r="H142">
        <v>31</v>
      </c>
      <c r="I142">
        <v>20</v>
      </c>
      <c r="J142" s="10">
        <f>Marketing[[#This Row],[spend]]/Marketing[[#This Row],[revenue]]</f>
        <v>0.37207488299531982</v>
      </c>
      <c r="K142" s="6">
        <f>Marketing[[#This Row],[revenue]]/Marketing[[#This Row],[transactions]]</f>
        <v>41.354838709677416</v>
      </c>
      <c r="L142" s="6">
        <f>Marketing[[#This Row],[spend]]/Marketing[[#This Row],[new_customer_transactions]]</f>
        <v>23.85</v>
      </c>
      <c r="M142" s="10">
        <f>Marketing[[#This Row],[clicks]]/Marketing[[#This Row],[impressions]]</f>
        <v>7.685759455186672E-2</v>
      </c>
      <c r="N142">
        <f>Marketing[[#This Row],[transactions]]/Marketing[[#This Row],[clicks]]</f>
        <v>4.9050632911392403E-2</v>
      </c>
    </row>
    <row r="143" spans="1:14" x14ac:dyDescent="0.25">
      <c r="A143" s="1">
        <v>44348</v>
      </c>
      <c r="B143" t="s">
        <v>12</v>
      </c>
      <c r="C143" t="s">
        <v>10</v>
      </c>
      <c r="D143" s="6">
        <v>931</v>
      </c>
      <c r="E143">
        <v>180180</v>
      </c>
      <c r="F143">
        <v>751</v>
      </c>
      <c r="G143" s="6">
        <v>139</v>
      </c>
      <c r="H143">
        <v>4</v>
      </c>
      <c r="I143">
        <v>3</v>
      </c>
      <c r="J143" s="10">
        <f>Marketing[[#This Row],[spend]]/Marketing[[#This Row],[revenue]]</f>
        <v>6.6978417266187051</v>
      </c>
      <c r="K143" s="6">
        <f>Marketing[[#This Row],[revenue]]/Marketing[[#This Row],[transactions]]</f>
        <v>34.75</v>
      </c>
      <c r="L143" s="6">
        <f>Marketing[[#This Row],[spend]]/Marketing[[#This Row],[new_customer_transactions]]</f>
        <v>310.33333333333331</v>
      </c>
      <c r="M143" s="10">
        <f>Marketing[[#This Row],[clicks]]/Marketing[[#This Row],[impressions]]</f>
        <v>4.1680541680541678E-3</v>
      </c>
      <c r="N143">
        <f>Marketing[[#This Row],[transactions]]/Marketing[[#This Row],[clicks]]</f>
        <v>5.3262316910785623E-3</v>
      </c>
    </row>
    <row r="144" spans="1:14" x14ac:dyDescent="0.25">
      <c r="A144" s="1">
        <v>44348</v>
      </c>
      <c r="B144" t="s">
        <v>12</v>
      </c>
      <c r="C144" t="s">
        <v>15</v>
      </c>
      <c r="D144" s="6">
        <v>40</v>
      </c>
      <c r="E144">
        <v>459</v>
      </c>
      <c r="F144">
        <v>253</v>
      </c>
      <c r="G144" s="6">
        <v>1509</v>
      </c>
      <c r="H144">
        <v>36</v>
      </c>
      <c r="I144">
        <v>11</v>
      </c>
      <c r="J144" s="10">
        <f>Marketing[[#This Row],[spend]]/Marketing[[#This Row],[revenue]]</f>
        <v>2.6507620941020542E-2</v>
      </c>
      <c r="K144" s="6">
        <f>Marketing[[#This Row],[revenue]]/Marketing[[#This Row],[transactions]]</f>
        <v>41.916666666666664</v>
      </c>
      <c r="L144" s="6">
        <f>Marketing[[#This Row],[spend]]/Marketing[[#This Row],[new_customer_transactions]]</f>
        <v>3.6363636363636362</v>
      </c>
      <c r="M144" s="10">
        <f>Marketing[[#This Row],[clicks]]/Marketing[[#This Row],[impressions]]</f>
        <v>0.55119825708060999</v>
      </c>
      <c r="N144">
        <f>Marketing[[#This Row],[transactions]]/Marketing[[#This Row],[clicks]]</f>
        <v>0.14229249011857709</v>
      </c>
    </row>
    <row r="145" spans="1:14" x14ac:dyDescent="0.25">
      <c r="A145" s="1">
        <v>44348</v>
      </c>
      <c r="B145" t="s">
        <v>12</v>
      </c>
      <c r="C145" t="s">
        <v>16</v>
      </c>
      <c r="D145" s="6">
        <v>507</v>
      </c>
      <c r="E145">
        <v>6510</v>
      </c>
      <c r="F145">
        <v>502</v>
      </c>
      <c r="G145" s="6">
        <v>1013</v>
      </c>
      <c r="H145">
        <v>29</v>
      </c>
      <c r="I145">
        <v>20</v>
      </c>
      <c r="J145" s="10">
        <f>Marketing[[#This Row],[spend]]/Marketing[[#This Row],[revenue]]</f>
        <v>0.50049358341559724</v>
      </c>
      <c r="K145" s="6">
        <f>Marketing[[#This Row],[revenue]]/Marketing[[#This Row],[transactions]]</f>
        <v>34.931034482758619</v>
      </c>
      <c r="L145" s="6">
        <f>Marketing[[#This Row],[spend]]/Marketing[[#This Row],[new_customer_transactions]]</f>
        <v>25.35</v>
      </c>
      <c r="M145" s="10">
        <f>Marketing[[#This Row],[clicks]]/Marketing[[#This Row],[impressions]]</f>
        <v>7.7112135176651303E-2</v>
      </c>
      <c r="N145">
        <f>Marketing[[#This Row],[transactions]]/Marketing[[#This Row],[clicks]]</f>
        <v>5.7768924302788842E-2</v>
      </c>
    </row>
    <row r="146" spans="1:14" x14ac:dyDescent="0.25">
      <c r="A146" s="1">
        <v>44378</v>
      </c>
      <c r="B146" t="s">
        <v>12</v>
      </c>
      <c r="C146" t="s">
        <v>10</v>
      </c>
      <c r="D146" s="6">
        <v>987</v>
      </c>
      <c r="E146">
        <v>198787</v>
      </c>
      <c r="F146">
        <v>807</v>
      </c>
      <c r="G146" s="6">
        <v>106</v>
      </c>
      <c r="H146">
        <v>3</v>
      </c>
      <c r="I146">
        <v>3</v>
      </c>
      <c r="J146" s="10">
        <f>Marketing[[#This Row],[spend]]/Marketing[[#This Row],[revenue]]</f>
        <v>9.3113207547169807</v>
      </c>
      <c r="K146" s="6">
        <f>Marketing[[#This Row],[revenue]]/Marketing[[#This Row],[transactions]]</f>
        <v>35.333333333333336</v>
      </c>
      <c r="L146" s="6">
        <f>Marketing[[#This Row],[spend]]/Marketing[[#This Row],[new_customer_transactions]]</f>
        <v>329</v>
      </c>
      <c r="M146" s="10">
        <f>Marketing[[#This Row],[clicks]]/Marketing[[#This Row],[impressions]]</f>
        <v>4.0596216050345349E-3</v>
      </c>
      <c r="N146">
        <f>Marketing[[#This Row],[transactions]]/Marketing[[#This Row],[clicks]]</f>
        <v>3.7174721189591076E-3</v>
      </c>
    </row>
    <row r="147" spans="1:14" x14ac:dyDescent="0.25">
      <c r="A147" s="1">
        <v>44378</v>
      </c>
      <c r="B147" t="s">
        <v>12</v>
      </c>
      <c r="C147" t="s">
        <v>15</v>
      </c>
      <c r="D147" s="6">
        <v>35</v>
      </c>
      <c r="E147">
        <v>436</v>
      </c>
      <c r="F147">
        <v>232</v>
      </c>
      <c r="G147" s="6">
        <v>1310</v>
      </c>
      <c r="H147">
        <v>32</v>
      </c>
      <c r="I147">
        <v>9</v>
      </c>
      <c r="J147" s="10">
        <f>Marketing[[#This Row],[spend]]/Marketing[[#This Row],[revenue]]</f>
        <v>2.6717557251908396E-2</v>
      </c>
      <c r="K147" s="6">
        <f>Marketing[[#This Row],[revenue]]/Marketing[[#This Row],[transactions]]</f>
        <v>40.9375</v>
      </c>
      <c r="L147" s="6">
        <f>Marketing[[#This Row],[spend]]/Marketing[[#This Row],[new_customer_transactions]]</f>
        <v>3.8888888888888888</v>
      </c>
      <c r="M147" s="10">
        <f>Marketing[[#This Row],[clicks]]/Marketing[[#This Row],[impressions]]</f>
        <v>0.5321100917431193</v>
      </c>
      <c r="N147">
        <f>Marketing[[#This Row],[transactions]]/Marketing[[#This Row],[clicks]]</f>
        <v>0.13793103448275862</v>
      </c>
    </row>
    <row r="148" spans="1:14" x14ac:dyDescent="0.25">
      <c r="A148" s="1">
        <v>44378</v>
      </c>
      <c r="B148" t="s">
        <v>12</v>
      </c>
      <c r="C148" t="s">
        <v>16</v>
      </c>
      <c r="D148" s="6">
        <v>487</v>
      </c>
      <c r="E148">
        <v>5515</v>
      </c>
      <c r="F148">
        <v>482</v>
      </c>
      <c r="G148" s="6">
        <v>1043</v>
      </c>
      <c r="H148">
        <v>27</v>
      </c>
      <c r="I148">
        <v>17</v>
      </c>
      <c r="J148" s="10">
        <f>Marketing[[#This Row],[spend]]/Marketing[[#This Row],[revenue]]</f>
        <v>0.46692233940556088</v>
      </c>
      <c r="K148" s="6">
        <f>Marketing[[#This Row],[revenue]]/Marketing[[#This Row],[transactions]]</f>
        <v>38.629629629629626</v>
      </c>
      <c r="L148" s="6">
        <f>Marketing[[#This Row],[spend]]/Marketing[[#This Row],[new_customer_transactions]]</f>
        <v>28.647058823529413</v>
      </c>
      <c r="M148" s="10">
        <f>Marketing[[#This Row],[clicks]]/Marketing[[#This Row],[impressions]]</f>
        <v>8.739800543970988E-2</v>
      </c>
      <c r="N148">
        <f>Marketing[[#This Row],[transactions]]/Marketing[[#This Row],[clicks]]</f>
        <v>5.6016597510373446E-2</v>
      </c>
    </row>
    <row r="149" spans="1:14" x14ac:dyDescent="0.25">
      <c r="A149" s="1">
        <v>44409</v>
      </c>
      <c r="B149" t="s">
        <v>12</v>
      </c>
      <c r="C149" t="s">
        <v>10</v>
      </c>
      <c r="D149" s="6">
        <v>1082</v>
      </c>
      <c r="E149">
        <v>208752</v>
      </c>
      <c r="F149">
        <v>862</v>
      </c>
      <c r="G149" s="6">
        <v>0</v>
      </c>
      <c r="H149">
        <v>0</v>
      </c>
      <c r="I149">
        <v>0</v>
      </c>
      <c r="J149" s="10" t="e">
        <f>Marketing[[#This Row],[spend]]/Marketing[[#This Row],[revenue]]</f>
        <v>#DIV/0!</v>
      </c>
      <c r="K149" s="6" t="e">
        <f>Marketing[[#This Row],[revenue]]/Marketing[[#This Row],[transactions]]</f>
        <v>#DIV/0!</v>
      </c>
      <c r="L149" s="6" t="e">
        <f>Marketing[[#This Row],[spend]]/Marketing[[#This Row],[new_customer_transactions]]</f>
        <v>#DIV/0!</v>
      </c>
      <c r="M149" s="10">
        <f>Marketing[[#This Row],[clicks]]/Marketing[[#This Row],[impressions]]</f>
        <v>4.1293017551927644E-3</v>
      </c>
      <c r="N149">
        <f>Marketing[[#This Row],[transactions]]/Marketing[[#This Row],[clicks]]</f>
        <v>0</v>
      </c>
    </row>
    <row r="150" spans="1:14" x14ac:dyDescent="0.25">
      <c r="A150" s="1">
        <v>44409</v>
      </c>
      <c r="B150" t="s">
        <v>12</v>
      </c>
      <c r="C150" t="s">
        <v>15</v>
      </c>
      <c r="D150" s="6">
        <v>42</v>
      </c>
      <c r="E150">
        <v>552</v>
      </c>
      <c r="F150">
        <v>317</v>
      </c>
      <c r="G150" s="6">
        <v>1610</v>
      </c>
      <c r="H150">
        <v>38</v>
      </c>
      <c r="I150">
        <v>9</v>
      </c>
      <c r="J150" s="10">
        <f>Marketing[[#This Row],[spend]]/Marketing[[#This Row],[revenue]]</f>
        <v>2.6086956521739129E-2</v>
      </c>
      <c r="K150" s="6">
        <f>Marketing[[#This Row],[revenue]]/Marketing[[#This Row],[transactions]]</f>
        <v>42.368421052631582</v>
      </c>
      <c r="L150" s="6">
        <f>Marketing[[#This Row],[spend]]/Marketing[[#This Row],[new_customer_transactions]]</f>
        <v>4.666666666666667</v>
      </c>
      <c r="M150" s="10">
        <f>Marketing[[#This Row],[clicks]]/Marketing[[#This Row],[impressions]]</f>
        <v>0.57427536231884058</v>
      </c>
      <c r="N150">
        <f>Marketing[[#This Row],[transactions]]/Marketing[[#This Row],[clicks]]</f>
        <v>0.11987381703470032</v>
      </c>
    </row>
    <row r="151" spans="1:14" x14ac:dyDescent="0.25">
      <c r="A151" s="1">
        <v>44409</v>
      </c>
      <c r="B151" t="s">
        <v>12</v>
      </c>
      <c r="C151" t="s">
        <v>16</v>
      </c>
      <c r="D151" s="6">
        <v>666</v>
      </c>
      <c r="E151">
        <v>7674</v>
      </c>
      <c r="F151">
        <v>694</v>
      </c>
      <c r="G151" s="6">
        <v>1421</v>
      </c>
      <c r="H151">
        <v>35</v>
      </c>
      <c r="I151">
        <v>25</v>
      </c>
      <c r="J151" s="10">
        <f>Marketing[[#This Row],[spend]]/Marketing[[#This Row],[revenue]]</f>
        <v>0.46868402533427161</v>
      </c>
      <c r="K151" s="6">
        <f>Marketing[[#This Row],[revenue]]/Marketing[[#This Row],[transactions]]</f>
        <v>40.6</v>
      </c>
      <c r="L151" s="6">
        <f>Marketing[[#This Row],[spend]]/Marketing[[#This Row],[new_customer_transactions]]</f>
        <v>26.64</v>
      </c>
      <c r="M151" s="10">
        <f>Marketing[[#This Row],[clicks]]/Marketing[[#This Row],[impressions]]</f>
        <v>9.0435235861350008E-2</v>
      </c>
      <c r="N151">
        <f>Marketing[[#This Row],[transactions]]/Marketing[[#This Row],[clicks]]</f>
        <v>5.0432276657060522E-2</v>
      </c>
    </row>
    <row r="152" spans="1:14" x14ac:dyDescent="0.25">
      <c r="A152" s="1">
        <v>44440</v>
      </c>
      <c r="B152" t="s">
        <v>12</v>
      </c>
      <c r="C152" t="s">
        <v>10</v>
      </c>
      <c r="D152" s="6">
        <v>563</v>
      </c>
      <c r="E152">
        <v>106130</v>
      </c>
      <c r="F152">
        <v>478</v>
      </c>
      <c r="G152" s="6">
        <v>0</v>
      </c>
      <c r="H152">
        <v>0</v>
      </c>
      <c r="I152">
        <v>0</v>
      </c>
      <c r="J152" s="10" t="e">
        <f>Marketing[[#This Row],[spend]]/Marketing[[#This Row],[revenue]]</f>
        <v>#DIV/0!</v>
      </c>
      <c r="K152" s="6" t="e">
        <f>Marketing[[#This Row],[revenue]]/Marketing[[#This Row],[transactions]]</f>
        <v>#DIV/0!</v>
      </c>
      <c r="L152" s="6" t="e">
        <f>Marketing[[#This Row],[spend]]/Marketing[[#This Row],[new_customer_transactions]]</f>
        <v>#DIV/0!</v>
      </c>
      <c r="M152" s="10">
        <f>Marketing[[#This Row],[clicks]]/Marketing[[#This Row],[impressions]]</f>
        <v>4.5039102986902859E-3</v>
      </c>
      <c r="N152">
        <f>Marketing[[#This Row],[transactions]]/Marketing[[#This Row],[clicks]]</f>
        <v>0</v>
      </c>
    </row>
    <row r="153" spans="1:14" x14ac:dyDescent="0.25">
      <c r="A153" s="1">
        <v>44440</v>
      </c>
      <c r="B153" t="s">
        <v>12</v>
      </c>
      <c r="C153" t="s">
        <v>15</v>
      </c>
      <c r="D153" s="6">
        <v>78</v>
      </c>
      <c r="E153">
        <v>616</v>
      </c>
      <c r="F153">
        <v>304</v>
      </c>
      <c r="G153" s="6">
        <v>1779</v>
      </c>
      <c r="H153">
        <v>38</v>
      </c>
      <c r="I153">
        <v>12</v>
      </c>
      <c r="J153" s="10">
        <f>Marketing[[#This Row],[spend]]/Marketing[[#This Row],[revenue]]</f>
        <v>4.3844856661045532E-2</v>
      </c>
      <c r="K153" s="6">
        <f>Marketing[[#This Row],[revenue]]/Marketing[[#This Row],[transactions]]</f>
        <v>46.815789473684212</v>
      </c>
      <c r="L153" s="6">
        <f>Marketing[[#This Row],[spend]]/Marketing[[#This Row],[new_customer_transactions]]</f>
        <v>6.5</v>
      </c>
      <c r="M153" s="10">
        <f>Marketing[[#This Row],[clicks]]/Marketing[[#This Row],[impressions]]</f>
        <v>0.4935064935064935</v>
      </c>
      <c r="N153">
        <f>Marketing[[#This Row],[transactions]]/Marketing[[#This Row],[clicks]]</f>
        <v>0.125</v>
      </c>
    </row>
    <row r="154" spans="1:14" x14ac:dyDescent="0.25">
      <c r="A154" s="1">
        <v>44440</v>
      </c>
      <c r="B154" t="s">
        <v>12</v>
      </c>
      <c r="C154" t="s">
        <v>16</v>
      </c>
      <c r="D154" s="6">
        <v>444</v>
      </c>
      <c r="E154">
        <v>4862</v>
      </c>
      <c r="F154">
        <v>393</v>
      </c>
      <c r="G154" s="6">
        <v>765</v>
      </c>
      <c r="H154">
        <v>21</v>
      </c>
      <c r="I154">
        <v>15</v>
      </c>
      <c r="J154" s="10">
        <f>Marketing[[#This Row],[spend]]/Marketing[[#This Row],[revenue]]</f>
        <v>0.58039215686274515</v>
      </c>
      <c r="K154" s="6">
        <f>Marketing[[#This Row],[revenue]]/Marketing[[#This Row],[transactions]]</f>
        <v>36.428571428571431</v>
      </c>
      <c r="L154" s="6">
        <f>Marketing[[#This Row],[spend]]/Marketing[[#This Row],[new_customer_transactions]]</f>
        <v>29.6</v>
      </c>
      <c r="M154" s="10">
        <f>Marketing[[#This Row],[clicks]]/Marketing[[#This Row],[impressions]]</f>
        <v>8.0830933772110244E-2</v>
      </c>
      <c r="N154">
        <f>Marketing[[#This Row],[transactions]]/Marketing[[#This Row],[clicks]]</f>
        <v>5.3435114503816793E-2</v>
      </c>
    </row>
    <row r="155" spans="1:14" x14ac:dyDescent="0.25">
      <c r="A155" s="1">
        <v>44470</v>
      </c>
      <c r="B155" t="s">
        <v>12</v>
      </c>
      <c r="C155" t="s">
        <v>10</v>
      </c>
      <c r="D155" s="6">
        <v>706</v>
      </c>
      <c r="E155">
        <v>119708</v>
      </c>
      <c r="F155">
        <v>630</v>
      </c>
      <c r="G155" s="6">
        <v>695</v>
      </c>
      <c r="H155">
        <v>21</v>
      </c>
      <c r="I155">
        <v>18</v>
      </c>
      <c r="J155" s="10">
        <f>Marketing[[#This Row],[spend]]/Marketing[[#This Row],[revenue]]</f>
        <v>1.0158273381294964</v>
      </c>
      <c r="K155" s="6">
        <f>Marketing[[#This Row],[revenue]]/Marketing[[#This Row],[transactions]]</f>
        <v>33.095238095238095</v>
      </c>
      <c r="L155" s="6">
        <f>Marketing[[#This Row],[spend]]/Marketing[[#This Row],[new_customer_transactions]]</f>
        <v>39.222222222222221</v>
      </c>
      <c r="M155" s="10">
        <f>Marketing[[#This Row],[clicks]]/Marketing[[#This Row],[impressions]]</f>
        <v>5.2628061616600396E-3</v>
      </c>
      <c r="N155">
        <f>Marketing[[#This Row],[transactions]]/Marketing[[#This Row],[clicks]]</f>
        <v>3.3333333333333333E-2</v>
      </c>
    </row>
    <row r="156" spans="1:14" x14ac:dyDescent="0.25">
      <c r="A156" s="1">
        <v>44470</v>
      </c>
      <c r="B156" t="s">
        <v>12</v>
      </c>
      <c r="C156" t="s">
        <v>15</v>
      </c>
      <c r="D156" s="6">
        <v>39</v>
      </c>
      <c r="E156">
        <v>545</v>
      </c>
      <c r="F156">
        <v>251</v>
      </c>
      <c r="G156" s="6">
        <v>1608</v>
      </c>
      <c r="H156">
        <v>36</v>
      </c>
      <c r="I156">
        <v>9</v>
      </c>
      <c r="J156" s="10">
        <f>Marketing[[#This Row],[spend]]/Marketing[[#This Row],[revenue]]</f>
        <v>2.4253731343283583E-2</v>
      </c>
      <c r="K156" s="6">
        <f>Marketing[[#This Row],[revenue]]/Marketing[[#This Row],[transactions]]</f>
        <v>44.666666666666664</v>
      </c>
      <c r="L156" s="6">
        <f>Marketing[[#This Row],[spend]]/Marketing[[#This Row],[new_customer_transactions]]</f>
        <v>4.333333333333333</v>
      </c>
      <c r="M156" s="10">
        <f>Marketing[[#This Row],[clicks]]/Marketing[[#This Row],[impressions]]</f>
        <v>0.46055045871559636</v>
      </c>
      <c r="N156">
        <f>Marketing[[#This Row],[transactions]]/Marketing[[#This Row],[clicks]]</f>
        <v>0.14342629482071714</v>
      </c>
    </row>
    <row r="157" spans="1:14" x14ac:dyDescent="0.25">
      <c r="A157" s="1">
        <v>44470</v>
      </c>
      <c r="B157" t="s">
        <v>12</v>
      </c>
      <c r="C157" t="s">
        <v>16</v>
      </c>
      <c r="D157" s="6">
        <v>676</v>
      </c>
      <c r="E157">
        <v>8334</v>
      </c>
      <c r="F157">
        <v>651</v>
      </c>
      <c r="G157" s="6">
        <v>1201</v>
      </c>
      <c r="H157">
        <v>31</v>
      </c>
      <c r="I157">
        <v>23</v>
      </c>
      <c r="J157" s="10">
        <f>Marketing[[#This Row],[spend]]/Marketing[[#This Row],[revenue]]</f>
        <v>0.56286427976686093</v>
      </c>
      <c r="K157" s="6">
        <f>Marketing[[#This Row],[revenue]]/Marketing[[#This Row],[transactions]]</f>
        <v>38.741935483870968</v>
      </c>
      <c r="L157" s="6">
        <f>Marketing[[#This Row],[spend]]/Marketing[[#This Row],[new_customer_transactions]]</f>
        <v>29.391304347826086</v>
      </c>
      <c r="M157" s="10">
        <f>Marketing[[#This Row],[clicks]]/Marketing[[#This Row],[impressions]]</f>
        <v>7.8113750899928003E-2</v>
      </c>
      <c r="N157">
        <f>Marketing[[#This Row],[transactions]]/Marketing[[#This Row],[clicks]]</f>
        <v>4.7619047619047616E-2</v>
      </c>
    </row>
    <row r="158" spans="1:14" x14ac:dyDescent="0.25">
      <c r="A158" s="1">
        <v>44501</v>
      </c>
      <c r="B158" t="s">
        <v>12</v>
      </c>
      <c r="C158" t="s">
        <v>10</v>
      </c>
      <c r="D158" s="6">
        <v>766</v>
      </c>
      <c r="E158">
        <v>118018</v>
      </c>
      <c r="F158">
        <v>544</v>
      </c>
      <c r="G158" s="6">
        <v>1195</v>
      </c>
      <c r="H158">
        <v>34</v>
      </c>
      <c r="I158">
        <v>21</v>
      </c>
      <c r="J158" s="10">
        <f>Marketing[[#This Row],[spend]]/Marketing[[#This Row],[revenue]]</f>
        <v>0.64100418410041837</v>
      </c>
      <c r="K158" s="6">
        <f>Marketing[[#This Row],[revenue]]/Marketing[[#This Row],[transactions]]</f>
        <v>35.147058823529413</v>
      </c>
      <c r="L158" s="6">
        <f>Marketing[[#This Row],[spend]]/Marketing[[#This Row],[new_customer_transactions]]</f>
        <v>36.476190476190474</v>
      </c>
      <c r="M158" s="10">
        <f>Marketing[[#This Row],[clicks]]/Marketing[[#This Row],[impressions]]</f>
        <v>4.6094663525902829E-3</v>
      </c>
      <c r="N158">
        <f>Marketing[[#This Row],[transactions]]/Marketing[[#This Row],[clicks]]</f>
        <v>6.25E-2</v>
      </c>
    </row>
    <row r="159" spans="1:14" x14ac:dyDescent="0.25">
      <c r="A159" s="1">
        <v>44501</v>
      </c>
      <c r="B159" t="s">
        <v>12</v>
      </c>
      <c r="C159" t="s">
        <v>15</v>
      </c>
      <c r="D159" s="6">
        <v>53</v>
      </c>
      <c r="E159">
        <v>564</v>
      </c>
      <c r="F159">
        <v>276</v>
      </c>
      <c r="G159" s="6">
        <v>2052</v>
      </c>
      <c r="H159">
        <v>47</v>
      </c>
      <c r="I159">
        <v>11</v>
      </c>
      <c r="J159" s="10">
        <f>Marketing[[#This Row],[spend]]/Marketing[[#This Row],[revenue]]</f>
        <v>2.5828460038986353E-2</v>
      </c>
      <c r="K159" s="6">
        <f>Marketing[[#This Row],[revenue]]/Marketing[[#This Row],[transactions]]</f>
        <v>43.659574468085104</v>
      </c>
      <c r="L159" s="6">
        <f>Marketing[[#This Row],[spend]]/Marketing[[#This Row],[new_customer_transactions]]</f>
        <v>4.8181818181818183</v>
      </c>
      <c r="M159" s="10">
        <f>Marketing[[#This Row],[clicks]]/Marketing[[#This Row],[impressions]]</f>
        <v>0.48936170212765956</v>
      </c>
      <c r="N159">
        <f>Marketing[[#This Row],[transactions]]/Marketing[[#This Row],[clicks]]</f>
        <v>0.17028985507246377</v>
      </c>
    </row>
    <row r="160" spans="1:14" x14ac:dyDescent="0.25">
      <c r="A160" s="1">
        <v>44501</v>
      </c>
      <c r="B160" t="s">
        <v>12</v>
      </c>
      <c r="C160" t="s">
        <v>16</v>
      </c>
      <c r="D160" s="6">
        <v>334</v>
      </c>
      <c r="E160">
        <v>5965</v>
      </c>
      <c r="F160">
        <v>373</v>
      </c>
      <c r="G160" s="6">
        <v>533</v>
      </c>
      <c r="H160">
        <v>14</v>
      </c>
      <c r="I160">
        <v>7</v>
      </c>
      <c r="J160" s="10">
        <f>Marketing[[#This Row],[spend]]/Marketing[[#This Row],[revenue]]</f>
        <v>0.62664165103189495</v>
      </c>
      <c r="K160" s="6">
        <f>Marketing[[#This Row],[revenue]]/Marketing[[#This Row],[transactions]]</f>
        <v>38.071428571428569</v>
      </c>
      <c r="L160" s="6">
        <f>Marketing[[#This Row],[spend]]/Marketing[[#This Row],[new_customer_transactions]]</f>
        <v>47.714285714285715</v>
      </c>
      <c r="M160" s="10">
        <f>Marketing[[#This Row],[clicks]]/Marketing[[#This Row],[impressions]]</f>
        <v>6.2531433361274105E-2</v>
      </c>
      <c r="N160">
        <f>Marketing[[#This Row],[transactions]]/Marketing[[#This Row],[clicks]]</f>
        <v>3.7533512064343161E-2</v>
      </c>
    </row>
    <row r="161" spans="1:14" x14ac:dyDescent="0.25">
      <c r="A161" s="1">
        <v>44531</v>
      </c>
      <c r="B161" t="s">
        <v>12</v>
      </c>
      <c r="C161" t="s">
        <v>10</v>
      </c>
      <c r="D161" s="6">
        <v>942</v>
      </c>
      <c r="E161">
        <v>162090</v>
      </c>
      <c r="F161">
        <v>678</v>
      </c>
      <c r="G161" s="6">
        <v>1244</v>
      </c>
      <c r="H161">
        <v>42</v>
      </c>
      <c r="I161">
        <v>30</v>
      </c>
      <c r="J161" s="10">
        <f>Marketing[[#This Row],[spend]]/Marketing[[#This Row],[revenue]]</f>
        <v>0.75723472668810288</v>
      </c>
      <c r="K161" s="6">
        <f>Marketing[[#This Row],[revenue]]/Marketing[[#This Row],[transactions]]</f>
        <v>29.61904761904762</v>
      </c>
      <c r="L161" s="6">
        <f>Marketing[[#This Row],[spend]]/Marketing[[#This Row],[new_customer_transactions]]</f>
        <v>31.4</v>
      </c>
      <c r="M161" s="10">
        <f>Marketing[[#This Row],[clicks]]/Marketing[[#This Row],[impressions]]</f>
        <v>4.1828613733111237E-3</v>
      </c>
      <c r="N161">
        <f>Marketing[[#This Row],[transactions]]/Marketing[[#This Row],[clicks]]</f>
        <v>6.1946902654867256E-2</v>
      </c>
    </row>
    <row r="162" spans="1:14" x14ac:dyDescent="0.25">
      <c r="A162" s="1">
        <v>44531</v>
      </c>
      <c r="B162" t="s">
        <v>12</v>
      </c>
      <c r="C162" t="s">
        <v>15</v>
      </c>
      <c r="D162" s="6">
        <v>33</v>
      </c>
      <c r="E162">
        <v>307</v>
      </c>
      <c r="F162">
        <v>153</v>
      </c>
      <c r="G162" s="6">
        <v>1322</v>
      </c>
      <c r="H162">
        <v>28</v>
      </c>
      <c r="I162">
        <v>8</v>
      </c>
      <c r="J162" s="10">
        <f>Marketing[[#This Row],[spend]]/Marketing[[#This Row],[revenue]]</f>
        <v>2.4962178517397883E-2</v>
      </c>
      <c r="K162" s="6">
        <f>Marketing[[#This Row],[revenue]]/Marketing[[#This Row],[transactions]]</f>
        <v>47.214285714285715</v>
      </c>
      <c r="L162" s="6">
        <f>Marketing[[#This Row],[spend]]/Marketing[[#This Row],[new_customer_transactions]]</f>
        <v>4.125</v>
      </c>
      <c r="M162" s="10">
        <f>Marketing[[#This Row],[clicks]]/Marketing[[#This Row],[impressions]]</f>
        <v>0.49837133550488599</v>
      </c>
      <c r="N162">
        <f>Marketing[[#This Row],[transactions]]/Marketing[[#This Row],[clicks]]</f>
        <v>0.18300653594771241</v>
      </c>
    </row>
    <row r="163" spans="1:14" x14ac:dyDescent="0.25">
      <c r="A163" s="1">
        <v>44531</v>
      </c>
      <c r="B163" t="s">
        <v>12</v>
      </c>
      <c r="C163" t="s">
        <v>16</v>
      </c>
      <c r="D163" s="6">
        <v>326</v>
      </c>
      <c r="E163">
        <v>4758</v>
      </c>
      <c r="F163">
        <v>316</v>
      </c>
      <c r="G163" s="6">
        <v>510</v>
      </c>
      <c r="H163">
        <v>13</v>
      </c>
      <c r="I163">
        <v>6</v>
      </c>
      <c r="J163" s="10">
        <f>Marketing[[#This Row],[spend]]/Marketing[[#This Row],[revenue]]</f>
        <v>0.63921568627450975</v>
      </c>
      <c r="K163" s="6">
        <f>Marketing[[#This Row],[revenue]]/Marketing[[#This Row],[transactions]]</f>
        <v>39.230769230769234</v>
      </c>
      <c r="L163" s="6">
        <f>Marketing[[#This Row],[spend]]/Marketing[[#This Row],[new_customer_transactions]]</f>
        <v>54.333333333333336</v>
      </c>
      <c r="M163" s="10">
        <f>Marketing[[#This Row],[clicks]]/Marketing[[#This Row],[impressions]]</f>
        <v>6.6414459857082803E-2</v>
      </c>
      <c r="N163">
        <f>Marketing[[#This Row],[transactions]]/Marketing[[#This Row],[clicks]]</f>
        <v>4.1139240506329111E-2</v>
      </c>
    </row>
    <row r="164" spans="1:14" x14ac:dyDescent="0.25">
      <c r="A164" s="1">
        <v>44562</v>
      </c>
      <c r="B164" t="s">
        <v>12</v>
      </c>
      <c r="C164" t="s">
        <v>10</v>
      </c>
      <c r="D164" s="6">
        <v>1640</v>
      </c>
      <c r="E164">
        <v>311726</v>
      </c>
      <c r="F164">
        <v>1569</v>
      </c>
      <c r="G164" s="6">
        <v>2642</v>
      </c>
      <c r="H164">
        <v>98</v>
      </c>
      <c r="I164">
        <v>83</v>
      </c>
      <c r="J164" s="10">
        <f>Marketing[[#This Row],[spend]]/Marketing[[#This Row],[revenue]]</f>
        <v>0.62074186222558669</v>
      </c>
      <c r="K164" s="6">
        <f>Marketing[[#This Row],[revenue]]/Marketing[[#This Row],[transactions]]</f>
        <v>26.959183673469386</v>
      </c>
      <c r="L164" s="6">
        <f>Marketing[[#This Row],[spend]]/Marketing[[#This Row],[new_customer_transactions]]</f>
        <v>19.759036144578314</v>
      </c>
      <c r="M164" s="10">
        <f>Marketing[[#This Row],[clicks]]/Marketing[[#This Row],[impressions]]</f>
        <v>5.0332663942051674E-3</v>
      </c>
      <c r="N164">
        <f>Marketing[[#This Row],[transactions]]/Marketing[[#This Row],[clicks]]</f>
        <v>6.2460165710643722E-2</v>
      </c>
    </row>
    <row r="165" spans="1:14" x14ac:dyDescent="0.25">
      <c r="A165" s="1">
        <v>44562</v>
      </c>
      <c r="B165" t="s">
        <v>12</v>
      </c>
      <c r="C165" t="s">
        <v>15</v>
      </c>
      <c r="D165" s="6">
        <v>57</v>
      </c>
      <c r="E165">
        <v>739</v>
      </c>
      <c r="F165">
        <v>375</v>
      </c>
      <c r="G165" s="6">
        <v>2190</v>
      </c>
      <c r="H165">
        <v>56</v>
      </c>
      <c r="I165">
        <v>18</v>
      </c>
      <c r="J165" s="10">
        <f>Marketing[[#This Row],[spend]]/Marketing[[#This Row],[revenue]]</f>
        <v>2.6027397260273973E-2</v>
      </c>
      <c r="K165" s="6">
        <f>Marketing[[#This Row],[revenue]]/Marketing[[#This Row],[transactions]]</f>
        <v>39.107142857142854</v>
      </c>
      <c r="L165" s="6">
        <f>Marketing[[#This Row],[spend]]/Marketing[[#This Row],[new_customer_transactions]]</f>
        <v>3.1666666666666665</v>
      </c>
      <c r="M165" s="10">
        <f>Marketing[[#This Row],[clicks]]/Marketing[[#This Row],[impressions]]</f>
        <v>0.50744248985115026</v>
      </c>
      <c r="N165">
        <f>Marketing[[#This Row],[transactions]]/Marketing[[#This Row],[clicks]]</f>
        <v>0.14933333333333335</v>
      </c>
    </row>
    <row r="166" spans="1:14" x14ac:dyDescent="0.25">
      <c r="A166" s="1">
        <v>44562</v>
      </c>
      <c r="B166" t="s">
        <v>12</v>
      </c>
      <c r="C166" t="s">
        <v>16</v>
      </c>
      <c r="D166" s="6">
        <v>512</v>
      </c>
      <c r="E166">
        <v>8961</v>
      </c>
      <c r="F166">
        <v>557</v>
      </c>
      <c r="G166" s="6">
        <v>1060</v>
      </c>
      <c r="H166">
        <v>27</v>
      </c>
      <c r="I166">
        <v>18</v>
      </c>
      <c r="J166" s="10">
        <f>Marketing[[#This Row],[spend]]/Marketing[[#This Row],[revenue]]</f>
        <v>0.48301886792452831</v>
      </c>
      <c r="K166" s="6">
        <f>Marketing[[#This Row],[revenue]]/Marketing[[#This Row],[transactions]]</f>
        <v>39.25925925925926</v>
      </c>
      <c r="L166" s="6">
        <f>Marketing[[#This Row],[spend]]/Marketing[[#This Row],[new_customer_transactions]]</f>
        <v>28.444444444444443</v>
      </c>
      <c r="M166" s="10">
        <f>Marketing[[#This Row],[clicks]]/Marketing[[#This Row],[impressions]]</f>
        <v>6.2158241267715658E-2</v>
      </c>
      <c r="N166">
        <f>Marketing[[#This Row],[transactions]]/Marketing[[#This Row],[clicks]]</f>
        <v>4.8473967684021541E-2</v>
      </c>
    </row>
    <row r="167" spans="1:14" x14ac:dyDescent="0.25">
      <c r="A167" s="1">
        <v>44593</v>
      </c>
      <c r="B167" t="s">
        <v>12</v>
      </c>
      <c r="C167" t="s">
        <v>10</v>
      </c>
      <c r="D167" s="6">
        <v>960</v>
      </c>
      <c r="E167">
        <v>209867</v>
      </c>
      <c r="F167">
        <v>1048</v>
      </c>
      <c r="G167" s="6">
        <v>1483</v>
      </c>
      <c r="H167">
        <v>44</v>
      </c>
      <c r="I167">
        <v>38</v>
      </c>
      <c r="J167" s="10">
        <f>Marketing[[#This Row],[spend]]/Marketing[[#This Row],[revenue]]</f>
        <v>0.64733648010788947</v>
      </c>
      <c r="K167" s="6">
        <f>Marketing[[#This Row],[revenue]]/Marketing[[#This Row],[transactions]]</f>
        <v>33.704545454545453</v>
      </c>
      <c r="L167" s="6">
        <f>Marketing[[#This Row],[spend]]/Marketing[[#This Row],[new_customer_transactions]]</f>
        <v>25.263157894736842</v>
      </c>
      <c r="M167" s="10">
        <f>Marketing[[#This Row],[clicks]]/Marketing[[#This Row],[impressions]]</f>
        <v>4.9936388284008443E-3</v>
      </c>
      <c r="N167">
        <f>Marketing[[#This Row],[transactions]]/Marketing[[#This Row],[clicks]]</f>
        <v>4.1984732824427481E-2</v>
      </c>
    </row>
    <row r="168" spans="1:14" x14ac:dyDescent="0.25">
      <c r="A168" s="1">
        <v>44593</v>
      </c>
      <c r="B168" t="s">
        <v>12</v>
      </c>
      <c r="C168" t="s">
        <v>15</v>
      </c>
      <c r="D168" s="6">
        <v>75</v>
      </c>
      <c r="E168">
        <v>741</v>
      </c>
      <c r="F168">
        <v>312</v>
      </c>
      <c r="G168" s="6">
        <v>2157</v>
      </c>
      <c r="H168">
        <v>53</v>
      </c>
      <c r="I168">
        <v>13</v>
      </c>
      <c r="J168" s="10">
        <f>Marketing[[#This Row],[spend]]/Marketing[[#This Row],[revenue]]</f>
        <v>3.4770514603616132E-2</v>
      </c>
      <c r="K168" s="6">
        <f>Marketing[[#This Row],[revenue]]/Marketing[[#This Row],[transactions]]</f>
        <v>40.698113207547166</v>
      </c>
      <c r="L168" s="6">
        <f>Marketing[[#This Row],[spend]]/Marketing[[#This Row],[new_customer_transactions]]</f>
        <v>5.7692307692307692</v>
      </c>
      <c r="M168" s="10">
        <f>Marketing[[#This Row],[clicks]]/Marketing[[#This Row],[impressions]]</f>
        <v>0.42105263157894735</v>
      </c>
      <c r="N168">
        <f>Marketing[[#This Row],[transactions]]/Marketing[[#This Row],[clicks]]</f>
        <v>0.16987179487179488</v>
      </c>
    </row>
    <row r="169" spans="1:14" x14ac:dyDescent="0.25">
      <c r="A169" s="1">
        <v>44593</v>
      </c>
      <c r="B169" t="s">
        <v>12</v>
      </c>
      <c r="C169" t="s">
        <v>16</v>
      </c>
      <c r="D169" s="6">
        <v>256</v>
      </c>
      <c r="E169">
        <v>5958</v>
      </c>
      <c r="F169">
        <v>432</v>
      </c>
      <c r="G169" s="6">
        <v>459</v>
      </c>
      <c r="H169">
        <v>13</v>
      </c>
      <c r="I169">
        <v>9</v>
      </c>
      <c r="J169" s="10">
        <f>Marketing[[#This Row],[spend]]/Marketing[[#This Row],[revenue]]</f>
        <v>0.55773420479302838</v>
      </c>
      <c r="K169" s="6">
        <f>Marketing[[#This Row],[revenue]]/Marketing[[#This Row],[transactions]]</f>
        <v>35.307692307692307</v>
      </c>
      <c r="L169" s="6">
        <f>Marketing[[#This Row],[spend]]/Marketing[[#This Row],[new_customer_transactions]]</f>
        <v>28.444444444444443</v>
      </c>
      <c r="M169" s="10">
        <f>Marketing[[#This Row],[clicks]]/Marketing[[#This Row],[impressions]]</f>
        <v>7.2507552870090641E-2</v>
      </c>
      <c r="N169">
        <f>Marketing[[#This Row],[transactions]]/Marketing[[#This Row],[clicks]]</f>
        <v>3.0092592592592591E-2</v>
      </c>
    </row>
    <row r="170" spans="1:14" x14ac:dyDescent="0.25">
      <c r="A170" s="1">
        <v>44621</v>
      </c>
      <c r="B170" t="s">
        <v>12</v>
      </c>
      <c r="C170" t="s">
        <v>10</v>
      </c>
      <c r="D170" s="6">
        <v>1334</v>
      </c>
      <c r="E170">
        <v>227813</v>
      </c>
      <c r="F170">
        <v>1379</v>
      </c>
      <c r="G170" s="6">
        <v>2117</v>
      </c>
      <c r="H170">
        <v>63</v>
      </c>
      <c r="I170">
        <v>42</v>
      </c>
      <c r="J170" s="10">
        <f>Marketing[[#This Row],[spend]]/Marketing[[#This Row],[revenue]]</f>
        <v>0.63013698630136983</v>
      </c>
      <c r="K170" s="6">
        <f>Marketing[[#This Row],[revenue]]/Marketing[[#This Row],[transactions]]</f>
        <v>33.603174603174601</v>
      </c>
      <c r="L170" s="6">
        <f>Marketing[[#This Row],[spend]]/Marketing[[#This Row],[new_customer_transactions]]</f>
        <v>31.761904761904763</v>
      </c>
      <c r="M170" s="10">
        <f>Marketing[[#This Row],[clicks]]/Marketing[[#This Row],[impressions]]</f>
        <v>6.0532103084547416E-3</v>
      </c>
      <c r="N170">
        <f>Marketing[[#This Row],[transactions]]/Marketing[[#This Row],[clicks]]</f>
        <v>4.5685279187817257E-2</v>
      </c>
    </row>
    <row r="171" spans="1:14" x14ac:dyDescent="0.25">
      <c r="A171" s="1">
        <v>44621</v>
      </c>
      <c r="B171" t="s">
        <v>12</v>
      </c>
      <c r="C171" t="s">
        <v>15</v>
      </c>
      <c r="D171" s="6">
        <v>109</v>
      </c>
      <c r="E171">
        <v>791</v>
      </c>
      <c r="F171">
        <v>328</v>
      </c>
      <c r="G171" s="6">
        <v>2903</v>
      </c>
      <c r="H171">
        <v>60</v>
      </c>
      <c r="I171">
        <v>15</v>
      </c>
      <c r="J171" s="10">
        <f>Marketing[[#This Row],[spend]]/Marketing[[#This Row],[revenue]]</f>
        <v>3.7547364795039617E-2</v>
      </c>
      <c r="K171" s="6">
        <f>Marketing[[#This Row],[revenue]]/Marketing[[#This Row],[transactions]]</f>
        <v>48.383333333333333</v>
      </c>
      <c r="L171" s="6">
        <f>Marketing[[#This Row],[spend]]/Marketing[[#This Row],[new_customer_transactions]]</f>
        <v>7.2666666666666666</v>
      </c>
      <c r="M171" s="10">
        <f>Marketing[[#This Row],[clicks]]/Marketing[[#This Row],[impressions]]</f>
        <v>0.41466498103666244</v>
      </c>
      <c r="N171">
        <f>Marketing[[#This Row],[transactions]]/Marketing[[#This Row],[clicks]]</f>
        <v>0.18292682926829268</v>
      </c>
    </row>
    <row r="172" spans="1:14" x14ac:dyDescent="0.25">
      <c r="A172" s="1">
        <v>44621</v>
      </c>
      <c r="B172" t="s">
        <v>12</v>
      </c>
      <c r="C172" t="s">
        <v>16</v>
      </c>
      <c r="D172" s="6">
        <v>306</v>
      </c>
      <c r="E172">
        <v>7948</v>
      </c>
      <c r="F172">
        <v>628</v>
      </c>
      <c r="G172" s="6">
        <v>548</v>
      </c>
      <c r="H172">
        <v>12</v>
      </c>
      <c r="I172">
        <v>9</v>
      </c>
      <c r="J172" s="10">
        <f>Marketing[[#This Row],[spend]]/Marketing[[#This Row],[revenue]]</f>
        <v>0.55839416058394165</v>
      </c>
      <c r="K172" s="6">
        <f>Marketing[[#This Row],[revenue]]/Marketing[[#This Row],[transactions]]</f>
        <v>45.666666666666664</v>
      </c>
      <c r="L172" s="6">
        <f>Marketing[[#This Row],[spend]]/Marketing[[#This Row],[new_customer_transactions]]</f>
        <v>34</v>
      </c>
      <c r="M172" s="10">
        <f>Marketing[[#This Row],[clicks]]/Marketing[[#This Row],[impressions]]</f>
        <v>7.9013588324106696E-2</v>
      </c>
      <c r="N172">
        <f>Marketing[[#This Row],[transactions]]/Marketing[[#This Row],[clicks]]</f>
        <v>1.9108280254777069E-2</v>
      </c>
    </row>
    <row r="173" spans="1:14" x14ac:dyDescent="0.25">
      <c r="A173" s="1">
        <v>44652</v>
      </c>
      <c r="B173" t="s">
        <v>12</v>
      </c>
      <c r="C173" t="s">
        <v>10</v>
      </c>
      <c r="D173" s="6">
        <v>1157</v>
      </c>
      <c r="E173">
        <v>186860</v>
      </c>
      <c r="F173">
        <v>1415</v>
      </c>
      <c r="G173" s="6">
        <v>1525</v>
      </c>
      <c r="H173">
        <v>45</v>
      </c>
      <c r="I173">
        <v>31</v>
      </c>
      <c r="J173" s="10">
        <f>Marketing[[#This Row],[spend]]/Marketing[[#This Row],[revenue]]</f>
        <v>0.75868852459016389</v>
      </c>
      <c r="K173" s="6">
        <f>Marketing[[#This Row],[revenue]]/Marketing[[#This Row],[transactions]]</f>
        <v>33.888888888888886</v>
      </c>
      <c r="L173" s="6">
        <f>Marketing[[#This Row],[spend]]/Marketing[[#This Row],[new_customer_transactions]]</f>
        <v>37.322580645161288</v>
      </c>
      <c r="M173" s="10">
        <f>Marketing[[#This Row],[clicks]]/Marketing[[#This Row],[impressions]]</f>
        <v>7.5725141817403405E-3</v>
      </c>
      <c r="N173">
        <f>Marketing[[#This Row],[transactions]]/Marketing[[#This Row],[clicks]]</f>
        <v>3.1802120141342753E-2</v>
      </c>
    </row>
    <row r="174" spans="1:14" x14ac:dyDescent="0.25">
      <c r="A174" s="1">
        <v>44652</v>
      </c>
      <c r="B174" t="s">
        <v>12</v>
      </c>
      <c r="C174" t="s">
        <v>15</v>
      </c>
      <c r="D174" s="6">
        <v>68</v>
      </c>
      <c r="E174">
        <v>665</v>
      </c>
      <c r="F174">
        <v>264</v>
      </c>
      <c r="G174" s="6">
        <v>1916</v>
      </c>
      <c r="H174">
        <v>43</v>
      </c>
      <c r="I174">
        <v>11</v>
      </c>
      <c r="J174" s="10">
        <f>Marketing[[#This Row],[spend]]/Marketing[[#This Row],[revenue]]</f>
        <v>3.5490605427974949E-2</v>
      </c>
      <c r="K174" s="6">
        <f>Marketing[[#This Row],[revenue]]/Marketing[[#This Row],[transactions]]</f>
        <v>44.558139534883722</v>
      </c>
      <c r="L174" s="6">
        <f>Marketing[[#This Row],[spend]]/Marketing[[#This Row],[new_customer_transactions]]</f>
        <v>6.1818181818181817</v>
      </c>
      <c r="M174" s="10">
        <f>Marketing[[#This Row],[clicks]]/Marketing[[#This Row],[impressions]]</f>
        <v>0.39699248120300751</v>
      </c>
      <c r="N174">
        <f>Marketing[[#This Row],[transactions]]/Marketing[[#This Row],[clicks]]</f>
        <v>0.16287878787878787</v>
      </c>
    </row>
    <row r="175" spans="1:14" x14ac:dyDescent="0.25">
      <c r="A175" s="1">
        <v>44652</v>
      </c>
      <c r="B175" t="s">
        <v>12</v>
      </c>
      <c r="C175" t="s">
        <v>16</v>
      </c>
      <c r="D175" s="6">
        <v>401</v>
      </c>
      <c r="E175">
        <v>10323</v>
      </c>
      <c r="F175">
        <v>703</v>
      </c>
      <c r="G175" s="6">
        <v>646</v>
      </c>
      <c r="H175">
        <v>16</v>
      </c>
      <c r="I175">
        <v>8</v>
      </c>
      <c r="J175" s="10">
        <f>Marketing[[#This Row],[spend]]/Marketing[[#This Row],[revenue]]</f>
        <v>0.62074303405572751</v>
      </c>
      <c r="K175" s="6">
        <f>Marketing[[#This Row],[revenue]]/Marketing[[#This Row],[transactions]]</f>
        <v>40.375</v>
      </c>
      <c r="L175" s="6">
        <f>Marketing[[#This Row],[spend]]/Marketing[[#This Row],[new_customer_transactions]]</f>
        <v>50.125</v>
      </c>
      <c r="M175" s="10">
        <f>Marketing[[#This Row],[clicks]]/Marketing[[#This Row],[impressions]]</f>
        <v>6.8100358422939072E-2</v>
      </c>
      <c r="N175">
        <f>Marketing[[#This Row],[transactions]]/Marketing[[#This Row],[clicks]]</f>
        <v>2.2759601706970129E-2</v>
      </c>
    </row>
    <row r="176" spans="1:14" x14ac:dyDescent="0.25">
      <c r="A176" s="1">
        <v>44682</v>
      </c>
      <c r="B176" t="s">
        <v>12</v>
      </c>
      <c r="C176" t="s">
        <v>10</v>
      </c>
      <c r="D176" s="6">
        <v>1158</v>
      </c>
      <c r="E176">
        <v>193603</v>
      </c>
      <c r="F176">
        <v>1134</v>
      </c>
      <c r="G176" s="6">
        <v>2020</v>
      </c>
      <c r="H176">
        <v>55</v>
      </c>
      <c r="I176">
        <v>93</v>
      </c>
      <c r="J176" s="10">
        <f>Marketing[[#This Row],[spend]]/Marketing[[#This Row],[revenue]]</f>
        <v>0.57326732673267322</v>
      </c>
      <c r="K176" s="6">
        <f>Marketing[[#This Row],[revenue]]/Marketing[[#This Row],[transactions]]</f>
        <v>36.727272727272727</v>
      </c>
      <c r="L176" s="6">
        <f>Marketing[[#This Row],[spend]]/Marketing[[#This Row],[new_customer_transactions]]</f>
        <v>12.451612903225806</v>
      </c>
      <c r="M176" s="10">
        <f>Marketing[[#This Row],[clicks]]/Marketing[[#This Row],[impressions]]</f>
        <v>5.8573472518504361E-3</v>
      </c>
      <c r="N176">
        <f>Marketing[[#This Row],[transactions]]/Marketing[[#This Row],[clicks]]</f>
        <v>4.8500881834215165E-2</v>
      </c>
    </row>
    <row r="177" spans="1:14" x14ac:dyDescent="0.25">
      <c r="A177" s="1">
        <v>44682</v>
      </c>
      <c r="B177" t="s">
        <v>12</v>
      </c>
      <c r="C177" t="s">
        <v>15</v>
      </c>
      <c r="D177" s="6">
        <v>87</v>
      </c>
      <c r="E177">
        <v>611</v>
      </c>
      <c r="F177">
        <v>293</v>
      </c>
      <c r="G177" s="6">
        <v>2404</v>
      </c>
      <c r="H177">
        <v>49</v>
      </c>
      <c r="I177">
        <v>38</v>
      </c>
      <c r="J177" s="10">
        <f>Marketing[[#This Row],[spend]]/Marketing[[#This Row],[revenue]]</f>
        <v>3.6189683860232948E-2</v>
      </c>
      <c r="K177" s="6">
        <f>Marketing[[#This Row],[revenue]]/Marketing[[#This Row],[transactions]]</f>
        <v>49.061224489795919</v>
      </c>
      <c r="L177" s="6">
        <f>Marketing[[#This Row],[spend]]/Marketing[[#This Row],[new_customer_transactions]]</f>
        <v>2.2894736842105261</v>
      </c>
      <c r="M177" s="10">
        <f>Marketing[[#This Row],[clicks]]/Marketing[[#This Row],[impressions]]</f>
        <v>0.47954173486088381</v>
      </c>
      <c r="N177">
        <f>Marketing[[#This Row],[transactions]]/Marketing[[#This Row],[clicks]]</f>
        <v>0.16723549488054607</v>
      </c>
    </row>
    <row r="178" spans="1:14" x14ac:dyDescent="0.25">
      <c r="A178" s="1">
        <v>44682</v>
      </c>
      <c r="B178" t="s">
        <v>12</v>
      </c>
      <c r="C178" t="s">
        <v>16</v>
      </c>
      <c r="D178" s="6">
        <v>660</v>
      </c>
      <c r="E178">
        <v>20103</v>
      </c>
      <c r="F178">
        <v>1004</v>
      </c>
      <c r="G178" s="6">
        <v>1003</v>
      </c>
      <c r="H178">
        <v>24</v>
      </c>
      <c r="I178">
        <v>38</v>
      </c>
      <c r="J178" s="10">
        <f>Marketing[[#This Row],[spend]]/Marketing[[#This Row],[revenue]]</f>
        <v>0.65802592223330014</v>
      </c>
      <c r="K178" s="6">
        <f>Marketing[[#This Row],[revenue]]/Marketing[[#This Row],[transactions]]</f>
        <v>41.791666666666664</v>
      </c>
      <c r="L178" s="6">
        <f>Marketing[[#This Row],[spend]]/Marketing[[#This Row],[new_customer_transactions]]</f>
        <v>17.368421052631579</v>
      </c>
      <c r="M178" s="10">
        <f>Marketing[[#This Row],[clicks]]/Marketing[[#This Row],[impressions]]</f>
        <v>4.9942794607769986E-2</v>
      </c>
      <c r="N178">
        <f>Marketing[[#This Row],[transactions]]/Marketing[[#This Row],[clicks]]</f>
        <v>2.3904382470119521E-2</v>
      </c>
    </row>
    <row r="179" spans="1:14" x14ac:dyDescent="0.25">
      <c r="A179" s="1">
        <v>44713</v>
      </c>
      <c r="B179" t="s">
        <v>12</v>
      </c>
      <c r="C179" t="s">
        <v>10</v>
      </c>
      <c r="D179" s="6">
        <v>1660</v>
      </c>
      <c r="E179">
        <v>274070</v>
      </c>
      <c r="F179">
        <v>1898</v>
      </c>
      <c r="G179" s="6">
        <v>2171</v>
      </c>
      <c r="H179">
        <v>66</v>
      </c>
      <c r="I179">
        <v>120</v>
      </c>
      <c r="J179" s="10">
        <f>Marketing[[#This Row],[spend]]/Marketing[[#This Row],[revenue]]</f>
        <v>0.76462459695992635</v>
      </c>
      <c r="K179" s="6">
        <f>Marketing[[#This Row],[revenue]]/Marketing[[#This Row],[transactions]]</f>
        <v>32.893939393939391</v>
      </c>
      <c r="L179" s="6">
        <f>Marketing[[#This Row],[spend]]/Marketing[[#This Row],[new_customer_transactions]]</f>
        <v>13.833333333333334</v>
      </c>
      <c r="M179" s="10">
        <f>Marketing[[#This Row],[clicks]]/Marketing[[#This Row],[impressions]]</f>
        <v>6.9252380778633193E-3</v>
      </c>
      <c r="N179">
        <f>Marketing[[#This Row],[transactions]]/Marketing[[#This Row],[clicks]]</f>
        <v>3.4773445732349841E-2</v>
      </c>
    </row>
    <row r="180" spans="1:14" x14ac:dyDescent="0.25">
      <c r="A180" s="1">
        <v>44713</v>
      </c>
      <c r="B180" t="s">
        <v>12</v>
      </c>
      <c r="C180" t="s">
        <v>15</v>
      </c>
      <c r="D180" s="6">
        <v>130</v>
      </c>
      <c r="E180">
        <v>799</v>
      </c>
      <c r="F180">
        <v>343</v>
      </c>
      <c r="G180" s="6">
        <v>2479</v>
      </c>
      <c r="H180">
        <v>55</v>
      </c>
      <c r="I180">
        <v>40</v>
      </c>
      <c r="J180" s="10">
        <f>Marketing[[#This Row],[spend]]/Marketing[[#This Row],[revenue]]</f>
        <v>5.2440500201694232E-2</v>
      </c>
      <c r="K180" s="6">
        <f>Marketing[[#This Row],[revenue]]/Marketing[[#This Row],[transactions]]</f>
        <v>45.072727272727271</v>
      </c>
      <c r="L180" s="6">
        <f>Marketing[[#This Row],[spend]]/Marketing[[#This Row],[new_customer_transactions]]</f>
        <v>3.25</v>
      </c>
      <c r="M180" s="10">
        <f>Marketing[[#This Row],[clicks]]/Marketing[[#This Row],[impressions]]</f>
        <v>0.42928660826032539</v>
      </c>
      <c r="N180">
        <f>Marketing[[#This Row],[transactions]]/Marketing[[#This Row],[clicks]]</f>
        <v>0.16034985422740525</v>
      </c>
    </row>
    <row r="181" spans="1:14" x14ac:dyDescent="0.25">
      <c r="A181" s="1">
        <v>44713</v>
      </c>
      <c r="B181" t="s">
        <v>12</v>
      </c>
      <c r="C181" t="s">
        <v>16</v>
      </c>
      <c r="D181" s="6">
        <v>738</v>
      </c>
      <c r="E181">
        <v>19265</v>
      </c>
      <c r="F181">
        <v>973</v>
      </c>
      <c r="G181" s="6">
        <v>889</v>
      </c>
      <c r="H181">
        <v>22</v>
      </c>
      <c r="I181">
        <v>43</v>
      </c>
      <c r="J181" s="10">
        <f>Marketing[[#This Row],[spend]]/Marketing[[#This Row],[revenue]]</f>
        <v>0.83014623172103486</v>
      </c>
      <c r="K181" s="6">
        <f>Marketing[[#This Row],[revenue]]/Marketing[[#This Row],[transactions]]</f>
        <v>40.409090909090907</v>
      </c>
      <c r="L181" s="6">
        <f>Marketing[[#This Row],[spend]]/Marketing[[#This Row],[new_customer_transactions]]</f>
        <v>17.162790697674417</v>
      </c>
      <c r="M181" s="10">
        <f>Marketing[[#This Row],[clicks]]/Marketing[[#This Row],[impressions]]</f>
        <v>5.0506099143524524E-2</v>
      </c>
      <c r="N181">
        <f>Marketing[[#This Row],[transactions]]/Marketing[[#This Row],[clicks]]</f>
        <v>2.2610483042137718E-2</v>
      </c>
    </row>
    <row r="182" spans="1:14" x14ac:dyDescent="0.25">
      <c r="A182" s="1">
        <v>44743</v>
      </c>
      <c r="B182" t="s">
        <v>12</v>
      </c>
      <c r="C182" t="s">
        <v>10</v>
      </c>
      <c r="D182" s="6">
        <v>1196</v>
      </c>
      <c r="E182">
        <v>208778</v>
      </c>
      <c r="F182">
        <v>1180</v>
      </c>
      <c r="G182" s="6">
        <v>2304</v>
      </c>
      <c r="H182">
        <v>59</v>
      </c>
      <c r="I182">
        <v>103</v>
      </c>
      <c r="J182" s="10">
        <f>Marketing[[#This Row],[spend]]/Marketing[[#This Row],[revenue]]</f>
        <v>0.51909722222222221</v>
      </c>
      <c r="K182" s="6">
        <f>Marketing[[#This Row],[revenue]]/Marketing[[#This Row],[transactions]]</f>
        <v>39.050847457627121</v>
      </c>
      <c r="L182" s="6">
        <f>Marketing[[#This Row],[spend]]/Marketing[[#This Row],[new_customer_transactions]]</f>
        <v>11.611650485436893</v>
      </c>
      <c r="M182" s="10">
        <f>Marketing[[#This Row],[clicks]]/Marketing[[#This Row],[impressions]]</f>
        <v>5.6519365067200563E-3</v>
      </c>
      <c r="N182">
        <f>Marketing[[#This Row],[transactions]]/Marketing[[#This Row],[clicks]]</f>
        <v>0.05</v>
      </c>
    </row>
    <row r="183" spans="1:14" x14ac:dyDescent="0.25">
      <c r="A183" s="1">
        <v>44743</v>
      </c>
      <c r="B183" t="s">
        <v>12</v>
      </c>
      <c r="C183" t="s">
        <v>15</v>
      </c>
      <c r="D183" s="6">
        <v>90</v>
      </c>
      <c r="E183">
        <v>608</v>
      </c>
      <c r="F183">
        <v>291</v>
      </c>
      <c r="G183" s="6">
        <v>1849</v>
      </c>
      <c r="H183">
        <v>39</v>
      </c>
      <c r="I183">
        <v>25</v>
      </c>
      <c r="J183" s="10">
        <f>Marketing[[#This Row],[spend]]/Marketing[[#This Row],[revenue]]</f>
        <v>4.8674959437533805E-2</v>
      </c>
      <c r="K183" s="6">
        <f>Marketing[[#This Row],[revenue]]/Marketing[[#This Row],[transactions]]</f>
        <v>47.410256410256409</v>
      </c>
      <c r="L183" s="6">
        <f>Marketing[[#This Row],[spend]]/Marketing[[#This Row],[new_customer_transactions]]</f>
        <v>3.6</v>
      </c>
      <c r="M183" s="10">
        <f>Marketing[[#This Row],[clicks]]/Marketing[[#This Row],[impressions]]</f>
        <v>0.47861842105263158</v>
      </c>
      <c r="N183">
        <f>Marketing[[#This Row],[transactions]]/Marketing[[#This Row],[clicks]]</f>
        <v>0.13402061855670103</v>
      </c>
    </row>
    <row r="184" spans="1:14" x14ac:dyDescent="0.25">
      <c r="A184" s="1">
        <v>44743</v>
      </c>
      <c r="B184" t="s">
        <v>12</v>
      </c>
      <c r="C184" t="s">
        <v>16</v>
      </c>
      <c r="D184" s="6">
        <v>400</v>
      </c>
      <c r="E184">
        <v>11169</v>
      </c>
      <c r="F184">
        <v>511</v>
      </c>
      <c r="G184" s="6">
        <v>488</v>
      </c>
      <c r="H184">
        <v>12</v>
      </c>
      <c r="I184">
        <v>23</v>
      </c>
      <c r="J184" s="10">
        <f>Marketing[[#This Row],[spend]]/Marketing[[#This Row],[revenue]]</f>
        <v>0.81967213114754101</v>
      </c>
      <c r="K184" s="6">
        <f>Marketing[[#This Row],[revenue]]/Marketing[[#This Row],[transactions]]</f>
        <v>40.666666666666664</v>
      </c>
      <c r="L184" s="6">
        <f>Marketing[[#This Row],[spend]]/Marketing[[#This Row],[new_customer_transactions]]</f>
        <v>17.391304347826086</v>
      </c>
      <c r="M184" s="10">
        <f>Marketing[[#This Row],[clicks]]/Marketing[[#This Row],[impressions]]</f>
        <v>4.5751633986928102E-2</v>
      </c>
      <c r="N184">
        <f>Marketing[[#This Row],[transactions]]/Marketing[[#This Row],[clicks]]</f>
        <v>2.3483365949119372E-2</v>
      </c>
    </row>
    <row r="185" spans="1:14" x14ac:dyDescent="0.25">
      <c r="A185" s="1">
        <v>44774</v>
      </c>
      <c r="B185" t="s">
        <v>12</v>
      </c>
      <c r="C185" t="s">
        <v>10</v>
      </c>
      <c r="D185" s="6">
        <v>1531</v>
      </c>
      <c r="E185">
        <v>246912</v>
      </c>
      <c r="F185">
        <v>1527</v>
      </c>
      <c r="G185" s="6">
        <v>3075</v>
      </c>
      <c r="H185">
        <v>88</v>
      </c>
      <c r="I185">
        <v>163</v>
      </c>
      <c r="J185" s="10">
        <f>Marketing[[#This Row],[spend]]/Marketing[[#This Row],[revenue]]</f>
        <v>0.4978861788617886</v>
      </c>
      <c r="K185" s="6">
        <f>Marketing[[#This Row],[revenue]]/Marketing[[#This Row],[transactions]]</f>
        <v>34.94318181818182</v>
      </c>
      <c r="L185" s="6">
        <f>Marketing[[#This Row],[spend]]/Marketing[[#This Row],[new_customer_transactions]]</f>
        <v>9.3926380368098155</v>
      </c>
      <c r="M185" s="10">
        <f>Marketing[[#This Row],[clicks]]/Marketing[[#This Row],[impressions]]</f>
        <v>6.184389580093313E-3</v>
      </c>
      <c r="N185">
        <f>Marketing[[#This Row],[transactions]]/Marketing[[#This Row],[clicks]]</f>
        <v>5.762933857236411E-2</v>
      </c>
    </row>
    <row r="186" spans="1:14" x14ac:dyDescent="0.25">
      <c r="A186" s="1">
        <v>44774</v>
      </c>
      <c r="B186" t="s">
        <v>12</v>
      </c>
      <c r="C186" t="s">
        <v>15</v>
      </c>
      <c r="D186" s="6">
        <v>62</v>
      </c>
      <c r="E186">
        <v>673</v>
      </c>
      <c r="F186">
        <v>288</v>
      </c>
      <c r="G186" s="6">
        <v>2254</v>
      </c>
      <c r="H186">
        <v>47</v>
      </c>
      <c r="I186">
        <v>33</v>
      </c>
      <c r="J186" s="10">
        <f>Marketing[[#This Row],[spend]]/Marketing[[#This Row],[revenue]]</f>
        <v>2.7506654835847383E-2</v>
      </c>
      <c r="K186" s="6">
        <f>Marketing[[#This Row],[revenue]]/Marketing[[#This Row],[transactions]]</f>
        <v>47.957446808510639</v>
      </c>
      <c r="L186" s="6">
        <f>Marketing[[#This Row],[spend]]/Marketing[[#This Row],[new_customer_transactions]]</f>
        <v>1.8787878787878789</v>
      </c>
      <c r="M186" s="10">
        <f>Marketing[[#This Row],[clicks]]/Marketing[[#This Row],[impressions]]</f>
        <v>0.42793462109955421</v>
      </c>
      <c r="N186">
        <f>Marketing[[#This Row],[transactions]]/Marketing[[#This Row],[clicks]]</f>
        <v>0.16319444444444445</v>
      </c>
    </row>
    <row r="187" spans="1:14" x14ac:dyDescent="0.25">
      <c r="A187" s="1">
        <v>44774</v>
      </c>
      <c r="B187" t="s">
        <v>12</v>
      </c>
      <c r="C187" t="s">
        <v>16</v>
      </c>
      <c r="D187" s="6">
        <v>546</v>
      </c>
      <c r="E187">
        <v>12266</v>
      </c>
      <c r="F187">
        <v>624</v>
      </c>
      <c r="G187" s="6">
        <v>558</v>
      </c>
      <c r="H187">
        <v>15</v>
      </c>
      <c r="I187">
        <v>28</v>
      </c>
      <c r="J187" s="10">
        <f>Marketing[[#This Row],[spend]]/Marketing[[#This Row],[revenue]]</f>
        <v>0.978494623655914</v>
      </c>
      <c r="K187" s="6">
        <f>Marketing[[#This Row],[revenue]]/Marketing[[#This Row],[transactions]]</f>
        <v>37.200000000000003</v>
      </c>
      <c r="L187" s="6">
        <f>Marketing[[#This Row],[spend]]/Marketing[[#This Row],[new_customer_transactions]]</f>
        <v>19.5</v>
      </c>
      <c r="M187" s="10">
        <f>Marketing[[#This Row],[clicks]]/Marketing[[#This Row],[impressions]]</f>
        <v>5.0872330017935757E-2</v>
      </c>
      <c r="N187">
        <f>Marketing[[#This Row],[transactions]]/Marketing[[#This Row],[clicks]]</f>
        <v>2.403846153846154E-2</v>
      </c>
    </row>
    <row r="188" spans="1:14" x14ac:dyDescent="0.25">
      <c r="A188" s="1">
        <v>44805</v>
      </c>
      <c r="B188" t="s">
        <v>12</v>
      </c>
      <c r="C188" t="s">
        <v>10</v>
      </c>
      <c r="D188" s="6">
        <v>572</v>
      </c>
      <c r="E188">
        <v>86376</v>
      </c>
      <c r="F188">
        <v>629</v>
      </c>
      <c r="G188" s="6">
        <v>1186</v>
      </c>
      <c r="H188">
        <v>31</v>
      </c>
      <c r="I188">
        <v>55</v>
      </c>
      <c r="J188" s="10">
        <f>Marketing[[#This Row],[spend]]/Marketing[[#This Row],[revenue]]</f>
        <v>0.48229342327150082</v>
      </c>
      <c r="K188" s="6">
        <f>Marketing[[#This Row],[revenue]]/Marketing[[#This Row],[transactions]]</f>
        <v>38.258064516129032</v>
      </c>
      <c r="L188" s="6">
        <f>Marketing[[#This Row],[spend]]/Marketing[[#This Row],[new_customer_transactions]]</f>
        <v>10.4</v>
      </c>
      <c r="M188" s="10">
        <f>Marketing[[#This Row],[clicks]]/Marketing[[#This Row],[impressions]]</f>
        <v>7.2821154024266003E-3</v>
      </c>
      <c r="N188">
        <f>Marketing[[#This Row],[transactions]]/Marketing[[#This Row],[clicks]]</f>
        <v>4.9284578696343402E-2</v>
      </c>
    </row>
    <row r="189" spans="1:14" x14ac:dyDescent="0.25">
      <c r="A189" s="1">
        <v>44805</v>
      </c>
      <c r="B189" t="s">
        <v>12</v>
      </c>
      <c r="C189" t="s">
        <v>15</v>
      </c>
      <c r="D189" s="6">
        <v>26</v>
      </c>
      <c r="E189">
        <v>184</v>
      </c>
      <c r="F189">
        <v>87</v>
      </c>
      <c r="G189" s="6">
        <v>599</v>
      </c>
      <c r="H189">
        <v>12</v>
      </c>
      <c r="I189">
        <v>10</v>
      </c>
      <c r="J189" s="10">
        <f>Marketing[[#This Row],[spend]]/Marketing[[#This Row],[revenue]]</f>
        <v>4.340567612687813E-2</v>
      </c>
      <c r="K189" s="6">
        <f>Marketing[[#This Row],[revenue]]/Marketing[[#This Row],[transactions]]</f>
        <v>49.916666666666664</v>
      </c>
      <c r="L189" s="6">
        <f>Marketing[[#This Row],[spend]]/Marketing[[#This Row],[new_customer_transactions]]</f>
        <v>2.6</v>
      </c>
      <c r="M189" s="10">
        <f>Marketing[[#This Row],[clicks]]/Marketing[[#This Row],[impressions]]</f>
        <v>0.47282608695652173</v>
      </c>
      <c r="N189">
        <f>Marketing[[#This Row],[transactions]]/Marketing[[#This Row],[clicks]]</f>
        <v>0.13793103448275862</v>
      </c>
    </row>
    <row r="190" spans="1:14" x14ac:dyDescent="0.25">
      <c r="A190" s="1">
        <v>44805</v>
      </c>
      <c r="B190" t="s">
        <v>12</v>
      </c>
      <c r="C190" t="s">
        <v>16</v>
      </c>
      <c r="D190" s="6">
        <v>158</v>
      </c>
      <c r="E190">
        <v>2623</v>
      </c>
      <c r="F190">
        <v>160</v>
      </c>
      <c r="G190" s="6">
        <v>206</v>
      </c>
      <c r="H190">
        <v>5</v>
      </c>
      <c r="I190">
        <v>10</v>
      </c>
      <c r="J190" s="10">
        <f>Marketing[[#This Row],[spend]]/Marketing[[#This Row],[revenue]]</f>
        <v>0.76699029126213591</v>
      </c>
      <c r="K190" s="6">
        <f>Marketing[[#This Row],[revenue]]/Marketing[[#This Row],[transactions]]</f>
        <v>41.2</v>
      </c>
      <c r="L190" s="6">
        <f>Marketing[[#This Row],[spend]]/Marketing[[#This Row],[new_customer_transactions]]</f>
        <v>15.8</v>
      </c>
      <c r="M190" s="10">
        <f>Marketing[[#This Row],[clicks]]/Marketing[[#This Row],[impressions]]</f>
        <v>6.0998856271444912E-2</v>
      </c>
      <c r="N190">
        <f>Marketing[[#This Row],[transactions]]/Marketing[[#This Row],[clicks]]</f>
        <v>3.125E-2</v>
      </c>
    </row>
    <row r="191" spans="1:14" x14ac:dyDescent="0.25">
      <c r="A191" s="1">
        <v>44197</v>
      </c>
      <c r="B191" t="s">
        <v>9</v>
      </c>
      <c r="C191" t="s">
        <v>10</v>
      </c>
      <c r="D191" s="6">
        <v>357</v>
      </c>
      <c r="E191">
        <v>193787</v>
      </c>
      <c r="F191">
        <v>953</v>
      </c>
      <c r="G191" s="6">
        <v>22</v>
      </c>
      <c r="H191">
        <v>0</v>
      </c>
      <c r="I191">
        <v>0</v>
      </c>
      <c r="J191" s="10">
        <f>Marketing[[#This Row],[spend]]/Marketing[[#This Row],[revenue]]</f>
        <v>16.227272727272727</v>
      </c>
      <c r="K191" s="6" t="e">
        <f>Marketing[[#This Row],[revenue]]/Marketing[[#This Row],[transactions]]</f>
        <v>#DIV/0!</v>
      </c>
      <c r="L191" s="6" t="e">
        <f>Marketing[[#This Row],[spend]]/Marketing[[#This Row],[new_customer_transactions]]</f>
        <v>#DIV/0!</v>
      </c>
      <c r="M191" s="10">
        <f>Marketing[[#This Row],[clicks]]/Marketing[[#This Row],[impressions]]</f>
        <v>4.9177705418836145E-3</v>
      </c>
      <c r="N191">
        <f>Marketing[[#This Row],[transactions]]/Marketing[[#This Row],[clicks]]</f>
        <v>0</v>
      </c>
    </row>
    <row r="192" spans="1:14" x14ac:dyDescent="0.25">
      <c r="A192" s="1">
        <v>44197</v>
      </c>
      <c r="B192" t="s">
        <v>9</v>
      </c>
      <c r="C192" t="s">
        <v>15</v>
      </c>
      <c r="D192" s="6">
        <v>28</v>
      </c>
      <c r="E192">
        <v>668</v>
      </c>
      <c r="F192">
        <v>291</v>
      </c>
      <c r="G192" s="6">
        <v>338</v>
      </c>
      <c r="H192">
        <v>6</v>
      </c>
      <c r="I192">
        <v>2</v>
      </c>
      <c r="J192" s="10">
        <f>Marketing[[#This Row],[spend]]/Marketing[[#This Row],[revenue]]</f>
        <v>8.2840236686390539E-2</v>
      </c>
      <c r="K192" s="6">
        <f>Marketing[[#This Row],[revenue]]/Marketing[[#This Row],[transactions]]</f>
        <v>56.333333333333336</v>
      </c>
      <c r="L192" s="6">
        <f>Marketing[[#This Row],[spend]]/Marketing[[#This Row],[new_customer_transactions]]</f>
        <v>14</v>
      </c>
      <c r="M192" s="10">
        <f>Marketing[[#This Row],[clicks]]/Marketing[[#This Row],[impressions]]</f>
        <v>0.43562874251497008</v>
      </c>
      <c r="N192">
        <f>Marketing[[#This Row],[transactions]]/Marketing[[#This Row],[clicks]]</f>
        <v>2.0618556701030927E-2</v>
      </c>
    </row>
    <row r="193" spans="1:14" x14ac:dyDescent="0.25">
      <c r="A193" s="1">
        <v>44197</v>
      </c>
      <c r="B193" t="s">
        <v>9</v>
      </c>
      <c r="C193" t="s">
        <v>16</v>
      </c>
      <c r="D193" s="6">
        <v>24</v>
      </c>
      <c r="E193">
        <v>176</v>
      </c>
      <c r="F193">
        <v>42</v>
      </c>
      <c r="G193" s="6">
        <v>0</v>
      </c>
      <c r="H193">
        <v>0</v>
      </c>
      <c r="I193">
        <v>0</v>
      </c>
      <c r="J193" s="10" t="e">
        <f>Marketing[[#This Row],[spend]]/Marketing[[#This Row],[revenue]]</f>
        <v>#DIV/0!</v>
      </c>
      <c r="K193" s="6" t="e">
        <f>Marketing[[#This Row],[revenue]]/Marketing[[#This Row],[transactions]]</f>
        <v>#DIV/0!</v>
      </c>
      <c r="L193" s="6" t="e">
        <f>Marketing[[#This Row],[spend]]/Marketing[[#This Row],[new_customer_transactions]]</f>
        <v>#DIV/0!</v>
      </c>
      <c r="M193" s="10">
        <f>Marketing[[#This Row],[clicks]]/Marketing[[#This Row],[impressions]]</f>
        <v>0.23863636363636365</v>
      </c>
      <c r="N193">
        <f>Marketing[[#This Row],[transactions]]/Marketing[[#This Row],[clicks]]</f>
        <v>0</v>
      </c>
    </row>
    <row r="194" spans="1:14" x14ac:dyDescent="0.25">
      <c r="A194" s="1">
        <v>44228</v>
      </c>
      <c r="B194" t="s">
        <v>9</v>
      </c>
      <c r="C194" t="s">
        <v>10</v>
      </c>
      <c r="D194" s="6">
        <v>260</v>
      </c>
      <c r="E194">
        <v>154207</v>
      </c>
      <c r="F194">
        <v>690</v>
      </c>
      <c r="G194" s="6">
        <v>23</v>
      </c>
      <c r="H194">
        <v>0</v>
      </c>
      <c r="I194">
        <v>0</v>
      </c>
      <c r="J194" s="10">
        <f>Marketing[[#This Row],[spend]]/Marketing[[#This Row],[revenue]]</f>
        <v>11.304347826086957</v>
      </c>
      <c r="K194" s="6" t="e">
        <f>Marketing[[#This Row],[revenue]]/Marketing[[#This Row],[transactions]]</f>
        <v>#DIV/0!</v>
      </c>
      <c r="L194" s="6" t="e">
        <f>Marketing[[#This Row],[spend]]/Marketing[[#This Row],[new_customer_transactions]]</f>
        <v>#DIV/0!</v>
      </c>
      <c r="M194" s="10">
        <f>Marketing[[#This Row],[clicks]]/Marketing[[#This Row],[impressions]]</f>
        <v>4.4745050484089567E-3</v>
      </c>
      <c r="N194">
        <f>Marketing[[#This Row],[transactions]]/Marketing[[#This Row],[clicks]]</f>
        <v>0</v>
      </c>
    </row>
    <row r="195" spans="1:14" x14ac:dyDescent="0.25">
      <c r="A195" s="1">
        <v>44228</v>
      </c>
      <c r="B195" t="s">
        <v>9</v>
      </c>
      <c r="C195" t="s">
        <v>15</v>
      </c>
      <c r="D195" s="6">
        <v>11</v>
      </c>
      <c r="E195">
        <v>338</v>
      </c>
      <c r="F195">
        <v>150</v>
      </c>
      <c r="G195" s="6">
        <v>872</v>
      </c>
      <c r="H195">
        <v>15</v>
      </c>
      <c r="I195">
        <v>5</v>
      </c>
      <c r="J195" s="10">
        <f>Marketing[[#This Row],[spend]]/Marketing[[#This Row],[revenue]]</f>
        <v>1.261467889908257E-2</v>
      </c>
      <c r="K195" s="6">
        <f>Marketing[[#This Row],[revenue]]/Marketing[[#This Row],[transactions]]</f>
        <v>58.133333333333333</v>
      </c>
      <c r="L195" s="6">
        <f>Marketing[[#This Row],[spend]]/Marketing[[#This Row],[new_customer_transactions]]</f>
        <v>2.2000000000000002</v>
      </c>
      <c r="M195" s="10">
        <f>Marketing[[#This Row],[clicks]]/Marketing[[#This Row],[impressions]]</f>
        <v>0.4437869822485207</v>
      </c>
      <c r="N195">
        <f>Marketing[[#This Row],[transactions]]/Marketing[[#This Row],[clicks]]</f>
        <v>0.1</v>
      </c>
    </row>
    <row r="196" spans="1:14" x14ac:dyDescent="0.25">
      <c r="A196" s="1">
        <v>44228</v>
      </c>
      <c r="B196" t="s">
        <v>9</v>
      </c>
      <c r="C196" t="s">
        <v>16</v>
      </c>
      <c r="D196" s="6">
        <v>0</v>
      </c>
      <c r="E196">
        <v>0</v>
      </c>
      <c r="F196">
        <v>0</v>
      </c>
      <c r="G196" s="6">
        <v>0</v>
      </c>
      <c r="H196">
        <v>0</v>
      </c>
      <c r="I196">
        <v>0</v>
      </c>
      <c r="J196" s="10" t="e">
        <f>Marketing[[#This Row],[spend]]/Marketing[[#This Row],[revenue]]</f>
        <v>#DIV/0!</v>
      </c>
      <c r="K196" s="6" t="e">
        <f>Marketing[[#This Row],[revenue]]/Marketing[[#This Row],[transactions]]</f>
        <v>#DIV/0!</v>
      </c>
      <c r="L196" s="6" t="e">
        <f>Marketing[[#This Row],[spend]]/Marketing[[#This Row],[new_customer_transactions]]</f>
        <v>#DIV/0!</v>
      </c>
      <c r="M196" s="10" t="e">
        <f>Marketing[[#This Row],[clicks]]/Marketing[[#This Row],[impressions]]</f>
        <v>#DIV/0!</v>
      </c>
      <c r="N196" t="e">
        <f>Marketing[[#This Row],[transactions]]/Marketing[[#This Row],[clicks]]</f>
        <v>#DIV/0!</v>
      </c>
    </row>
    <row r="197" spans="1:14" x14ac:dyDescent="0.25">
      <c r="A197" s="1">
        <v>44256</v>
      </c>
      <c r="B197" t="s">
        <v>9</v>
      </c>
      <c r="C197" t="s">
        <v>10</v>
      </c>
      <c r="D197" s="6">
        <v>1851</v>
      </c>
      <c r="E197">
        <v>1372206</v>
      </c>
      <c r="F197">
        <v>5224</v>
      </c>
      <c r="G197" s="6">
        <v>0</v>
      </c>
      <c r="H197">
        <v>0</v>
      </c>
      <c r="I197">
        <v>0</v>
      </c>
      <c r="J197" s="10" t="e">
        <f>Marketing[[#This Row],[spend]]/Marketing[[#This Row],[revenue]]</f>
        <v>#DIV/0!</v>
      </c>
      <c r="K197" s="6" t="e">
        <f>Marketing[[#This Row],[revenue]]/Marketing[[#This Row],[transactions]]</f>
        <v>#DIV/0!</v>
      </c>
      <c r="L197" s="6" t="e">
        <f>Marketing[[#This Row],[spend]]/Marketing[[#This Row],[new_customer_transactions]]</f>
        <v>#DIV/0!</v>
      </c>
      <c r="M197" s="10">
        <f>Marketing[[#This Row],[clicks]]/Marketing[[#This Row],[impressions]]</f>
        <v>3.8070085686842938E-3</v>
      </c>
      <c r="N197">
        <f>Marketing[[#This Row],[transactions]]/Marketing[[#This Row],[clicks]]</f>
        <v>0</v>
      </c>
    </row>
    <row r="198" spans="1:14" x14ac:dyDescent="0.25">
      <c r="A198" s="1">
        <v>44256</v>
      </c>
      <c r="B198" t="s">
        <v>9</v>
      </c>
      <c r="C198" t="s">
        <v>15</v>
      </c>
      <c r="D198" s="6">
        <v>42</v>
      </c>
      <c r="E198">
        <v>1347</v>
      </c>
      <c r="F198">
        <v>556</v>
      </c>
      <c r="G198" s="6">
        <v>2228</v>
      </c>
      <c r="H198">
        <v>39</v>
      </c>
      <c r="I198">
        <v>20</v>
      </c>
      <c r="J198" s="10">
        <f>Marketing[[#This Row],[spend]]/Marketing[[#This Row],[revenue]]</f>
        <v>1.8850987432675045E-2</v>
      </c>
      <c r="K198" s="6">
        <f>Marketing[[#This Row],[revenue]]/Marketing[[#This Row],[transactions]]</f>
        <v>57.128205128205131</v>
      </c>
      <c r="L198" s="6">
        <f>Marketing[[#This Row],[spend]]/Marketing[[#This Row],[new_customer_transactions]]</f>
        <v>2.1</v>
      </c>
      <c r="M198" s="10">
        <f>Marketing[[#This Row],[clicks]]/Marketing[[#This Row],[impressions]]</f>
        <v>0.41276911655530807</v>
      </c>
      <c r="N198">
        <f>Marketing[[#This Row],[transactions]]/Marketing[[#This Row],[clicks]]</f>
        <v>7.0143884892086325E-2</v>
      </c>
    </row>
    <row r="199" spans="1:14" x14ac:dyDescent="0.25">
      <c r="A199" s="1">
        <v>44256</v>
      </c>
      <c r="B199" t="s">
        <v>9</v>
      </c>
      <c r="C199" t="s">
        <v>16</v>
      </c>
      <c r="D199" s="6">
        <v>0</v>
      </c>
      <c r="E199">
        <v>0</v>
      </c>
      <c r="F199">
        <v>0</v>
      </c>
      <c r="G199" s="6">
        <v>0</v>
      </c>
      <c r="H199">
        <v>0</v>
      </c>
      <c r="I199">
        <v>0</v>
      </c>
      <c r="J199" s="10" t="e">
        <f>Marketing[[#This Row],[spend]]/Marketing[[#This Row],[revenue]]</f>
        <v>#DIV/0!</v>
      </c>
      <c r="K199" s="6" t="e">
        <f>Marketing[[#This Row],[revenue]]/Marketing[[#This Row],[transactions]]</f>
        <v>#DIV/0!</v>
      </c>
      <c r="L199" s="6" t="e">
        <f>Marketing[[#This Row],[spend]]/Marketing[[#This Row],[new_customer_transactions]]</f>
        <v>#DIV/0!</v>
      </c>
      <c r="M199" s="10" t="e">
        <f>Marketing[[#This Row],[clicks]]/Marketing[[#This Row],[impressions]]</f>
        <v>#DIV/0!</v>
      </c>
      <c r="N199" t="e">
        <f>Marketing[[#This Row],[transactions]]/Marketing[[#This Row],[clicks]]</f>
        <v>#DIV/0!</v>
      </c>
    </row>
    <row r="200" spans="1:14" x14ac:dyDescent="0.25">
      <c r="A200" s="1">
        <v>44287</v>
      </c>
      <c r="B200" t="s">
        <v>9</v>
      </c>
      <c r="C200" t="s">
        <v>10</v>
      </c>
      <c r="D200" s="6">
        <v>1460</v>
      </c>
      <c r="E200">
        <v>1247463</v>
      </c>
      <c r="F200">
        <v>5046</v>
      </c>
      <c r="G200" s="6">
        <v>0</v>
      </c>
      <c r="H200">
        <v>0</v>
      </c>
      <c r="I200">
        <v>0</v>
      </c>
      <c r="J200" s="10" t="e">
        <f>Marketing[[#This Row],[spend]]/Marketing[[#This Row],[revenue]]</f>
        <v>#DIV/0!</v>
      </c>
      <c r="K200" s="6" t="e">
        <f>Marketing[[#This Row],[revenue]]/Marketing[[#This Row],[transactions]]</f>
        <v>#DIV/0!</v>
      </c>
      <c r="L200" s="6" t="e">
        <f>Marketing[[#This Row],[spend]]/Marketing[[#This Row],[new_customer_transactions]]</f>
        <v>#DIV/0!</v>
      </c>
      <c r="M200" s="10">
        <f>Marketing[[#This Row],[clicks]]/Marketing[[#This Row],[impressions]]</f>
        <v>4.0450097517922374E-3</v>
      </c>
      <c r="N200">
        <f>Marketing[[#This Row],[transactions]]/Marketing[[#This Row],[clicks]]</f>
        <v>0</v>
      </c>
    </row>
    <row r="201" spans="1:14" x14ac:dyDescent="0.25">
      <c r="A201" s="1">
        <v>44287</v>
      </c>
      <c r="B201" t="s">
        <v>9</v>
      </c>
      <c r="C201" t="s">
        <v>15</v>
      </c>
      <c r="D201" s="6">
        <v>45</v>
      </c>
      <c r="E201">
        <v>1118</v>
      </c>
      <c r="F201">
        <v>424</v>
      </c>
      <c r="G201" s="6">
        <v>1442</v>
      </c>
      <c r="H201">
        <v>29</v>
      </c>
      <c r="I201">
        <v>14</v>
      </c>
      <c r="J201" s="10">
        <f>Marketing[[#This Row],[spend]]/Marketing[[#This Row],[revenue]]</f>
        <v>3.1206657420249653E-2</v>
      </c>
      <c r="K201" s="6">
        <f>Marketing[[#This Row],[revenue]]/Marketing[[#This Row],[transactions]]</f>
        <v>49.724137931034484</v>
      </c>
      <c r="L201" s="6">
        <f>Marketing[[#This Row],[spend]]/Marketing[[#This Row],[new_customer_transactions]]</f>
        <v>3.2142857142857144</v>
      </c>
      <c r="M201" s="10">
        <f>Marketing[[#This Row],[clicks]]/Marketing[[#This Row],[impressions]]</f>
        <v>0.37924865831842575</v>
      </c>
      <c r="N201">
        <f>Marketing[[#This Row],[transactions]]/Marketing[[#This Row],[clicks]]</f>
        <v>6.8396226415094338E-2</v>
      </c>
    </row>
    <row r="202" spans="1:14" x14ac:dyDescent="0.25">
      <c r="A202" s="1">
        <v>44287</v>
      </c>
      <c r="B202" t="s">
        <v>9</v>
      </c>
      <c r="C202" t="s">
        <v>16</v>
      </c>
      <c r="D202" s="6">
        <v>0</v>
      </c>
      <c r="E202">
        <v>0</v>
      </c>
      <c r="F202">
        <v>0</v>
      </c>
      <c r="G202" s="6">
        <v>0</v>
      </c>
      <c r="H202">
        <v>0</v>
      </c>
      <c r="I202">
        <v>0</v>
      </c>
      <c r="J202" s="10" t="e">
        <f>Marketing[[#This Row],[spend]]/Marketing[[#This Row],[revenue]]</f>
        <v>#DIV/0!</v>
      </c>
      <c r="K202" s="6" t="e">
        <f>Marketing[[#This Row],[revenue]]/Marketing[[#This Row],[transactions]]</f>
        <v>#DIV/0!</v>
      </c>
      <c r="L202" s="6" t="e">
        <f>Marketing[[#This Row],[spend]]/Marketing[[#This Row],[new_customer_transactions]]</f>
        <v>#DIV/0!</v>
      </c>
      <c r="M202" s="10" t="e">
        <f>Marketing[[#This Row],[clicks]]/Marketing[[#This Row],[impressions]]</f>
        <v>#DIV/0!</v>
      </c>
      <c r="N202" t="e">
        <f>Marketing[[#This Row],[transactions]]/Marketing[[#This Row],[clicks]]</f>
        <v>#DIV/0!</v>
      </c>
    </row>
    <row r="203" spans="1:14" x14ac:dyDescent="0.25">
      <c r="A203" s="1">
        <v>44317</v>
      </c>
      <c r="B203" t="s">
        <v>9</v>
      </c>
      <c r="C203" t="s">
        <v>10</v>
      </c>
      <c r="D203" s="6">
        <v>1640</v>
      </c>
      <c r="E203">
        <v>1162079</v>
      </c>
      <c r="F203">
        <v>4034</v>
      </c>
      <c r="G203" s="6">
        <v>0</v>
      </c>
      <c r="H203">
        <v>0</v>
      </c>
      <c r="I203">
        <v>0</v>
      </c>
      <c r="J203" s="10" t="e">
        <f>Marketing[[#This Row],[spend]]/Marketing[[#This Row],[revenue]]</f>
        <v>#DIV/0!</v>
      </c>
      <c r="K203" s="6" t="e">
        <f>Marketing[[#This Row],[revenue]]/Marketing[[#This Row],[transactions]]</f>
        <v>#DIV/0!</v>
      </c>
      <c r="L203" s="6" t="e">
        <f>Marketing[[#This Row],[spend]]/Marketing[[#This Row],[new_customer_transactions]]</f>
        <v>#DIV/0!</v>
      </c>
      <c r="M203" s="10">
        <f>Marketing[[#This Row],[clicks]]/Marketing[[#This Row],[impressions]]</f>
        <v>3.4713646834681634E-3</v>
      </c>
      <c r="N203">
        <f>Marketing[[#This Row],[transactions]]/Marketing[[#This Row],[clicks]]</f>
        <v>0</v>
      </c>
    </row>
    <row r="204" spans="1:14" x14ac:dyDescent="0.25">
      <c r="A204" s="1">
        <v>44317</v>
      </c>
      <c r="B204" t="s">
        <v>9</v>
      </c>
      <c r="C204" t="s">
        <v>15</v>
      </c>
      <c r="D204" s="6">
        <v>31</v>
      </c>
      <c r="E204">
        <v>964</v>
      </c>
      <c r="F204">
        <v>431</v>
      </c>
      <c r="G204" s="6">
        <v>1537</v>
      </c>
      <c r="H204">
        <v>32</v>
      </c>
      <c r="I204">
        <v>13</v>
      </c>
      <c r="J204" s="10">
        <f>Marketing[[#This Row],[spend]]/Marketing[[#This Row],[revenue]]</f>
        <v>2.0169160702667534E-2</v>
      </c>
      <c r="K204" s="6">
        <f>Marketing[[#This Row],[revenue]]/Marketing[[#This Row],[transactions]]</f>
        <v>48.03125</v>
      </c>
      <c r="L204" s="6">
        <f>Marketing[[#This Row],[spend]]/Marketing[[#This Row],[new_customer_transactions]]</f>
        <v>2.3846153846153846</v>
      </c>
      <c r="M204" s="10">
        <f>Marketing[[#This Row],[clicks]]/Marketing[[#This Row],[impressions]]</f>
        <v>0.44709543568464732</v>
      </c>
      <c r="N204">
        <f>Marketing[[#This Row],[transactions]]/Marketing[[#This Row],[clicks]]</f>
        <v>7.4245939675174011E-2</v>
      </c>
    </row>
    <row r="205" spans="1:14" x14ac:dyDescent="0.25">
      <c r="A205" s="1">
        <v>44317</v>
      </c>
      <c r="B205" t="s">
        <v>9</v>
      </c>
      <c r="C205" t="s">
        <v>16</v>
      </c>
      <c r="D205" s="6">
        <v>194</v>
      </c>
      <c r="E205">
        <v>11547</v>
      </c>
      <c r="F205">
        <v>1326</v>
      </c>
      <c r="G205" s="6">
        <v>154</v>
      </c>
      <c r="H205">
        <v>4</v>
      </c>
      <c r="I205">
        <v>2</v>
      </c>
      <c r="J205" s="10">
        <f>Marketing[[#This Row],[spend]]/Marketing[[#This Row],[revenue]]</f>
        <v>1.2597402597402598</v>
      </c>
      <c r="K205" s="6">
        <f>Marketing[[#This Row],[revenue]]/Marketing[[#This Row],[transactions]]</f>
        <v>38.5</v>
      </c>
      <c r="L205" s="6">
        <f>Marketing[[#This Row],[spend]]/Marketing[[#This Row],[new_customer_transactions]]</f>
        <v>97</v>
      </c>
      <c r="M205" s="10">
        <f>Marketing[[#This Row],[clicks]]/Marketing[[#This Row],[impressions]]</f>
        <v>0.11483502208365809</v>
      </c>
      <c r="N205">
        <f>Marketing[[#This Row],[transactions]]/Marketing[[#This Row],[clicks]]</f>
        <v>3.0165912518853697E-3</v>
      </c>
    </row>
    <row r="206" spans="1:14" x14ac:dyDescent="0.25">
      <c r="A206" s="1">
        <v>44348</v>
      </c>
      <c r="B206" t="s">
        <v>9</v>
      </c>
      <c r="C206" t="s">
        <v>10</v>
      </c>
      <c r="D206" s="6">
        <v>1224</v>
      </c>
      <c r="E206">
        <v>803394</v>
      </c>
      <c r="F206">
        <v>3405</v>
      </c>
      <c r="G206" s="6">
        <v>0</v>
      </c>
      <c r="H206">
        <v>0</v>
      </c>
      <c r="I206">
        <v>0</v>
      </c>
      <c r="J206" s="10" t="e">
        <f>Marketing[[#This Row],[spend]]/Marketing[[#This Row],[revenue]]</f>
        <v>#DIV/0!</v>
      </c>
      <c r="K206" s="6" t="e">
        <f>Marketing[[#This Row],[revenue]]/Marketing[[#This Row],[transactions]]</f>
        <v>#DIV/0!</v>
      </c>
      <c r="L206" s="6" t="e">
        <f>Marketing[[#This Row],[spend]]/Marketing[[#This Row],[new_customer_transactions]]</f>
        <v>#DIV/0!</v>
      </c>
      <c r="M206" s="10">
        <f>Marketing[[#This Row],[clicks]]/Marketing[[#This Row],[impressions]]</f>
        <v>4.2382691431601428E-3</v>
      </c>
      <c r="N206">
        <f>Marketing[[#This Row],[transactions]]/Marketing[[#This Row],[clicks]]</f>
        <v>0</v>
      </c>
    </row>
    <row r="207" spans="1:14" x14ac:dyDescent="0.25">
      <c r="A207" s="1">
        <v>44348</v>
      </c>
      <c r="B207" t="s">
        <v>9</v>
      </c>
      <c r="C207" t="s">
        <v>15</v>
      </c>
      <c r="D207" s="6">
        <v>45</v>
      </c>
      <c r="E207">
        <v>851</v>
      </c>
      <c r="F207">
        <v>404</v>
      </c>
      <c r="G207" s="6">
        <v>1711</v>
      </c>
      <c r="H207">
        <v>36</v>
      </c>
      <c r="I207">
        <v>15</v>
      </c>
      <c r="J207" s="10">
        <f>Marketing[[#This Row],[spend]]/Marketing[[#This Row],[revenue]]</f>
        <v>2.6300409117475162E-2</v>
      </c>
      <c r="K207" s="6">
        <f>Marketing[[#This Row],[revenue]]/Marketing[[#This Row],[transactions]]</f>
        <v>47.527777777777779</v>
      </c>
      <c r="L207" s="6">
        <f>Marketing[[#This Row],[spend]]/Marketing[[#This Row],[new_customer_transactions]]</f>
        <v>3</v>
      </c>
      <c r="M207" s="10">
        <f>Marketing[[#This Row],[clicks]]/Marketing[[#This Row],[impressions]]</f>
        <v>0.47473560517038776</v>
      </c>
      <c r="N207">
        <f>Marketing[[#This Row],[transactions]]/Marketing[[#This Row],[clicks]]</f>
        <v>8.9108910891089105E-2</v>
      </c>
    </row>
    <row r="208" spans="1:14" x14ac:dyDescent="0.25">
      <c r="A208" s="1">
        <v>44348</v>
      </c>
      <c r="B208" t="s">
        <v>9</v>
      </c>
      <c r="C208" t="s">
        <v>16</v>
      </c>
      <c r="D208" s="6">
        <v>261</v>
      </c>
      <c r="E208">
        <v>6259</v>
      </c>
      <c r="F208">
        <v>739</v>
      </c>
      <c r="G208" s="6">
        <v>231</v>
      </c>
      <c r="H208">
        <v>5</v>
      </c>
      <c r="I208">
        <v>3</v>
      </c>
      <c r="J208" s="10">
        <f>Marketing[[#This Row],[spend]]/Marketing[[#This Row],[revenue]]</f>
        <v>1.1298701298701299</v>
      </c>
      <c r="K208" s="6">
        <f>Marketing[[#This Row],[revenue]]/Marketing[[#This Row],[transactions]]</f>
        <v>46.2</v>
      </c>
      <c r="L208" s="6">
        <f>Marketing[[#This Row],[spend]]/Marketing[[#This Row],[new_customer_transactions]]</f>
        <v>87</v>
      </c>
      <c r="M208" s="10">
        <f>Marketing[[#This Row],[clicks]]/Marketing[[#This Row],[impressions]]</f>
        <v>0.11806997922990893</v>
      </c>
      <c r="N208">
        <f>Marketing[[#This Row],[transactions]]/Marketing[[#This Row],[clicks]]</f>
        <v>6.7658998646820028E-3</v>
      </c>
    </row>
    <row r="209" spans="1:14" x14ac:dyDescent="0.25">
      <c r="A209" s="1">
        <v>44378</v>
      </c>
      <c r="B209" t="s">
        <v>9</v>
      </c>
      <c r="C209" t="s">
        <v>10</v>
      </c>
      <c r="D209" s="6">
        <v>838</v>
      </c>
      <c r="E209">
        <v>681437</v>
      </c>
      <c r="F209">
        <v>2555</v>
      </c>
      <c r="G209" s="6">
        <v>0</v>
      </c>
      <c r="H209">
        <v>0</v>
      </c>
      <c r="I209">
        <v>0</v>
      </c>
      <c r="J209" s="10" t="e">
        <f>Marketing[[#This Row],[spend]]/Marketing[[#This Row],[revenue]]</f>
        <v>#DIV/0!</v>
      </c>
      <c r="K209" s="6" t="e">
        <f>Marketing[[#This Row],[revenue]]/Marketing[[#This Row],[transactions]]</f>
        <v>#DIV/0!</v>
      </c>
      <c r="L209" s="6" t="e">
        <f>Marketing[[#This Row],[spend]]/Marketing[[#This Row],[new_customer_transactions]]</f>
        <v>#DIV/0!</v>
      </c>
      <c r="M209" s="10">
        <f>Marketing[[#This Row],[clicks]]/Marketing[[#This Row],[impressions]]</f>
        <v>3.7494295143938473E-3</v>
      </c>
      <c r="N209">
        <f>Marketing[[#This Row],[transactions]]/Marketing[[#This Row],[clicks]]</f>
        <v>0</v>
      </c>
    </row>
    <row r="210" spans="1:14" x14ac:dyDescent="0.25">
      <c r="A210" s="1">
        <v>44378</v>
      </c>
      <c r="B210" t="s">
        <v>9</v>
      </c>
      <c r="C210" t="s">
        <v>15</v>
      </c>
      <c r="D210" s="6">
        <v>55</v>
      </c>
      <c r="E210">
        <v>777</v>
      </c>
      <c r="F210">
        <v>386</v>
      </c>
      <c r="G210" s="6">
        <v>1494</v>
      </c>
      <c r="H210">
        <v>27</v>
      </c>
      <c r="I210">
        <v>10</v>
      </c>
      <c r="J210" s="10">
        <f>Marketing[[#This Row],[spend]]/Marketing[[#This Row],[revenue]]</f>
        <v>3.6813922356091031E-2</v>
      </c>
      <c r="K210" s="6">
        <f>Marketing[[#This Row],[revenue]]/Marketing[[#This Row],[transactions]]</f>
        <v>55.333333333333336</v>
      </c>
      <c r="L210" s="6">
        <f>Marketing[[#This Row],[spend]]/Marketing[[#This Row],[new_customer_transactions]]</f>
        <v>5.5</v>
      </c>
      <c r="M210" s="10">
        <f>Marketing[[#This Row],[clicks]]/Marketing[[#This Row],[impressions]]</f>
        <v>0.49678249678249681</v>
      </c>
      <c r="N210">
        <f>Marketing[[#This Row],[transactions]]/Marketing[[#This Row],[clicks]]</f>
        <v>6.9948186528497408E-2</v>
      </c>
    </row>
    <row r="211" spans="1:14" x14ac:dyDescent="0.25">
      <c r="A211" s="1">
        <v>44378</v>
      </c>
      <c r="B211" t="s">
        <v>9</v>
      </c>
      <c r="C211" t="s">
        <v>16</v>
      </c>
      <c r="D211" s="6">
        <v>41</v>
      </c>
      <c r="E211">
        <v>424</v>
      </c>
      <c r="F211">
        <v>76</v>
      </c>
      <c r="G211" s="6">
        <v>149</v>
      </c>
      <c r="H211">
        <v>4</v>
      </c>
      <c r="I211">
        <v>2</v>
      </c>
      <c r="J211" s="10">
        <f>Marketing[[#This Row],[spend]]/Marketing[[#This Row],[revenue]]</f>
        <v>0.27516778523489932</v>
      </c>
      <c r="K211" s="6">
        <f>Marketing[[#This Row],[revenue]]/Marketing[[#This Row],[transactions]]</f>
        <v>37.25</v>
      </c>
      <c r="L211" s="6">
        <f>Marketing[[#This Row],[spend]]/Marketing[[#This Row],[new_customer_transactions]]</f>
        <v>20.5</v>
      </c>
      <c r="M211" s="10">
        <f>Marketing[[#This Row],[clicks]]/Marketing[[#This Row],[impressions]]</f>
        <v>0.17924528301886791</v>
      </c>
      <c r="N211">
        <f>Marketing[[#This Row],[transactions]]/Marketing[[#This Row],[clicks]]</f>
        <v>5.2631578947368418E-2</v>
      </c>
    </row>
    <row r="212" spans="1:14" x14ac:dyDescent="0.25">
      <c r="A212" s="1">
        <v>44409</v>
      </c>
      <c r="B212" t="s">
        <v>9</v>
      </c>
      <c r="C212" t="s">
        <v>10</v>
      </c>
      <c r="D212" s="6">
        <v>872</v>
      </c>
      <c r="E212">
        <v>610334</v>
      </c>
      <c r="F212">
        <v>2411</v>
      </c>
      <c r="G212" s="6">
        <v>299</v>
      </c>
      <c r="H212">
        <v>8</v>
      </c>
      <c r="I212">
        <v>5</v>
      </c>
      <c r="J212" s="10">
        <f>Marketing[[#This Row],[spend]]/Marketing[[#This Row],[revenue]]</f>
        <v>2.9163879598662206</v>
      </c>
      <c r="K212" s="6">
        <f>Marketing[[#This Row],[revenue]]/Marketing[[#This Row],[transactions]]</f>
        <v>37.375</v>
      </c>
      <c r="L212" s="6">
        <f>Marketing[[#This Row],[spend]]/Marketing[[#This Row],[new_customer_transactions]]</f>
        <v>174.4</v>
      </c>
      <c r="M212" s="10">
        <f>Marketing[[#This Row],[clicks]]/Marketing[[#This Row],[impressions]]</f>
        <v>3.9502960673991616E-3</v>
      </c>
      <c r="N212">
        <f>Marketing[[#This Row],[transactions]]/Marketing[[#This Row],[clicks]]</f>
        <v>3.3181252592285357E-3</v>
      </c>
    </row>
    <row r="213" spans="1:14" x14ac:dyDescent="0.25">
      <c r="A213" s="1">
        <v>44409</v>
      </c>
      <c r="B213" t="s">
        <v>9</v>
      </c>
      <c r="C213" t="s">
        <v>15</v>
      </c>
      <c r="D213" s="6">
        <v>80</v>
      </c>
      <c r="E213">
        <v>889</v>
      </c>
      <c r="F213">
        <v>420</v>
      </c>
      <c r="G213" s="6">
        <v>1109</v>
      </c>
      <c r="H213">
        <v>24</v>
      </c>
      <c r="I213">
        <v>10</v>
      </c>
      <c r="J213" s="10">
        <f>Marketing[[#This Row],[spend]]/Marketing[[#This Row],[revenue]]</f>
        <v>7.2137060414788096E-2</v>
      </c>
      <c r="K213" s="6">
        <f>Marketing[[#This Row],[revenue]]/Marketing[[#This Row],[transactions]]</f>
        <v>46.208333333333336</v>
      </c>
      <c r="L213" s="6">
        <f>Marketing[[#This Row],[spend]]/Marketing[[#This Row],[new_customer_transactions]]</f>
        <v>8</v>
      </c>
      <c r="M213" s="10">
        <f>Marketing[[#This Row],[clicks]]/Marketing[[#This Row],[impressions]]</f>
        <v>0.47244094488188976</v>
      </c>
      <c r="N213">
        <f>Marketing[[#This Row],[transactions]]/Marketing[[#This Row],[clicks]]</f>
        <v>5.7142857142857141E-2</v>
      </c>
    </row>
    <row r="214" spans="1:14" x14ac:dyDescent="0.25">
      <c r="A214" s="1">
        <v>44409</v>
      </c>
      <c r="B214" t="s">
        <v>9</v>
      </c>
      <c r="C214" t="s">
        <v>16</v>
      </c>
      <c r="D214" s="6">
        <v>183</v>
      </c>
      <c r="E214">
        <v>10279</v>
      </c>
      <c r="F214">
        <v>443</v>
      </c>
      <c r="G214" s="6">
        <v>186</v>
      </c>
      <c r="H214">
        <v>3</v>
      </c>
      <c r="I214">
        <v>3</v>
      </c>
      <c r="J214" s="10">
        <f>Marketing[[#This Row],[spend]]/Marketing[[#This Row],[revenue]]</f>
        <v>0.9838709677419355</v>
      </c>
      <c r="K214" s="6">
        <f>Marketing[[#This Row],[revenue]]/Marketing[[#This Row],[transactions]]</f>
        <v>62</v>
      </c>
      <c r="L214" s="6">
        <f>Marketing[[#This Row],[spend]]/Marketing[[#This Row],[new_customer_transactions]]</f>
        <v>61</v>
      </c>
      <c r="M214" s="10">
        <f>Marketing[[#This Row],[clicks]]/Marketing[[#This Row],[impressions]]</f>
        <v>4.3097577585368224E-2</v>
      </c>
      <c r="N214">
        <f>Marketing[[#This Row],[transactions]]/Marketing[[#This Row],[clicks]]</f>
        <v>6.7720090293453723E-3</v>
      </c>
    </row>
    <row r="215" spans="1:14" x14ac:dyDescent="0.25">
      <c r="A215" s="1">
        <v>44440</v>
      </c>
      <c r="B215" t="s">
        <v>9</v>
      </c>
      <c r="C215" t="s">
        <v>10</v>
      </c>
      <c r="D215" s="6">
        <v>1105</v>
      </c>
      <c r="E215">
        <v>670736</v>
      </c>
      <c r="F215">
        <v>2389</v>
      </c>
      <c r="G215" s="6">
        <v>435</v>
      </c>
      <c r="H215">
        <v>14</v>
      </c>
      <c r="I215">
        <v>9</v>
      </c>
      <c r="J215" s="10">
        <f>Marketing[[#This Row],[spend]]/Marketing[[#This Row],[revenue]]</f>
        <v>2.5402298850574714</v>
      </c>
      <c r="K215" s="6">
        <f>Marketing[[#This Row],[revenue]]/Marketing[[#This Row],[transactions]]</f>
        <v>31.071428571428573</v>
      </c>
      <c r="L215" s="6">
        <f>Marketing[[#This Row],[spend]]/Marketing[[#This Row],[new_customer_transactions]]</f>
        <v>122.77777777777777</v>
      </c>
      <c r="M215" s="10">
        <f>Marketing[[#This Row],[clicks]]/Marketing[[#This Row],[impressions]]</f>
        <v>3.5617590229240713E-3</v>
      </c>
      <c r="N215">
        <f>Marketing[[#This Row],[transactions]]/Marketing[[#This Row],[clicks]]</f>
        <v>5.8601925491837585E-3</v>
      </c>
    </row>
    <row r="216" spans="1:14" x14ac:dyDescent="0.25">
      <c r="A216" s="1">
        <v>44440</v>
      </c>
      <c r="B216" t="s">
        <v>9</v>
      </c>
      <c r="C216" t="s">
        <v>15</v>
      </c>
      <c r="D216" s="6">
        <v>164</v>
      </c>
      <c r="E216">
        <v>1418</v>
      </c>
      <c r="F216">
        <v>696</v>
      </c>
      <c r="G216" s="6">
        <v>1640</v>
      </c>
      <c r="H216">
        <v>36</v>
      </c>
      <c r="I216">
        <v>17</v>
      </c>
      <c r="J216" s="10">
        <f>Marketing[[#This Row],[spend]]/Marketing[[#This Row],[revenue]]</f>
        <v>0.1</v>
      </c>
      <c r="K216" s="6">
        <f>Marketing[[#This Row],[revenue]]/Marketing[[#This Row],[transactions]]</f>
        <v>45.555555555555557</v>
      </c>
      <c r="L216" s="6">
        <f>Marketing[[#This Row],[spend]]/Marketing[[#This Row],[new_customer_transactions]]</f>
        <v>9.6470588235294112</v>
      </c>
      <c r="M216" s="10">
        <f>Marketing[[#This Row],[clicks]]/Marketing[[#This Row],[impressions]]</f>
        <v>0.4908321579689704</v>
      </c>
      <c r="N216">
        <f>Marketing[[#This Row],[transactions]]/Marketing[[#This Row],[clicks]]</f>
        <v>5.1724137931034482E-2</v>
      </c>
    </row>
    <row r="217" spans="1:14" x14ac:dyDescent="0.25">
      <c r="A217" s="1">
        <v>44440</v>
      </c>
      <c r="B217" t="s">
        <v>9</v>
      </c>
      <c r="C217" t="s">
        <v>16</v>
      </c>
      <c r="D217" s="6">
        <v>89</v>
      </c>
      <c r="E217">
        <v>2684</v>
      </c>
      <c r="F217">
        <v>219</v>
      </c>
      <c r="G217" s="6">
        <v>31</v>
      </c>
      <c r="H217">
        <v>1</v>
      </c>
      <c r="I217">
        <v>1</v>
      </c>
      <c r="J217" s="10">
        <f>Marketing[[#This Row],[spend]]/Marketing[[#This Row],[revenue]]</f>
        <v>2.870967741935484</v>
      </c>
      <c r="K217" s="6">
        <f>Marketing[[#This Row],[revenue]]/Marketing[[#This Row],[transactions]]</f>
        <v>31</v>
      </c>
      <c r="L217" s="6">
        <f>Marketing[[#This Row],[spend]]/Marketing[[#This Row],[new_customer_transactions]]</f>
        <v>89</v>
      </c>
      <c r="M217" s="10">
        <f>Marketing[[#This Row],[clicks]]/Marketing[[#This Row],[impressions]]</f>
        <v>8.1594634873323399E-2</v>
      </c>
      <c r="N217">
        <f>Marketing[[#This Row],[transactions]]/Marketing[[#This Row],[clicks]]</f>
        <v>4.5662100456621002E-3</v>
      </c>
    </row>
    <row r="218" spans="1:14" x14ac:dyDescent="0.25">
      <c r="A218" s="1">
        <v>44470</v>
      </c>
      <c r="B218" t="s">
        <v>9</v>
      </c>
      <c r="C218" t="s">
        <v>10</v>
      </c>
      <c r="D218" s="6">
        <v>714</v>
      </c>
      <c r="E218">
        <v>401990</v>
      </c>
      <c r="F218">
        <v>1593</v>
      </c>
      <c r="G218" s="6">
        <v>456</v>
      </c>
      <c r="H218">
        <v>15</v>
      </c>
      <c r="I218">
        <v>11</v>
      </c>
      <c r="J218" s="10">
        <f>Marketing[[#This Row],[spend]]/Marketing[[#This Row],[revenue]]</f>
        <v>1.5657894736842106</v>
      </c>
      <c r="K218" s="6">
        <f>Marketing[[#This Row],[revenue]]/Marketing[[#This Row],[transactions]]</f>
        <v>30.4</v>
      </c>
      <c r="L218" s="6">
        <f>Marketing[[#This Row],[spend]]/Marketing[[#This Row],[new_customer_transactions]]</f>
        <v>64.909090909090907</v>
      </c>
      <c r="M218" s="10">
        <f>Marketing[[#This Row],[clicks]]/Marketing[[#This Row],[impressions]]</f>
        <v>3.9627851439090521E-3</v>
      </c>
      <c r="N218">
        <f>Marketing[[#This Row],[transactions]]/Marketing[[#This Row],[clicks]]</f>
        <v>9.4161958568738224E-3</v>
      </c>
    </row>
    <row r="219" spans="1:14" x14ac:dyDescent="0.25">
      <c r="A219" s="1">
        <v>44470</v>
      </c>
      <c r="B219" t="s">
        <v>9</v>
      </c>
      <c r="C219" t="s">
        <v>15</v>
      </c>
      <c r="D219" s="6">
        <v>131</v>
      </c>
      <c r="E219">
        <v>3119</v>
      </c>
      <c r="F219">
        <v>602</v>
      </c>
      <c r="G219" s="6">
        <v>1454</v>
      </c>
      <c r="H219">
        <v>28</v>
      </c>
      <c r="I219">
        <v>13</v>
      </c>
      <c r="J219" s="10">
        <f>Marketing[[#This Row],[spend]]/Marketing[[#This Row],[revenue]]</f>
        <v>9.009628610729023E-2</v>
      </c>
      <c r="K219" s="6">
        <f>Marketing[[#This Row],[revenue]]/Marketing[[#This Row],[transactions]]</f>
        <v>51.928571428571431</v>
      </c>
      <c r="L219" s="6">
        <f>Marketing[[#This Row],[spend]]/Marketing[[#This Row],[new_customer_transactions]]</f>
        <v>10.076923076923077</v>
      </c>
      <c r="M219" s="10">
        <f>Marketing[[#This Row],[clicks]]/Marketing[[#This Row],[impressions]]</f>
        <v>0.19301058031420326</v>
      </c>
      <c r="N219">
        <f>Marketing[[#This Row],[transactions]]/Marketing[[#This Row],[clicks]]</f>
        <v>4.6511627906976744E-2</v>
      </c>
    </row>
    <row r="220" spans="1:14" x14ac:dyDescent="0.25">
      <c r="A220" s="1">
        <v>44470</v>
      </c>
      <c r="B220" t="s">
        <v>9</v>
      </c>
      <c r="C220" t="s">
        <v>16</v>
      </c>
      <c r="D220" s="6">
        <v>0</v>
      </c>
      <c r="E220">
        <v>0</v>
      </c>
      <c r="F220">
        <v>0</v>
      </c>
      <c r="G220" s="6">
        <v>0</v>
      </c>
      <c r="H220">
        <v>0</v>
      </c>
      <c r="I220">
        <v>0</v>
      </c>
      <c r="J220" s="10" t="e">
        <f>Marketing[[#This Row],[spend]]/Marketing[[#This Row],[revenue]]</f>
        <v>#DIV/0!</v>
      </c>
      <c r="K220" s="6" t="e">
        <f>Marketing[[#This Row],[revenue]]/Marketing[[#This Row],[transactions]]</f>
        <v>#DIV/0!</v>
      </c>
      <c r="L220" s="6" t="e">
        <f>Marketing[[#This Row],[spend]]/Marketing[[#This Row],[new_customer_transactions]]</f>
        <v>#DIV/0!</v>
      </c>
      <c r="M220" s="10" t="e">
        <f>Marketing[[#This Row],[clicks]]/Marketing[[#This Row],[impressions]]</f>
        <v>#DIV/0!</v>
      </c>
      <c r="N220" t="e">
        <f>Marketing[[#This Row],[transactions]]/Marketing[[#This Row],[clicks]]</f>
        <v>#DIV/0!</v>
      </c>
    </row>
    <row r="221" spans="1:14" x14ac:dyDescent="0.25">
      <c r="A221" s="1">
        <v>44501</v>
      </c>
      <c r="B221" t="s">
        <v>9</v>
      </c>
      <c r="C221" t="s">
        <v>10</v>
      </c>
      <c r="D221" s="6">
        <v>744</v>
      </c>
      <c r="E221">
        <v>297569</v>
      </c>
      <c r="F221">
        <v>1467</v>
      </c>
      <c r="G221" s="6">
        <v>801</v>
      </c>
      <c r="H221">
        <v>24</v>
      </c>
      <c r="I221">
        <v>18</v>
      </c>
      <c r="J221" s="10">
        <f>Marketing[[#This Row],[spend]]/Marketing[[#This Row],[revenue]]</f>
        <v>0.92883895131086147</v>
      </c>
      <c r="K221" s="6">
        <f>Marketing[[#This Row],[revenue]]/Marketing[[#This Row],[transactions]]</f>
        <v>33.375</v>
      </c>
      <c r="L221" s="6">
        <f>Marketing[[#This Row],[spend]]/Marketing[[#This Row],[new_customer_transactions]]</f>
        <v>41.333333333333336</v>
      </c>
      <c r="M221" s="10">
        <f>Marketing[[#This Row],[clicks]]/Marketing[[#This Row],[impressions]]</f>
        <v>4.9299490202272412E-3</v>
      </c>
      <c r="N221">
        <f>Marketing[[#This Row],[transactions]]/Marketing[[#This Row],[clicks]]</f>
        <v>1.6359918200408999E-2</v>
      </c>
    </row>
    <row r="222" spans="1:14" x14ac:dyDescent="0.25">
      <c r="A222" s="1">
        <v>44501</v>
      </c>
      <c r="B222" t="s">
        <v>9</v>
      </c>
      <c r="C222" t="s">
        <v>15</v>
      </c>
      <c r="D222" s="6">
        <v>130</v>
      </c>
      <c r="E222">
        <v>1447</v>
      </c>
      <c r="F222">
        <v>703</v>
      </c>
      <c r="G222" s="6">
        <v>1989</v>
      </c>
      <c r="H222">
        <v>43</v>
      </c>
      <c r="I222">
        <v>19</v>
      </c>
      <c r="J222" s="10">
        <f>Marketing[[#This Row],[spend]]/Marketing[[#This Row],[revenue]]</f>
        <v>6.535947712418301E-2</v>
      </c>
      <c r="K222" s="6">
        <f>Marketing[[#This Row],[revenue]]/Marketing[[#This Row],[transactions]]</f>
        <v>46.255813953488371</v>
      </c>
      <c r="L222" s="6">
        <f>Marketing[[#This Row],[spend]]/Marketing[[#This Row],[new_customer_transactions]]</f>
        <v>6.8421052631578947</v>
      </c>
      <c r="M222" s="10">
        <f>Marketing[[#This Row],[clicks]]/Marketing[[#This Row],[impressions]]</f>
        <v>0.48583275742916376</v>
      </c>
      <c r="N222">
        <f>Marketing[[#This Row],[transactions]]/Marketing[[#This Row],[clicks]]</f>
        <v>6.1166429587482217E-2</v>
      </c>
    </row>
    <row r="223" spans="1:14" x14ac:dyDescent="0.25">
      <c r="A223" s="1">
        <v>44501</v>
      </c>
      <c r="B223" t="s">
        <v>9</v>
      </c>
      <c r="C223" t="s">
        <v>16</v>
      </c>
      <c r="D223" s="6">
        <v>0</v>
      </c>
      <c r="E223">
        <v>0</v>
      </c>
      <c r="F223">
        <v>0</v>
      </c>
      <c r="G223" s="6">
        <v>0</v>
      </c>
      <c r="H223">
        <v>0</v>
      </c>
      <c r="I223">
        <v>0</v>
      </c>
      <c r="J223" s="10" t="e">
        <f>Marketing[[#This Row],[spend]]/Marketing[[#This Row],[revenue]]</f>
        <v>#DIV/0!</v>
      </c>
      <c r="K223" s="6" t="e">
        <f>Marketing[[#This Row],[revenue]]/Marketing[[#This Row],[transactions]]</f>
        <v>#DIV/0!</v>
      </c>
      <c r="L223" s="6" t="e">
        <f>Marketing[[#This Row],[spend]]/Marketing[[#This Row],[new_customer_transactions]]</f>
        <v>#DIV/0!</v>
      </c>
      <c r="M223" s="10" t="e">
        <f>Marketing[[#This Row],[clicks]]/Marketing[[#This Row],[impressions]]</f>
        <v>#DIV/0!</v>
      </c>
      <c r="N223" t="e">
        <f>Marketing[[#This Row],[transactions]]/Marketing[[#This Row],[clicks]]</f>
        <v>#DIV/0!</v>
      </c>
    </row>
    <row r="224" spans="1:14" x14ac:dyDescent="0.25">
      <c r="A224" s="1">
        <v>44531</v>
      </c>
      <c r="B224" t="s">
        <v>9</v>
      </c>
      <c r="C224" t="s">
        <v>10</v>
      </c>
      <c r="D224" s="6">
        <v>426</v>
      </c>
      <c r="E224">
        <v>228145</v>
      </c>
      <c r="F224">
        <v>1211</v>
      </c>
      <c r="G224" s="6">
        <v>579</v>
      </c>
      <c r="H224">
        <v>17</v>
      </c>
      <c r="I224">
        <v>14</v>
      </c>
      <c r="J224" s="10">
        <f>Marketing[[#This Row],[spend]]/Marketing[[#This Row],[revenue]]</f>
        <v>0.73575129533678751</v>
      </c>
      <c r="K224" s="6">
        <f>Marketing[[#This Row],[revenue]]/Marketing[[#This Row],[transactions]]</f>
        <v>34.058823529411768</v>
      </c>
      <c r="L224" s="6">
        <f>Marketing[[#This Row],[spend]]/Marketing[[#This Row],[new_customer_transactions]]</f>
        <v>30.428571428571427</v>
      </c>
      <c r="M224" s="10">
        <f>Marketing[[#This Row],[clicks]]/Marketing[[#This Row],[impressions]]</f>
        <v>5.3080277893444959E-3</v>
      </c>
      <c r="N224">
        <f>Marketing[[#This Row],[transactions]]/Marketing[[#This Row],[clicks]]</f>
        <v>1.4037985136251032E-2</v>
      </c>
    </row>
    <row r="225" spans="1:14" x14ac:dyDescent="0.25">
      <c r="A225" s="1">
        <v>44531</v>
      </c>
      <c r="B225" t="s">
        <v>9</v>
      </c>
      <c r="C225" t="s">
        <v>15</v>
      </c>
      <c r="D225" s="6">
        <v>60</v>
      </c>
      <c r="E225">
        <v>672</v>
      </c>
      <c r="F225">
        <v>339</v>
      </c>
      <c r="G225" s="6">
        <v>1184</v>
      </c>
      <c r="H225">
        <v>26</v>
      </c>
      <c r="I225">
        <v>9</v>
      </c>
      <c r="J225" s="10">
        <f>Marketing[[#This Row],[spend]]/Marketing[[#This Row],[revenue]]</f>
        <v>5.0675675675675678E-2</v>
      </c>
      <c r="K225" s="6">
        <f>Marketing[[#This Row],[revenue]]/Marketing[[#This Row],[transactions]]</f>
        <v>45.53846153846154</v>
      </c>
      <c r="L225" s="6">
        <f>Marketing[[#This Row],[spend]]/Marketing[[#This Row],[new_customer_transactions]]</f>
        <v>6.666666666666667</v>
      </c>
      <c r="M225" s="10">
        <f>Marketing[[#This Row],[clicks]]/Marketing[[#This Row],[impressions]]</f>
        <v>0.5044642857142857</v>
      </c>
      <c r="N225">
        <f>Marketing[[#This Row],[transactions]]/Marketing[[#This Row],[clicks]]</f>
        <v>7.6696165191740412E-2</v>
      </c>
    </row>
    <row r="226" spans="1:14" x14ac:dyDescent="0.25">
      <c r="A226" s="1">
        <v>44531</v>
      </c>
      <c r="B226" t="s">
        <v>9</v>
      </c>
      <c r="C226" t="s">
        <v>16</v>
      </c>
      <c r="D226" s="6">
        <v>0</v>
      </c>
      <c r="E226">
        <v>0</v>
      </c>
      <c r="F226">
        <v>0</v>
      </c>
      <c r="G226" s="6">
        <v>0</v>
      </c>
      <c r="H226">
        <v>0</v>
      </c>
      <c r="I226">
        <v>0</v>
      </c>
      <c r="J226" s="10" t="e">
        <f>Marketing[[#This Row],[spend]]/Marketing[[#This Row],[revenue]]</f>
        <v>#DIV/0!</v>
      </c>
      <c r="K226" s="6" t="e">
        <f>Marketing[[#This Row],[revenue]]/Marketing[[#This Row],[transactions]]</f>
        <v>#DIV/0!</v>
      </c>
      <c r="L226" s="6" t="e">
        <f>Marketing[[#This Row],[spend]]/Marketing[[#This Row],[new_customer_transactions]]</f>
        <v>#DIV/0!</v>
      </c>
      <c r="M226" s="10" t="e">
        <f>Marketing[[#This Row],[clicks]]/Marketing[[#This Row],[impressions]]</f>
        <v>#DIV/0!</v>
      </c>
      <c r="N226" t="e">
        <f>Marketing[[#This Row],[transactions]]/Marketing[[#This Row],[clicks]]</f>
        <v>#DIV/0!</v>
      </c>
    </row>
    <row r="227" spans="1:14" x14ac:dyDescent="0.25">
      <c r="A227" s="1">
        <v>44562</v>
      </c>
      <c r="B227" t="s">
        <v>9</v>
      </c>
      <c r="C227" t="s">
        <v>10</v>
      </c>
      <c r="D227" s="6">
        <v>994</v>
      </c>
      <c r="E227">
        <v>510172</v>
      </c>
      <c r="F227">
        <v>2831</v>
      </c>
      <c r="G227" s="6">
        <v>1431</v>
      </c>
      <c r="H227">
        <v>45</v>
      </c>
      <c r="I227">
        <v>34</v>
      </c>
      <c r="J227" s="10">
        <f>Marketing[[#This Row],[spend]]/Marketing[[#This Row],[revenue]]</f>
        <v>0.69461914744933617</v>
      </c>
      <c r="K227" s="6">
        <f>Marketing[[#This Row],[revenue]]/Marketing[[#This Row],[transactions]]</f>
        <v>31.8</v>
      </c>
      <c r="L227" s="6">
        <f>Marketing[[#This Row],[spend]]/Marketing[[#This Row],[new_customer_transactions]]</f>
        <v>29.235294117647058</v>
      </c>
      <c r="M227" s="10">
        <f>Marketing[[#This Row],[clicks]]/Marketing[[#This Row],[impressions]]</f>
        <v>5.5491089279693911E-3</v>
      </c>
      <c r="N227">
        <f>Marketing[[#This Row],[transactions]]/Marketing[[#This Row],[clicks]]</f>
        <v>1.5895443306252206E-2</v>
      </c>
    </row>
    <row r="228" spans="1:14" x14ac:dyDescent="0.25">
      <c r="A228" s="1">
        <v>44562</v>
      </c>
      <c r="B228" t="s">
        <v>9</v>
      </c>
      <c r="C228" t="s">
        <v>15</v>
      </c>
      <c r="D228" s="6">
        <v>93</v>
      </c>
      <c r="E228">
        <v>32488</v>
      </c>
      <c r="F228">
        <v>689</v>
      </c>
      <c r="G228" s="6">
        <v>1575</v>
      </c>
      <c r="H228">
        <v>32</v>
      </c>
      <c r="I228">
        <v>12</v>
      </c>
      <c r="J228" s="10">
        <f>Marketing[[#This Row],[spend]]/Marketing[[#This Row],[revenue]]</f>
        <v>5.904761904761905E-2</v>
      </c>
      <c r="K228" s="6">
        <f>Marketing[[#This Row],[revenue]]/Marketing[[#This Row],[transactions]]</f>
        <v>49.21875</v>
      </c>
      <c r="L228" s="6">
        <f>Marketing[[#This Row],[spend]]/Marketing[[#This Row],[new_customer_transactions]]</f>
        <v>7.75</v>
      </c>
      <c r="M228" s="10">
        <f>Marketing[[#This Row],[clicks]]/Marketing[[#This Row],[impressions]]</f>
        <v>2.1207830583600099E-2</v>
      </c>
      <c r="N228">
        <f>Marketing[[#This Row],[transactions]]/Marketing[[#This Row],[clicks]]</f>
        <v>4.6444121915820029E-2</v>
      </c>
    </row>
    <row r="229" spans="1:14" x14ac:dyDescent="0.25">
      <c r="A229" s="1">
        <v>44562</v>
      </c>
      <c r="B229" t="s">
        <v>9</v>
      </c>
      <c r="C229" t="s">
        <v>16</v>
      </c>
      <c r="D229" s="6">
        <v>0</v>
      </c>
      <c r="E229">
        <v>0</v>
      </c>
      <c r="F229">
        <v>0</v>
      </c>
      <c r="G229" s="6">
        <v>0</v>
      </c>
      <c r="H229">
        <v>0</v>
      </c>
      <c r="I229">
        <v>0</v>
      </c>
      <c r="J229" s="10" t="e">
        <f>Marketing[[#This Row],[spend]]/Marketing[[#This Row],[revenue]]</f>
        <v>#DIV/0!</v>
      </c>
      <c r="K229" s="6" t="e">
        <f>Marketing[[#This Row],[revenue]]/Marketing[[#This Row],[transactions]]</f>
        <v>#DIV/0!</v>
      </c>
      <c r="L229" s="6" t="e">
        <f>Marketing[[#This Row],[spend]]/Marketing[[#This Row],[new_customer_transactions]]</f>
        <v>#DIV/0!</v>
      </c>
      <c r="M229" s="10" t="e">
        <f>Marketing[[#This Row],[clicks]]/Marketing[[#This Row],[impressions]]</f>
        <v>#DIV/0!</v>
      </c>
      <c r="N229" t="e">
        <f>Marketing[[#This Row],[transactions]]/Marketing[[#This Row],[clicks]]</f>
        <v>#DIV/0!</v>
      </c>
    </row>
    <row r="230" spans="1:14" x14ac:dyDescent="0.25">
      <c r="A230" s="1">
        <v>44593</v>
      </c>
      <c r="B230" t="s">
        <v>9</v>
      </c>
      <c r="C230" t="s">
        <v>10</v>
      </c>
      <c r="D230" s="6">
        <v>649</v>
      </c>
      <c r="E230">
        <v>389470</v>
      </c>
      <c r="F230">
        <v>2149</v>
      </c>
      <c r="G230" s="6">
        <v>901</v>
      </c>
      <c r="H230">
        <v>29</v>
      </c>
      <c r="I230">
        <v>22</v>
      </c>
      <c r="J230" s="10">
        <f>Marketing[[#This Row],[spend]]/Marketing[[#This Row],[revenue]]</f>
        <v>0.72031076581576026</v>
      </c>
      <c r="K230" s="6">
        <f>Marketing[[#This Row],[revenue]]/Marketing[[#This Row],[transactions]]</f>
        <v>31.068965517241381</v>
      </c>
      <c r="L230" s="6">
        <f>Marketing[[#This Row],[spend]]/Marketing[[#This Row],[new_customer_transactions]]</f>
        <v>29.5</v>
      </c>
      <c r="M230" s="10">
        <f>Marketing[[#This Row],[clicks]]/Marketing[[#This Row],[impressions]]</f>
        <v>5.5177548976814645E-3</v>
      </c>
      <c r="N230">
        <f>Marketing[[#This Row],[transactions]]/Marketing[[#This Row],[clicks]]</f>
        <v>1.3494648673801768E-2</v>
      </c>
    </row>
    <row r="231" spans="1:14" x14ac:dyDescent="0.25">
      <c r="A231" s="1">
        <v>44593</v>
      </c>
      <c r="B231" t="s">
        <v>9</v>
      </c>
      <c r="C231" t="s">
        <v>15</v>
      </c>
      <c r="D231" s="6">
        <v>101</v>
      </c>
      <c r="E231">
        <v>59051</v>
      </c>
      <c r="F231">
        <v>802</v>
      </c>
      <c r="G231" s="6">
        <v>1454</v>
      </c>
      <c r="H231">
        <v>31</v>
      </c>
      <c r="I231">
        <v>12</v>
      </c>
      <c r="J231" s="10">
        <f>Marketing[[#This Row],[spend]]/Marketing[[#This Row],[revenue]]</f>
        <v>6.9463548830811558E-2</v>
      </c>
      <c r="K231" s="6">
        <f>Marketing[[#This Row],[revenue]]/Marketing[[#This Row],[transactions]]</f>
        <v>46.903225806451616</v>
      </c>
      <c r="L231" s="6">
        <f>Marketing[[#This Row],[spend]]/Marketing[[#This Row],[new_customer_transactions]]</f>
        <v>8.4166666666666661</v>
      </c>
      <c r="M231" s="10">
        <f>Marketing[[#This Row],[clicks]]/Marketing[[#This Row],[impressions]]</f>
        <v>1.358148041523429E-2</v>
      </c>
      <c r="N231">
        <f>Marketing[[#This Row],[transactions]]/Marketing[[#This Row],[clicks]]</f>
        <v>3.8653366583541147E-2</v>
      </c>
    </row>
    <row r="232" spans="1:14" x14ac:dyDescent="0.25">
      <c r="A232" s="1">
        <v>44593</v>
      </c>
      <c r="B232" t="s">
        <v>9</v>
      </c>
      <c r="C232" t="s">
        <v>16</v>
      </c>
      <c r="D232" s="6">
        <v>0</v>
      </c>
      <c r="E232">
        <v>0</v>
      </c>
      <c r="F232">
        <v>0</v>
      </c>
      <c r="G232" s="6">
        <v>0</v>
      </c>
      <c r="H232">
        <v>0</v>
      </c>
      <c r="I232">
        <v>0</v>
      </c>
      <c r="J232" s="10" t="e">
        <f>Marketing[[#This Row],[spend]]/Marketing[[#This Row],[revenue]]</f>
        <v>#DIV/0!</v>
      </c>
      <c r="K232" s="6" t="e">
        <f>Marketing[[#This Row],[revenue]]/Marketing[[#This Row],[transactions]]</f>
        <v>#DIV/0!</v>
      </c>
      <c r="L232" s="6" t="e">
        <f>Marketing[[#This Row],[spend]]/Marketing[[#This Row],[new_customer_transactions]]</f>
        <v>#DIV/0!</v>
      </c>
      <c r="M232" s="10" t="e">
        <f>Marketing[[#This Row],[clicks]]/Marketing[[#This Row],[impressions]]</f>
        <v>#DIV/0!</v>
      </c>
      <c r="N232" t="e">
        <f>Marketing[[#This Row],[transactions]]/Marketing[[#This Row],[clicks]]</f>
        <v>#DIV/0!</v>
      </c>
    </row>
    <row r="233" spans="1:14" x14ac:dyDescent="0.25">
      <c r="A233" s="1">
        <v>44621</v>
      </c>
      <c r="B233" t="s">
        <v>9</v>
      </c>
      <c r="C233" t="s">
        <v>10</v>
      </c>
      <c r="D233" s="6">
        <v>0</v>
      </c>
      <c r="E233">
        <v>481</v>
      </c>
      <c r="F233">
        <v>4</v>
      </c>
      <c r="G233" s="6">
        <v>35</v>
      </c>
      <c r="H233">
        <v>1</v>
      </c>
      <c r="I233">
        <v>0</v>
      </c>
      <c r="J233" s="10">
        <f>Marketing[[#This Row],[spend]]/Marketing[[#This Row],[revenue]]</f>
        <v>0</v>
      </c>
      <c r="K233" s="6">
        <f>Marketing[[#This Row],[revenue]]/Marketing[[#This Row],[transactions]]</f>
        <v>35</v>
      </c>
      <c r="L233" s="6" t="e">
        <f>Marketing[[#This Row],[spend]]/Marketing[[#This Row],[new_customer_transactions]]</f>
        <v>#DIV/0!</v>
      </c>
      <c r="M233" s="10">
        <f>Marketing[[#This Row],[clicks]]/Marketing[[#This Row],[impressions]]</f>
        <v>8.3160083160083165E-3</v>
      </c>
      <c r="N233">
        <f>Marketing[[#This Row],[transactions]]/Marketing[[#This Row],[clicks]]</f>
        <v>0.25</v>
      </c>
    </row>
    <row r="234" spans="1:14" x14ac:dyDescent="0.25">
      <c r="A234" s="1">
        <v>44621</v>
      </c>
      <c r="B234" t="s">
        <v>9</v>
      </c>
      <c r="C234" t="s">
        <v>15</v>
      </c>
      <c r="D234" s="6">
        <v>79</v>
      </c>
      <c r="E234">
        <v>952</v>
      </c>
      <c r="F234">
        <v>518</v>
      </c>
      <c r="G234" s="6">
        <v>1931</v>
      </c>
      <c r="H234">
        <v>40</v>
      </c>
      <c r="I234">
        <v>15</v>
      </c>
      <c r="J234" s="10">
        <f>Marketing[[#This Row],[spend]]/Marketing[[#This Row],[revenue]]</f>
        <v>4.0911444847229417E-2</v>
      </c>
      <c r="K234" s="6">
        <f>Marketing[[#This Row],[revenue]]/Marketing[[#This Row],[transactions]]</f>
        <v>48.274999999999999</v>
      </c>
      <c r="L234" s="6">
        <f>Marketing[[#This Row],[spend]]/Marketing[[#This Row],[new_customer_transactions]]</f>
        <v>5.2666666666666666</v>
      </c>
      <c r="M234" s="10">
        <f>Marketing[[#This Row],[clicks]]/Marketing[[#This Row],[impressions]]</f>
        <v>0.54411764705882348</v>
      </c>
      <c r="N234">
        <f>Marketing[[#This Row],[transactions]]/Marketing[[#This Row],[clicks]]</f>
        <v>7.7220077220077218E-2</v>
      </c>
    </row>
    <row r="235" spans="1:14" x14ac:dyDescent="0.25">
      <c r="A235" s="1">
        <v>44621</v>
      </c>
      <c r="B235" t="s">
        <v>9</v>
      </c>
      <c r="C235" t="s">
        <v>16</v>
      </c>
      <c r="D235" s="6">
        <v>0</v>
      </c>
      <c r="E235">
        <v>0</v>
      </c>
      <c r="F235">
        <v>0</v>
      </c>
      <c r="G235" s="6">
        <v>0</v>
      </c>
      <c r="H235">
        <v>0</v>
      </c>
      <c r="I235">
        <v>0</v>
      </c>
      <c r="J235" s="10" t="e">
        <f>Marketing[[#This Row],[spend]]/Marketing[[#This Row],[revenue]]</f>
        <v>#DIV/0!</v>
      </c>
      <c r="K235" s="6" t="e">
        <f>Marketing[[#This Row],[revenue]]/Marketing[[#This Row],[transactions]]</f>
        <v>#DIV/0!</v>
      </c>
      <c r="L235" s="6" t="e">
        <f>Marketing[[#This Row],[spend]]/Marketing[[#This Row],[new_customer_transactions]]</f>
        <v>#DIV/0!</v>
      </c>
      <c r="M235" s="10" t="e">
        <f>Marketing[[#This Row],[clicks]]/Marketing[[#This Row],[impressions]]</f>
        <v>#DIV/0!</v>
      </c>
      <c r="N235" t="e">
        <f>Marketing[[#This Row],[transactions]]/Marketing[[#This Row],[clicks]]</f>
        <v>#DIV/0!</v>
      </c>
    </row>
    <row r="236" spans="1:14" x14ac:dyDescent="0.25">
      <c r="A236" s="1">
        <v>44652</v>
      </c>
      <c r="B236" t="s">
        <v>9</v>
      </c>
      <c r="C236" t="s">
        <v>10</v>
      </c>
      <c r="D236" s="6">
        <v>0</v>
      </c>
      <c r="E236">
        <v>0</v>
      </c>
      <c r="F236">
        <v>0</v>
      </c>
      <c r="G236" s="6">
        <v>9</v>
      </c>
      <c r="H236">
        <v>0</v>
      </c>
      <c r="I236">
        <v>0</v>
      </c>
      <c r="J236" s="10">
        <f>Marketing[[#This Row],[spend]]/Marketing[[#This Row],[revenue]]</f>
        <v>0</v>
      </c>
      <c r="K236" s="6" t="e">
        <f>Marketing[[#This Row],[revenue]]/Marketing[[#This Row],[transactions]]</f>
        <v>#DIV/0!</v>
      </c>
      <c r="L236" s="6" t="e">
        <f>Marketing[[#This Row],[spend]]/Marketing[[#This Row],[new_customer_transactions]]</f>
        <v>#DIV/0!</v>
      </c>
      <c r="M236" s="10" t="e">
        <f>Marketing[[#This Row],[clicks]]/Marketing[[#This Row],[impressions]]</f>
        <v>#DIV/0!</v>
      </c>
      <c r="N236" t="e">
        <f>Marketing[[#This Row],[transactions]]/Marketing[[#This Row],[clicks]]</f>
        <v>#DIV/0!</v>
      </c>
    </row>
    <row r="237" spans="1:14" x14ac:dyDescent="0.25">
      <c r="A237" s="1">
        <v>44652</v>
      </c>
      <c r="B237" t="s">
        <v>9</v>
      </c>
      <c r="C237" t="s">
        <v>15</v>
      </c>
      <c r="D237" s="6">
        <v>60</v>
      </c>
      <c r="E237">
        <v>691</v>
      </c>
      <c r="F237">
        <v>363</v>
      </c>
      <c r="G237" s="6">
        <v>1362</v>
      </c>
      <c r="H237">
        <v>27</v>
      </c>
      <c r="I237">
        <v>6</v>
      </c>
      <c r="J237" s="10">
        <f>Marketing[[#This Row],[spend]]/Marketing[[#This Row],[revenue]]</f>
        <v>4.405286343612335E-2</v>
      </c>
      <c r="K237" s="6">
        <f>Marketing[[#This Row],[revenue]]/Marketing[[#This Row],[transactions]]</f>
        <v>50.444444444444443</v>
      </c>
      <c r="L237" s="6">
        <f>Marketing[[#This Row],[spend]]/Marketing[[#This Row],[new_customer_transactions]]</f>
        <v>10</v>
      </c>
      <c r="M237" s="10">
        <f>Marketing[[#This Row],[clicks]]/Marketing[[#This Row],[impressions]]</f>
        <v>0.52532561505065123</v>
      </c>
      <c r="N237">
        <f>Marketing[[#This Row],[transactions]]/Marketing[[#This Row],[clicks]]</f>
        <v>7.43801652892562E-2</v>
      </c>
    </row>
    <row r="238" spans="1:14" x14ac:dyDescent="0.25">
      <c r="A238" s="1">
        <v>44652</v>
      </c>
      <c r="B238" t="s">
        <v>9</v>
      </c>
      <c r="C238" t="s">
        <v>16</v>
      </c>
      <c r="D238" s="6">
        <v>0</v>
      </c>
      <c r="E238">
        <v>0</v>
      </c>
      <c r="F238">
        <v>0</v>
      </c>
      <c r="G238" s="6">
        <v>0</v>
      </c>
      <c r="H238">
        <v>0</v>
      </c>
      <c r="I238">
        <v>0</v>
      </c>
      <c r="J238" s="10" t="e">
        <f>Marketing[[#This Row],[spend]]/Marketing[[#This Row],[revenue]]</f>
        <v>#DIV/0!</v>
      </c>
      <c r="K238" s="6" t="e">
        <f>Marketing[[#This Row],[revenue]]/Marketing[[#This Row],[transactions]]</f>
        <v>#DIV/0!</v>
      </c>
      <c r="L238" s="6" t="e">
        <f>Marketing[[#This Row],[spend]]/Marketing[[#This Row],[new_customer_transactions]]</f>
        <v>#DIV/0!</v>
      </c>
      <c r="M238" s="10" t="e">
        <f>Marketing[[#This Row],[clicks]]/Marketing[[#This Row],[impressions]]</f>
        <v>#DIV/0!</v>
      </c>
      <c r="N238" t="e">
        <f>Marketing[[#This Row],[transactions]]/Marketing[[#This Row],[clicks]]</f>
        <v>#DIV/0!</v>
      </c>
    </row>
    <row r="239" spans="1:14" x14ac:dyDescent="0.25">
      <c r="A239" s="1">
        <v>44682</v>
      </c>
      <c r="B239" t="s">
        <v>9</v>
      </c>
      <c r="C239" t="s">
        <v>10</v>
      </c>
      <c r="D239" s="6">
        <v>0</v>
      </c>
      <c r="E239">
        <v>0</v>
      </c>
      <c r="F239">
        <v>0</v>
      </c>
      <c r="G239" s="6">
        <v>25</v>
      </c>
      <c r="H239">
        <v>0</v>
      </c>
      <c r="I239">
        <v>0</v>
      </c>
      <c r="J239" s="10">
        <f>Marketing[[#This Row],[spend]]/Marketing[[#This Row],[revenue]]</f>
        <v>0</v>
      </c>
      <c r="K239" s="6" t="e">
        <f>Marketing[[#This Row],[revenue]]/Marketing[[#This Row],[transactions]]</f>
        <v>#DIV/0!</v>
      </c>
      <c r="L239" s="6" t="e">
        <f>Marketing[[#This Row],[spend]]/Marketing[[#This Row],[new_customer_transactions]]</f>
        <v>#DIV/0!</v>
      </c>
      <c r="M239" s="10" t="e">
        <f>Marketing[[#This Row],[clicks]]/Marketing[[#This Row],[impressions]]</f>
        <v>#DIV/0!</v>
      </c>
      <c r="N239" t="e">
        <f>Marketing[[#This Row],[transactions]]/Marketing[[#This Row],[clicks]]</f>
        <v>#DIV/0!</v>
      </c>
    </row>
    <row r="240" spans="1:14" x14ac:dyDescent="0.25">
      <c r="A240" s="1">
        <v>44682</v>
      </c>
      <c r="B240" t="s">
        <v>9</v>
      </c>
      <c r="C240" t="s">
        <v>15</v>
      </c>
      <c r="D240" s="6">
        <v>60</v>
      </c>
      <c r="E240">
        <v>724</v>
      </c>
      <c r="F240">
        <v>381</v>
      </c>
      <c r="G240" s="6">
        <v>1762</v>
      </c>
      <c r="H240">
        <v>36</v>
      </c>
      <c r="I240">
        <v>9</v>
      </c>
      <c r="J240" s="10">
        <f>Marketing[[#This Row],[spend]]/Marketing[[#This Row],[revenue]]</f>
        <v>3.4052213393870601E-2</v>
      </c>
      <c r="K240" s="6">
        <f>Marketing[[#This Row],[revenue]]/Marketing[[#This Row],[transactions]]</f>
        <v>48.944444444444443</v>
      </c>
      <c r="L240" s="6">
        <f>Marketing[[#This Row],[spend]]/Marketing[[#This Row],[new_customer_transactions]]</f>
        <v>6.666666666666667</v>
      </c>
      <c r="M240" s="10">
        <f>Marketing[[#This Row],[clicks]]/Marketing[[#This Row],[impressions]]</f>
        <v>0.52624309392265189</v>
      </c>
      <c r="N240">
        <f>Marketing[[#This Row],[transactions]]/Marketing[[#This Row],[clicks]]</f>
        <v>9.4488188976377951E-2</v>
      </c>
    </row>
    <row r="241" spans="1:14" x14ac:dyDescent="0.25">
      <c r="A241" s="1">
        <v>44682</v>
      </c>
      <c r="B241" t="s">
        <v>9</v>
      </c>
      <c r="C241" t="s">
        <v>16</v>
      </c>
      <c r="D241" s="6">
        <v>0</v>
      </c>
      <c r="E241">
        <v>0</v>
      </c>
      <c r="F241">
        <v>0</v>
      </c>
      <c r="G241" s="6">
        <v>0</v>
      </c>
      <c r="H241">
        <v>0</v>
      </c>
      <c r="I241">
        <v>0</v>
      </c>
      <c r="J241" s="10" t="e">
        <f>Marketing[[#This Row],[spend]]/Marketing[[#This Row],[revenue]]</f>
        <v>#DIV/0!</v>
      </c>
      <c r="K241" s="6" t="e">
        <f>Marketing[[#This Row],[revenue]]/Marketing[[#This Row],[transactions]]</f>
        <v>#DIV/0!</v>
      </c>
      <c r="L241" s="6" t="e">
        <f>Marketing[[#This Row],[spend]]/Marketing[[#This Row],[new_customer_transactions]]</f>
        <v>#DIV/0!</v>
      </c>
      <c r="M241" s="10" t="e">
        <f>Marketing[[#This Row],[clicks]]/Marketing[[#This Row],[impressions]]</f>
        <v>#DIV/0!</v>
      </c>
      <c r="N241" t="e">
        <f>Marketing[[#This Row],[transactions]]/Marketing[[#This Row],[clicks]]</f>
        <v>#DIV/0!</v>
      </c>
    </row>
    <row r="242" spans="1:14" x14ac:dyDescent="0.25">
      <c r="A242" s="1">
        <v>44713</v>
      </c>
      <c r="B242" t="s">
        <v>9</v>
      </c>
      <c r="C242" t="s">
        <v>10</v>
      </c>
      <c r="D242" s="6">
        <v>0</v>
      </c>
      <c r="E242">
        <v>0</v>
      </c>
      <c r="F242">
        <v>0</v>
      </c>
      <c r="G242" s="6">
        <v>9</v>
      </c>
      <c r="H242">
        <v>0</v>
      </c>
      <c r="I242">
        <v>0</v>
      </c>
      <c r="J242" s="10">
        <f>Marketing[[#This Row],[spend]]/Marketing[[#This Row],[revenue]]</f>
        <v>0</v>
      </c>
      <c r="K242" s="6" t="e">
        <f>Marketing[[#This Row],[revenue]]/Marketing[[#This Row],[transactions]]</f>
        <v>#DIV/0!</v>
      </c>
      <c r="L242" s="6" t="e">
        <f>Marketing[[#This Row],[spend]]/Marketing[[#This Row],[new_customer_transactions]]</f>
        <v>#DIV/0!</v>
      </c>
      <c r="M242" s="10" t="e">
        <f>Marketing[[#This Row],[clicks]]/Marketing[[#This Row],[impressions]]</f>
        <v>#DIV/0!</v>
      </c>
      <c r="N242" t="e">
        <f>Marketing[[#This Row],[transactions]]/Marketing[[#This Row],[clicks]]</f>
        <v>#DIV/0!</v>
      </c>
    </row>
    <row r="243" spans="1:14" x14ac:dyDescent="0.25">
      <c r="A243" s="1">
        <v>44713</v>
      </c>
      <c r="B243" t="s">
        <v>9</v>
      </c>
      <c r="C243" t="s">
        <v>15</v>
      </c>
      <c r="D243" s="6">
        <v>40</v>
      </c>
      <c r="E243">
        <v>592</v>
      </c>
      <c r="F243">
        <v>345</v>
      </c>
      <c r="G243" s="6">
        <v>1344</v>
      </c>
      <c r="H243">
        <v>24</v>
      </c>
      <c r="I243">
        <v>7</v>
      </c>
      <c r="J243" s="10">
        <f>Marketing[[#This Row],[spend]]/Marketing[[#This Row],[revenue]]</f>
        <v>2.976190476190476E-2</v>
      </c>
      <c r="K243" s="6">
        <f>Marketing[[#This Row],[revenue]]/Marketing[[#This Row],[transactions]]</f>
        <v>56</v>
      </c>
      <c r="L243" s="6">
        <f>Marketing[[#This Row],[spend]]/Marketing[[#This Row],[new_customer_transactions]]</f>
        <v>5.7142857142857144</v>
      </c>
      <c r="M243" s="10">
        <f>Marketing[[#This Row],[clicks]]/Marketing[[#This Row],[impressions]]</f>
        <v>0.58277027027027029</v>
      </c>
      <c r="N243">
        <f>Marketing[[#This Row],[transactions]]/Marketing[[#This Row],[clicks]]</f>
        <v>6.9565217391304349E-2</v>
      </c>
    </row>
    <row r="244" spans="1:14" x14ac:dyDescent="0.25">
      <c r="A244" s="1">
        <v>44713</v>
      </c>
      <c r="B244" t="s">
        <v>9</v>
      </c>
      <c r="C244" t="s">
        <v>16</v>
      </c>
      <c r="D244" s="6">
        <v>0</v>
      </c>
      <c r="E244">
        <v>0</v>
      </c>
      <c r="F244">
        <v>0</v>
      </c>
      <c r="G244" s="6">
        <v>0</v>
      </c>
      <c r="H244">
        <v>0</v>
      </c>
      <c r="I244">
        <v>0</v>
      </c>
      <c r="J244" s="10" t="e">
        <f>Marketing[[#This Row],[spend]]/Marketing[[#This Row],[revenue]]</f>
        <v>#DIV/0!</v>
      </c>
      <c r="K244" s="6" t="e">
        <f>Marketing[[#This Row],[revenue]]/Marketing[[#This Row],[transactions]]</f>
        <v>#DIV/0!</v>
      </c>
      <c r="L244" s="6" t="e">
        <f>Marketing[[#This Row],[spend]]/Marketing[[#This Row],[new_customer_transactions]]</f>
        <v>#DIV/0!</v>
      </c>
      <c r="M244" s="10" t="e">
        <f>Marketing[[#This Row],[clicks]]/Marketing[[#This Row],[impressions]]</f>
        <v>#DIV/0!</v>
      </c>
      <c r="N244" t="e">
        <f>Marketing[[#This Row],[transactions]]/Marketing[[#This Row],[clicks]]</f>
        <v>#DIV/0!</v>
      </c>
    </row>
    <row r="245" spans="1:14" x14ac:dyDescent="0.25">
      <c r="A245" s="1">
        <v>44743</v>
      </c>
      <c r="B245" t="s">
        <v>9</v>
      </c>
      <c r="C245" t="s">
        <v>10</v>
      </c>
      <c r="D245" s="6">
        <v>0</v>
      </c>
      <c r="E245">
        <v>0</v>
      </c>
      <c r="F245">
        <v>0</v>
      </c>
      <c r="G245" s="6">
        <v>0</v>
      </c>
      <c r="H245">
        <v>0</v>
      </c>
      <c r="I245">
        <v>0</v>
      </c>
      <c r="J245" s="10" t="e">
        <f>Marketing[[#This Row],[spend]]/Marketing[[#This Row],[revenue]]</f>
        <v>#DIV/0!</v>
      </c>
      <c r="K245" s="6" t="e">
        <f>Marketing[[#This Row],[revenue]]/Marketing[[#This Row],[transactions]]</f>
        <v>#DIV/0!</v>
      </c>
      <c r="L245" s="6" t="e">
        <f>Marketing[[#This Row],[spend]]/Marketing[[#This Row],[new_customer_transactions]]</f>
        <v>#DIV/0!</v>
      </c>
      <c r="M245" s="10" t="e">
        <f>Marketing[[#This Row],[clicks]]/Marketing[[#This Row],[impressions]]</f>
        <v>#DIV/0!</v>
      </c>
      <c r="N245" t="e">
        <f>Marketing[[#This Row],[transactions]]/Marketing[[#This Row],[clicks]]</f>
        <v>#DIV/0!</v>
      </c>
    </row>
    <row r="246" spans="1:14" x14ac:dyDescent="0.25">
      <c r="A246" s="1">
        <v>44743</v>
      </c>
      <c r="B246" t="s">
        <v>9</v>
      </c>
      <c r="C246" t="s">
        <v>15</v>
      </c>
      <c r="D246" s="6">
        <v>45</v>
      </c>
      <c r="E246">
        <v>508</v>
      </c>
      <c r="F246">
        <v>273</v>
      </c>
      <c r="G246" s="6">
        <v>1269</v>
      </c>
      <c r="H246">
        <v>23</v>
      </c>
      <c r="I246">
        <v>4</v>
      </c>
      <c r="J246" s="10">
        <f>Marketing[[#This Row],[spend]]/Marketing[[#This Row],[revenue]]</f>
        <v>3.5460992907801421E-2</v>
      </c>
      <c r="K246" s="6">
        <f>Marketing[[#This Row],[revenue]]/Marketing[[#This Row],[transactions]]</f>
        <v>55.173913043478258</v>
      </c>
      <c r="L246" s="6">
        <f>Marketing[[#This Row],[spend]]/Marketing[[#This Row],[new_customer_transactions]]</f>
        <v>11.25</v>
      </c>
      <c r="M246" s="10">
        <f>Marketing[[#This Row],[clicks]]/Marketing[[#This Row],[impressions]]</f>
        <v>0.53740157480314965</v>
      </c>
      <c r="N246">
        <f>Marketing[[#This Row],[transactions]]/Marketing[[#This Row],[clicks]]</f>
        <v>8.4249084249084255E-2</v>
      </c>
    </row>
    <row r="247" spans="1:14" x14ac:dyDescent="0.25">
      <c r="A247" s="1">
        <v>44743</v>
      </c>
      <c r="B247" t="s">
        <v>9</v>
      </c>
      <c r="C247" t="s">
        <v>16</v>
      </c>
      <c r="D247" s="6">
        <v>0</v>
      </c>
      <c r="E247">
        <v>0</v>
      </c>
      <c r="F247">
        <v>0</v>
      </c>
      <c r="G247" s="6">
        <v>0</v>
      </c>
      <c r="H247">
        <v>0</v>
      </c>
      <c r="I247">
        <v>0</v>
      </c>
      <c r="J247" s="10" t="e">
        <f>Marketing[[#This Row],[spend]]/Marketing[[#This Row],[revenue]]</f>
        <v>#DIV/0!</v>
      </c>
      <c r="K247" s="6" t="e">
        <f>Marketing[[#This Row],[revenue]]/Marketing[[#This Row],[transactions]]</f>
        <v>#DIV/0!</v>
      </c>
      <c r="L247" s="6" t="e">
        <f>Marketing[[#This Row],[spend]]/Marketing[[#This Row],[new_customer_transactions]]</f>
        <v>#DIV/0!</v>
      </c>
      <c r="M247" s="10" t="e">
        <f>Marketing[[#This Row],[clicks]]/Marketing[[#This Row],[impressions]]</f>
        <v>#DIV/0!</v>
      </c>
      <c r="N247" t="e">
        <f>Marketing[[#This Row],[transactions]]/Marketing[[#This Row],[clicks]]</f>
        <v>#DIV/0!</v>
      </c>
    </row>
    <row r="248" spans="1:14" x14ac:dyDescent="0.25">
      <c r="A248" s="1">
        <v>44774</v>
      </c>
      <c r="B248" t="s">
        <v>9</v>
      </c>
      <c r="C248" t="s">
        <v>10</v>
      </c>
      <c r="D248" s="6">
        <v>0</v>
      </c>
      <c r="E248">
        <v>0</v>
      </c>
      <c r="F248">
        <v>0</v>
      </c>
      <c r="G248" s="6">
        <v>3536</v>
      </c>
      <c r="H248">
        <v>0</v>
      </c>
      <c r="I248">
        <v>0</v>
      </c>
      <c r="J248" s="10">
        <f>Marketing[[#This Row],[spend]]/Marketing[[#This Row],[revenue]]</f>
        <v>0</v>
      </c>
      <c r="K248" s="6" t="e">
        <f>Marketing[[#This Row],[revenue]]/Marketing[[#This Row],[transactions]]</f>
        <v>#DIV/0!</v>
      </c>
      <c r="L248" s="6" t="e">
        <f>Marketing[[#This Row],[spend]]/Marketing[[#This Row],[new_customer_transactions]]</f>
        <v>#DIV/0!</v>
      </c>
      <c r="M248" s="10" t="e">
        <f>Marketing[[#This Row],[clicks]]/Marketing[[#This Row],[impressions]]</f>
        <v>#DIV/0!</v>
      </c>
      <c r="N248" t="e">
        <f>Marketing[[#This Row],[transactions]]/Marketing[[#This Row],[clicks]]</f>
        <v>#DIV/0!</v>
      </c>
    </row>
    <row r="249" spans="1:14" x14ac:dyDescent="0.25">
      <c r="A249" s="1">
        <v>44774</v>
      </c>
      <c r="B249" t="s">
        <v>9</v>
      </c>
      <c r="C249" t="s">
        <v>15</v>
      </c>
      <c r="D249" s="6">
        <v>45</v>
      </c>
      <c r="E249">
        <v>599</v>
      </c>
      <c r="F249">
        <v>269</v>
      </c>
      <c r="G249" s="6">
        <v>1081</v>
      </c>
      <c r="H249">
        <v>19</v>
      </c>
      <c r="I249">
        <v>5</v>
      </c>
      <c r="J249" s="10">
        <f>Marketing[[#This Row],[spend]]/Marketing[[#This Row],[revenue]]</f>
        <v>4.1628122109158186E-2</v>
      </c>
      <c r="K249" s="6">
        <f>Marketing[[#This Row],[revenue]]/Marketing[[#This Row],[transactions]]</f>
        <v>56.89473684210526</v>
      </c>
      <c r="L249" s="6">
        <f>Marketing[[#This Row],[spend]]/Marketing[[#This Row],[new_customer_transactions]]</f>
        <v>9</v>
      </c>
      <c r="M249" s="10">
        <f>Marketing[[#This Row],[clicks]]/Marketing[[#This Row],[impressions]]</f>
        <v>0.44908180300500833</v>
      </c>
      <c r="N249">
        <f>Marketing[[#This Row],[transactions]]/Marketing[[#This Row],[clicks]]</f>
        <v>7.0631970260223054E-2</v>
      </c>
    </row>
    <row r="250" spans="1:14" x14ac:dyDescent="0.25">
      <c r="A250" s="1">
        <v>44774</v>
      </c>
      <c r="B250" t="s">
        <v>9</v>
      </c>
      <c r="C250" t="s">
        <v>16</v>
      </c>
      <c r="D250" s="6">
        <v>0</v>
      </c>
      <c r="E250">
        <v>0</v>
      </c>
      <c r="F250">
        <v>0</v>
      </c>
      <c r="G250" s="6">
        <v>0</v>
      </c>
      <c r="H250">
        <v>0</v>
      </c>
      <c r="I250">
        <v>0</v>
      </c>
      <c r="J250" s="10" t="e">
        <f>Marketing[[#This Row],[spend]]/Marketing[[#This Row],[revenue]]</f>
        <v>#DIV/0!</v>
      </c>
      <c r="K250" s="6" t="e">
        <f>Marketing[[#This Row],[revenue]]/Marketing[[#This Row],[transactions]]</f>
        <v>#DIV/0!</v>
      </c>
      <c r="L250" s="6" t="e">
        <f>Marketing[[#This Row],[spend]]/Marketing[[#This Row],[new_customer_transactions]]</f>
        <v>#DIV/0!</v>
      </c>
      <c r="M250" s="10" t="e">
        <f>Marketing[[#This Row],[clicks]]/Marketing[[#This Row],[impressions]]</f>
        <v>#DIV/0!</v>
      </c>
      <c r="N250" t="e">
        <f>Marketing[[#This Row],[transactions]]/Marketing[[#This Row],[clicks]]</f>
        <v>#DIV/0!</v>
      </c>
    </row>
    <row r="251" spans="1:14" x14ac:dyDescent="0.25">
      <c r="A251" s="1">
        <v>44805</v>
      </c>
      <c r="B251" t="s">
        <v>9</v>
      </c>
      <c r="C251" t="s">
        <v>10</v>
      </c>
      <c r="D251" s="6">
        <v>0</v>
      </c>
      <c r="E251">
        <v>0</v>
      </c>
      <c r="F251">
        <v>0</v>
      </c>
      <c r="G251" s="6">
        <v>0</v>
      </c>
      <c r="H251">
        <v>0</v>
      </c>
      <c r="I251">
        <v>0</v>
      </c>
      <c r="J251" s="10" t="e">
        <f>Marketing[[#This Row],[spend]]/Marketing[[#This Row],[revenue]]</f>
        <v>#DIV/0!</v>
      </c>
      <c r="K251" s="6" t="e">
        <f>Marketing[[#This Row],[revenue]]/Marketing[[#This Row],[transactions]]</f>
        <v>#DIV/0!</v>
      </c>
      <c r="L251" s="6" t="e">
        <f>Marketing[[#This Row],[spend]]/Marketing[[#This Row],[new_customer_transactions]]</f>
        <v>#DIV/0!</v>
      </c>
      <c r="M251" s="10" t="e">
        <f>Marketing[[#This Row],[clicks]]/Marketing[[#This Row],[impressions]]</f>
        <v>#DIV/0!</v>
      </c>
      <c r="N251" t="e">
        <f>Marketing[[#This Row],[transactions]]/Marketing[[#This Row],[clicks]]</f>
        <v>#DIV/0!</v>
      </c>
    </row>
    <row r="252" spans="1:14" x14ac:dyDescent="0.25">
      <c r="A252" s="1">
        <v>44805</v>
      </c>
      <c r="B252" t="s">
        <v>9</v>
      </c>
      <c r="C252" t="s">
        <v>15</v>
      </c>
      <c r="D252" s="6">
        <v>17</v>
      </c>
      <c r="E252">
        <v>255</v>
      </c>
      <c r="F252">
        <v>132</v>
      </c>
      <c r="G252" s="6">
        <v>583</v>
      </c>
      <c r="H252">
        <v>9</v>
      </c>
      <c r="I252">
        <v>3</v>
      </c>
      <c r="J252" s="10">
        <f>Marketing[[#This Row],[spend]]/Marketing[[#This Row],[revenue]]</f>
        <v>2.9159519725557463E-2</v>
      </c>
      <c r="K252" s="6">
        <f>Marketing[[#This Row],[revenue]]/Marketing[[#This Row],[transactions]]</f>
        <v>64.777777777777771</v>
      </c>
      <c r="L252" s="6">
        <f>Marketing[[#This Row],[spend]]/Marketing[[#This Row],[new_customer_transactions]]</f>
        <v>5.666666666666667</v>
      </c>
      <c r="M252" s="10">
        <f>Marketing[[#This Row],[clicks]]/Marketing[[#This Row],[impressions]]</f>
        <v>0.51764705882352946</v>
      </c>
      <c r="N252">
        <f>Marketing[[#This Row],[transactions]]/Marketing[[#This Row],[clicks]]</f>
        <v>6.8181818181818177E-2</v>
      </c>
    </row>
    <row r="253" spans="1:14" x14ac:dyDescent="0.25">
      <c r="A253" s="1">
        <v>44805</v>
      </c>
      <c r="B253" t="s">
        <v>9</v>
      </c>
      <c r="C253" t="s">
        <v>16</v>
      </c>
      <c r="D253" s="6">
        <v>0</v>
      </c>
      <c r="E253">
        <v>0</v>
      </c>
      <c r="F253">
        <v>0</v>
      </c>
      <c r="G253" s="6">
        <v>0</v>
      </c>
      <c r="H253">
        <v>0</v>
      </c>
      <c r="I253">
        <v>0</v>
      </c>
      <c r="J253" s="10" t="e">
        <f>Marketing[[#This Row],[spend]]/Marketing[[#This Row],[revenue]]</f>
        <v>#DIV/0!</v>
      </c>
      <c r="K253" s="6" t="e">
        <f>Marketing[[#This Row],[revenue]]/Marketing[[#This Row],[transactions]]</f>
        <v>#DIV/0!</v>
      </c>
      <c r="L253" s="6" t="e">
        <f>Marketing[[#This Row],[spend]]/Marketing[[#This Row],[new_customer_transactions]]</f>
        <v>#DIV/0!</v>
      </c>
      <c r="M253" s="10" t="e">
        <f>Marketing[[#This Row],[clicks]]/Marketing[[#This Row],[impressions]]</f>
        <v>#DIV/0!</v>
      </c>
      <c r="N253" t="e">
        <f>Marketing[[#This Row],[transactions]]/Marketing[[#This Row],[clicks]]</f>
        <v>#DIV/0!</v>
      </c>
    </row>
    <row r="254" spans="1:14" x14ac:dyDescent="0.25">
      <c r="A254" s="1">
        <v>44197</v>
      </c>
      <c r="B254" t="s">
        <v>14</v>
      </c>
      <c r="C254" t="s">
        <v>10</v>
      </c>
      <c r="D254" s="6">
        <v>25128</v>
      </c>
      <c r="E254">
        <v>5845149</v>
      </c>
      <c r="F254">
        <v>28460</v>
      </c>
      <c r="G254" s="6">
        <v>39017</v>
      </c>
      <c r="H254">
        <v>1361</v>
      </c>
      <c r="I254">
        <v>1029</v>
      </c>
      <c r="J254" s="10">
        <f>Marketing[[#This Row],[spend]]/Marketing[[#This Row],[revenue]]</f>
        <v>0.64402696260604353</v>
      </c>
      <c r="K254" s="6">
        <f>Marketing[[#This Row],[revenue]]/Marketing[[#This Row],[transactions]]</f>
        <v>28.667891256429098</v>
      </c>
      <c r="L254" s="6">
        <f>Marketing[[#This Row],[spend]]/Marketing[[#This Row],[new_customer_transactions]]</f>
        <v>24.419825072886297</v>
      </c>
      <c r="M254" s="10">
        <f>Marketing[[#This Row],[clicks]]/Marketing[[#This Row],[impressions]]</f>
        <v>4.8689947852484173E-3</v>
      </c>
      <c r="N254">
        <f>Marketing[[#This Row],[transactions]]/Marketing[[#This Row],[clicks]]</f>
        <v>4.7821503865073785E-2</v>
      </c>
    </row>
    <row r="255" spans="1:14" x14ac:dyDescent="0.25">
      <c r="A255" s="1">
        <v>44197</v>
      </c>
      <c r="B255" t="s">
        <v>14</v>
      </c>
      <c r="C255" t="s">
        <v>15</v>
      </c>
      <c r="D255" s="6">
        <v>1724</v>
      </c>
      <c r="E255">
        <v>47646</v>
      </c>
      <c r="F255">
        <v>10949</v>
      </c>
      <c r="G255" s="6">
        <v>68347</v>
      </c>
      <c r="H255">
        <v>1693</v>
      </c>
      <c r="I255">
        <v>532</v>
      </c>
      <c r="J255" s="10">
        <f>Marketing[[#This Row],[spend]]/Marketing[[#This Row],[revenue]]</f>
        <v>2.5224223447993327E-2</v>
      </c>
      <c r="K255" s="6">
        <f>Marketing[[#This Row],[revenue]]/Marketing[[#This Row],[transactions]]</f>
        <v>40.370348493797991</v>
      </c>
      <c r="L255" s="6">
        <f>Marketing[[#This Row],[spend]]/Marketing[[#This Row],[new_customer_transactions]]</f>
        <v>3.2406015037593985</v>
      </c>
      <c r="M255" s="10">
        <f>Marketing[[#This Row],[clicks]]/Marketing[[#This Row],[impressions]]</f>
        <v>0.22979893380346725</v>
      </c>
      <c r="N255">
        <f>Marketing[[#This Row],[transactions]]/Marketing[[#This Row],[clicks]]</f>
        <v>0.1546259932413919</v>
      </c>
    </row>
    <row r="256" spans="1:14" x14ac:dyDescent="0.25">
      <c r="A256" s="1">
        <v>44197</v>
      </c>
      <c r="B256" t="s">
        <v>14</v>
      </c>
      <c r="C256" t="s">
        <v>16</v>
      </c>
      <c r="D256" s="6">
        <v>14327</v>
      </c>
      <c r="E256">
        <v>354320</v>
      </c>
      <c r="F256">
        <v>16893</v>
      </c>
      <c r="G256" s="6">
        <v>13351</v>
      </c>
      <c r="H256">
        <v>408</v>
      </c>
      <c r="I256">
        <v>259</v>
      </c>
      <c r="J256" s="10">
        <f>Marketing[[#This Row],[spend]]/Marketing[[#This Row],[revenue]]</f>
        <v>1.0731031383416973</v>
      </c>
      <c r="K256" s="6">
        <f>Marketing[[#This Row],[revenue]]/Marketing[[#This Row],[transactions]]</f>
        <v>32.723039215686278</v>
      </c>
      <c r="L256" s="6">
        <f>Marketing[[#This Row],[spend]]/Marketing[[#This Row],[new_customer_transactions]]</f>
        <v>55.316602316602314</v>
      </c>
      <c r="M256" s="10">
        <f>Marketing[[#This Row],[clicks]]/Marketing[[#This Row],[impressions]]</f>
        <v>4.7677240912169787E-2</v>
      </c>
      <c r="N256">
        <f>Marketing[[#This Row],[transactions]]/Marketing[[#This Row],[clicks]]</f>
        <v>2.4152015627774817E-2</v>
      </c>
    </row>
    <row r="257" spans="1:14" x14ac:dyDescent="0.25">
      <c r="A257" s="1">
        <v>44228</v>
      </c>
      <c r="B257" t="s">
        <v>14</v>
      </c>
      <c r="C257" t="s">
        <v>10</v>
      </c>
      <c r="D257" s="6">
        <v>22900</v>
      </c>
      <c r="E257">
        <v>5971204</v>
      </c>
      <c r="F257">
        <v>25040</v>
      </c>
      <c r="G257" s="6">
        <v>32665</v>
      </c>
      <c r="H257">
        <v>1149</v>
      </c>
      <c r="I257">
        <v>849</v>
      </c>
      <c r="J257" s="10">
        <f>Marketing[[#This Row],[spend]]/Marketing[[#This Row],[revenue]]</f>
        <v>0.7010561763355273</v>
      </c>
      <c r="K257" s="6">
        <f>Marketing[[#This Row],[revenue]]/Marketing[[#This Row],[transactions]]</f>
        <v>28.429068755439513</v>
      </c>
      <c r="L257" s="6">
        <f>Marketing[[#This Row],[spend]]/Marketing[[#This Row],[new_customer_transactions]]</f>
        <v>26.972909305064782</v>
      </c>
      <c r="M257" s="10">
        <f>Marketing[[#This Row],[clicks]]/Marketing[[#This Row],[impressions]]</f>
        <v>4.1934591415734579E-3</v>
      </c>
      <c r="N257">
        <f>Marketing[[#This Row],[transactions]]/Marketing[[#This Row],[clicks]]</f>
        <v>4.5886581469648566E-2</v>
      </c>
    </row>
    <row r="258" spans="1:14" x14ac:dyDescent="0.25">
      <c r="A258" s="1">
        <v>44228</v>
      </c>
      <c r="B258" t="s">
        <v>14</v>
      </c>
      <c r="C258" t="s">
        <v>15</v>
      </c>
      <c r="D258" s="6">
        <v>1708</v>
      </c>
      <c r="E258">
        <v>46638</v>
      </c>
      <c r="F258">
        <v>9223</v>
      </c>
      <c r="G258" s="6">
        <v>53457</v>
      </c>
      <c r="H258">
        <v>1442</v>
      </c>
      <c r="I258">
        <v>403</v>
      </c>
      <c r="J258" s="10">
        <f>Marketing[[#This Row],[spend]]/Marketing[[#This Row],[revenue]]</f>
        <v>3.1950913818583157E-2</v>
      </c>
      <c r="K258" s="6">
        <f>Marketing[[#This Row],[revenue]]/Marketing[[#This Row],[transactions]]</f>
        <v>37.071428571428569</v>
      </c>
      <c r="L258" s="6">
        <f>Marketing[[#This Row],[spend]]/Marketing[[#This Row],[new_customer_transactions]]</f>
        <v>4.2382133995037217</v>
      </c>
      <c r="M258" s="10">
        <f>Marketing[[#This Row],[clicks]]/Marketing[[#This Row],[impressions]]</f>
        <v>0.19775719370470432</v>
      </c>
      <c r="N258">
        <f>Marketing[[#This Row],[transactions]]/Marketing[[#This Row],[clicks]]</f>
        <v>0.1563482597853193</v>
      </c>
    </row>
    <row r="259" spans="1:14" x14ac:dyDescent="0.25">
      <c r="A259" s="1">
        <v>44228</v>
      </c>
      <c r="B259" t="s">
        <v>14</v>
      </c>
      <c r="C259" t="s">
        <v>16</v>
      </c>
      <c r="D259" s="6">
        <v>12686</v>
      </c>
      <c r="E259">
        <v>342376</v>
      </c>
      <c r="F259">
        <v>15185</v>
      </c>
      <c r="G259" s="6">
        <v>11034</v>
      </c>
      <c r="H259">
        <v>326</v>
      </c>
      <c r="I259">
        <v>188</v>
      </c>
      <c r="J259" s="10">
        <f>Marketing[[#This Row],[spend]]/Marketing[[#This Row],[revenue]]</f>
        <v>1.1497190502084467</v>
      </c>
      <c r="K259" s="6">
        <f>Marketing[[#This Row],[revenue]]/Marketing[[#This Row],[transactions]]</f>
        <v>33.846625766871163</v>
      </c>
      <c r="L259" s="6">
        <f>Marketing[[#This Row],[spend]]/Marketing[[#This Row],[new_customer_transactions]]</f>
        <v>67.478723404255319</v>
      </c>
      <c r="M259" s="10">
        <f>Marketing[[#This Row],[clicks]]/Marketing[[#This Row],[impressions]]</f>
        <v>4.4351823725962101E-2</v>
      </c>
      <c r="N259">
        <f>Marketing[[#This Row],[transactions]]/Marketing[[#This Row],[clicks]]</f>
        <v>2.1468554494567006E-2</v>
      </c>
    </row>
    <row r="260" spans="1:14" x14ac:dyDescent="0.25">
      <c r="A260" s="1">
        <v>44256</v>
      </c>
      <c r="B260" t="s">
        <v>14</v>
      </c>
      <c r="C260" t="s">
        <v>10</v>
      </c>
      <c r="D260" s="6">
        <v>29841</v>
      </c>
      <c r="E260">
        <v>6426504</v>
      </c>
      <c r="F260">
        <v>31444</v>
      </c>
      <c r="G260" s="6">
        <v>46408</v>
      </c>
      <c r="H260">
        <v>1624</v>
      </c>
      <c r="I260">
        <v>1205</v>
      </c>
      <c r="J260" s="10">
        <f>Marketing[[#This Row],[spend]]/Marketing[[#This Row],[revenue]]</f>
        <v>0.64301413549388031</v>
      </c>
      <c r="K260" s="6">
        <f>Marketing[[#This Row],[revenue]]/Marketing[[#This Row],[transactions]]</f>
        <v>28.576354679802957</v>
      </c>
      <c r="L260" s="6">
        <f>Marketing[[#This Row],[spend]]/Marketing[[#This Row],[new_customer_transactions]]</f>
        <v>24.764315352697096</v>
      </c>
      <c r="M260" s="10">
        <f>Marketing[[#This Row],[clicks]]/Marketing[[#This Row],[impressions]]</f>
        <v>4.8928624334474858E-3</v>
      </c>
      <c r="N260">
        <f>Marketing[[#This Row],[transactions]]/Marketing[[#This Row],[clicks]]</f>
        <v>5.1647373107747106E-2</v>
      </c>
    </row>
    <row r="261" spans="1:14" x14ac:dyDescent="0.25">
      <c r="A261" s="1">
        <v>44256</v>
      </c>
      <c r="B261" t="s">
        <v>14</v>
      </c>
      <c r="C261" t="s">
        <v>15</v>
      </c>
      <c r="D261" s="6">
        <v>2497</v>
      </c>
      <c r="E261">
        <v>72210</v>
      </c>
      <c r="F261">
        <v>10162</v>
      </c>
      <c r="G261" s="6">
        <v>62212</v>
      </c>
      <c r="H261">
        <v>1595</v>
      </c>
      <c r="I261">
        <v>472</v>
      </c>
      <c r="J261" s="10">
        <f>Marketing[[#This Row],[spend]]/Marketing[[#This Row],[revenue]]</f>
        <v>4.0136951070533014E-2</v>
      </c>
      <c r="K261" s="6">
        <f>Marketing[[#This Row],[revenue]]/Marketing[[#This Row],[transactions]]</f>
        <v>39.004388714733544</v>
      </c>
      <c r="L261" s="6">
        <f>Marketing[[#This Row],[spend]]/Marketing[[#This Row],[new_customer_transactions]]</f>
        <v>5.2902542372881358</v>
      </c>
      <c r="M261" s="10">
        <f>Marketing[[#This Row],[clicks]]/Marketing[[#This Row],[impressions]]</f>
        <v>0.14072843096524026</v>
      </c>
      <c r="N261">
        <f>Marketing[[#This Row],[transactions]]/Marketing[[#This Row],[clicks]]</f>
        <v>0.15695729187167881</v>
      </c>
    </row>
    <row r="262" spans="1:14" x14ac:dyDescent="0.25">
      <c r="A262" s="1">
        <v>44256</v>
      </c>
      <c r="B262" t="s">
        <v>14</v>
      </c>
      <c r="C262" t="s">
        <v>16</v>
      </c>
      <c r="D262" s="6">
        <v>14144</v>
      </c>
      <c r="E262">
        <v>314134</v>
      </c>
      <c r="F262">
        <v>16539</v>
      </c>
      <c r="G262" s="6">
        <v>13647</v>
      </c>
      <c r="H262">
        <v>363</v>
      </c>
      <c r="I262">
        <v>225</v>
      </c>
      <c r="J262" s="10">
        <f>Marketing[[#This Row],[spend]]/Marketing[[#This Row],[revenue]]</f>
        <v>1.0364182604235364</v>
      </c>
      <c r="K262" s="6">
        <f>Marketing[[#This Row],[revenue]]/Marketing[[#This Row],[transactions]]</f>
        <v>37.595041322314053</v>
      </c>
      <c r="L262" s="6">
        <f>Marketing[[#This Row],[spend]]/Marketing[[#This Row],[new_customer_transactions]]</f>
        <v>62.862222222222222</v>
      </c>
      <c r="M262" s="10">
        <f>Marketing[[#This Row],[clicks]]/Marketing[[#This Row],[impressions]]</f>
        <v>5.264950626165904E-2</v>
      </c>
      <c r="N262">
        <f>Marketing[[#This Row],[transactions]]/Marketing[[#This Row],[clicks]]</f>
        <v>2.1948122619263558E-2</v>
      </c>
    </row>
    <row r="263" spans="1:14" x14ac:dyDescent="0.25">
      <c r="A263" s="1">
        <v>44287</v>
      </c>
      <c r="B263" t="s">
        <v>14</v>
      </c>
      <c r="C263" t="s">
        <v>10</v>
      </c>
      <c r="D263" s="6">
        <v>24534</v>
      </c>
      <c r="E263">
        <v>6495158</v>
      </c>
      <c r="F263">
        <v>23414</v>
      </c>
      <c r="G263" s="6">
        <v>38344</v>
      </c>
      <c r="H263">
        <v>1256</v>
      </c>
      <c r="I263">
        <v>900</v>
      </c>
      <c r="J263" s="10">
        <f>Marketing[[#This Row],[spend]]/Marketing[[#This Row],[revenue]]</f>
        <v>0.63983934905069895</v>
      </c>
      <c r="K263" s="6">
        <f>Marketing[[#This Row],[revenue]]/Marketing[[#This Row],[transactions]]</f>
        <v>30.528662420382165</v>
      </c>
      <c r="L263" s="6">
        <f>Marketing[[#This Row],[spend]]/Marketing[[#This Row],[new_customer_transactions]]</f>
        <v>27.26</v>
      </c>
      <c r="M263" s="10">
        <f>Marketing[[#This Row],[clicks]]/Marketing[[#This Row],[impressions]]</f>
        <v>3.6048391740431873E-3</v>
      </c>
      <c r="N263">
        <f>Marketing[[#This Row],[transactions]]/Marketing[[#This Row],[clicks]]</f>
        <v>5.3643119501153157E-2</v>
      </c>
    </row>
    <row r="264" spans="1:14" x14ac:dyDescent="0.25">
      <c r="A264" s="1">
        <v>44287</v>
      </c>
      <c r="B264" t="s">
        <v>14</v>
      </c>
      <c r="C264" t="s">
        <v>15</v>
      </c>
      <c r="D264" s="6">
        <v>1950</v>
      </c>
      <c r="E264">
        <v>37306</v>
      </c>
      <c r="F264">
        <v>8106</v>
      </c>
      <c r="G264" s="6">
        <v>52450</v>
      </c>
      <c r="H264">
        <v>1289</v>
      </c>
      <c r="I264">
        <v>385</v>
      </c>
      <c r="J264" s="10">
        <f>Marketing[[#This Row],[spend]]/Marketing[[#This Row],[revenue]]</f>
        <v>3.7178265014299335E-2</v>
      </c>
      <c r="K264" s="6">
        <f>Marketing[[#This Row],[revenue]]/Marketing[[#This Row],[transactions]]</f>
        <v>40.69045771916214</v>
      </c>
      <c r="L264" s="6">
        <f>Marketing[[#This Row],[spend]]/Marketing[[#This Row],[new_customer_transactions]]</f>
        <v>5.0649350649350646</v>
      </c>
      <c r="M264" s="10">
        <f>Marketing[[#This Row],[clicks]]/Marketing[[#This Row],[impressions]]</f>
        <v>0.21728408298933147</v>
      </c>
      <c r="N264">
        <f>Marketing[[#This Row],[transactions]]/Marketing[[#This Row],[clicks]]</f>
        <v>0.15901801134961757</v>
      </c>
    </row>
    <row r="265" spans="1:14" x14ac:dyDescent="0.25">
      <c r="A265" s="1">
        <v>44287</v>
      </c>
      <c r="B265" t="s">
        <v>14</v>
      </c>
      <c r="C265" t="s">
        <v>16</v>
      </c>
      <c r="D265" s="6">
        <v>12764</v>
      </c>
      <c r="E265">
        <v>263130</v>
      </c>
      <c r="F265">
        <v>13725</v>
      </c>
      <c r="G265" s="6">
        <v>12786</v>
      </c>
      <c r="H265">
        <v>339</v>
      </c>
      <c r="I265">
        <v>210</v>
      </c>
      <c r="J265" s="10">
        <f>Marketing[[#This Row],[spend]]/Marketing[[#This Row],[revenue]]</f>
        <v>0.99827936805881434</v>
      </c>
      <c r="K265" s="6">
        <f>Marketing[[#This Row],[revenue]]/Marketing[[#This Row],[transactions]]</f>
        <v>37.716814159292035</v>
      </c>
      <c r="L265" s="6">
        <f>Marketing[[#This Row],[spend]]/Marketing[[#This Row],[new_customer_transactions]]</f>
        <v>60.780952380952378</v>
      </c>
      <c r="M265" s="10">
        <f>Marketing[[#This Row],[clicks]]/Marketing[[#This Row],[impressions]]</f>
        <v>5.2160529016075707E-2</v>
      </c>
      <c r="N265">
        <f>Marketing[[#This Row],[transactions]]/Marketing[[#This Row],[clicks]]</f>
        <v>2.4699453551912567E-2</v>
      </c>
    </row>
    <row r="266" spans="1:14" x14ac:dyDescent="0.25">
      <c r="A266" s="1">
        <v>44317</v>
      </c>
      <c r="B266" t="s">
        <v>14</v>
      </c>
      <c r="C266" t="s">
        <v>10</v>
      </c>
      <c r="D266" s="6">
        <v>27051</v>
      </c>
      <c r="E266">
        <v>6331415</v>
      </c>
      <c r="F266">
        <v>23856</v>
      </c>
      <c r="G266" s="6">
        <v>36931</v>
      </c>
      <c r="H266">
        <v>1239</v>
      </c>
      <c r="I266">
        <v>871</v>
      </c>
      <c r="J266" s="10">
        <f>Marketing[[#This Row],[spend]]/Marketing[[#This Row],[revenue]]</f>
        <v>0.73247407327177705</v>
      </c>
      <c r="K266" s="6">
        <f>Marketing[[#This Row],[revenue]]/Marketing[[#This Row],[transactions]]</f>
        <v>29.807102502017756</v>
      </c>
      <c r="L266" s="6">
        <f>Marketing[[#This Row],[spend]]/Marketing[[#This Row],[new_customer_transactions]]</f>
        <v>31.057405281285877</v>
      </c>
      <c r="M266" s="10">
        <f>Marketing[[#This Row],[clicks]]/Marketing[[#This Row],[impressions]]</f>
        <v>3.7678781125546185E-3</v>
      </c>
      <c r="N266">
        <f>Marketing[[#This Row],[transactions]]/Marketing[[#This Row],[clicks]]</f>
        <v>5.1936619718309859E-2</v>
      </c>
    </row>
    <row r="267" spans="1:14" x14ac:dyDescent="0.25">
      <c r="A267" s="1">
        <v>44317</v>
      </c>
      <c r="B267" t="s">
        <v>14</v>
      </c>
      <c r="C267" t="s">
        <v>15</v>
      </c>
      <c r="D267" s="6">
        <v>2013</v>
      </c>
      <c r="E267">
        <v>30481</v>
      </c>
      <c r="F267">
        <v>10328</v>
      </c>
      <c r="G267" s="6">
        <v>72569</v>
      </c>
      <c r="H267">
        <v>1869</v>
      </c>
      <c r="I267">
        <v>571</v>
      </c>
      <c r="J267" s="10">
        <f>Marketing[[#This Row],[spend]]/Marketing[[#This Row],[revenue]]</f>
        <v>2.7739117253923851E-2</v>
      </c>
      <c r="K267" s="6">
        <f>Marketing[[#This Row],[revenue]]/Marketing[[#This Row],[transactions]]</f>
        <v>38.827715355805246</v>
      </c>
      <c r="L267" s="6">
        <f>Marketing[[#This Row],[spend]]/Marketing[[#This Row],[new_customer_transactions]]</f>
        <v>3.5253940455341506</v>
      </c>
      <c r="M267" s="10">
        <f>Marketing[[#This Row],[clicks]]/Marketing[[#This Row],[impressions]]</f>
        <v>0.33883402775499494</v>
      </c>
      <c r="N267">
        <f>Marketing[[#This Row],[transactions]]/Marketing[[#This Row],[clicks]]</f>
        <v>0.18096436870642912</v>
      </c>
    </row>
    <row r="268" spans="1:14" x14ac:dyDescent="0.25">
      <c r="A268" s="1">
        <v>44317</v>
      </c>
      <c r="B268" t="s">
        <v>14</v>
      </c>
      <c r="C268" t="s">
        <v>16</v>
      </c>
      <c r="D268" s="6">
        <v>14476</v>
      </c>
      <c r="E268">
        <v>274939</v>
      </c>
      <c r="F268">
        <v>16211</v>
      </c>
      <c r="G268" s="6">
        <v>14551</v>
      </c>
      <c r="H268">
        <v>402</v>
      </c>
      <c r="I268">
        <v>223</v>
      </c>
      <c r="J268" s="10">
        <f>Marketing[[#This Row],[spend]]/Marketing[[#This Row],[revenue]]</f>
        <v>0.99484571507112918</v>
      </c>
      <c r="K268" s="6">
        <f>Marketing[[#This Row],[revenue]]/Marketing[[#This Row],[transactions]]</f>
        <v>36.196517412935322</v>
      </c>
      <c r="L268" s="6">
        <f>Marketing[[#This Row],[spend]]/Marketing[[#This Row],[new_customer_transactions]]</f>
        <v>64.914798206278022</v>
      </c>
      <c r="M268" s="10">
        <f>Marketing[[#This Row],[clicks]]/Marketing[[#This Row],[impressions]]</f>
        <v>5.8962169790389866E-2</v>
      </c>
      <c r="N268">
        <f>Marketing[[#This Row],[transactions]]/Marketing[[#This Row],[clicks]]</f>
        <v>2.4797976682499539E-2</v>
      </c>
    </row>
    <row r="269" spans="1:14" x14ac:dyDescent="0.25">
      <c r="A269" s="1">
        <v>44348</v>
      </c>
      <c r="B269" t="s">
        <v>14</v>
      </c>
      <c r="C269" t="s">
        <v>10</v>
      </c>
      <c r="D269" s="6">
        <v>20746</v>
      </c>
      <c r="E269">
        <v>4066812</v>
      </c>
      <c r="F269">
        <v>17881</v>
      </c>
      <c r="G269" s="6">
        <v>29510</v>
      </c>
      <c r="H269">
        <v>956</v>
      </c>
      <c r="I269">
        <v>679</v>
      </c>
      <c r="J269" s="10">
        <f>Marketing[[#This Row],[spend]]/Marketing[[#This Row],[revenue]]</f>
        <v>0.70301592680447311</v>
      </c>
      <c r="K269" s="6">
        <f>Marketing[[#This Row],[revenue]]/Marketing[[#This Row],[transactions]]</f>
        <v>30.868200836820083</v>
      </c>
      <c r="L269" s="6">
        <f>Marketing[[#This Row],[spend]]/Marketing[[#This Row],[new_customer_transactions]]</f>
        <v>30.553755522827689</v>
      </c>
      <c r="M269" s="10">
        <f>Marketing[[#This Row],[clicks]]/Marketing[[#This Row],[impressions]]</f>
        <v>4.3968100812134909E-3</v>
      </c>
      <c r="N269">
        <f>Marketing[[#This Row],[transactions]]/Marketing[[#This Row],[clicks]]</f>
        <v>5.3464571332699516E-2</v>
      </c>
    </row>
    <row r="270" spans="1:14" x14ac:dyDescent="0.25">
      <c r="A270" s="1">
        <v>44348</v>
      </c>
      <c r="B270" t="s">
        <v>14</v>
      </c>
      <c r="C270" t="s">
        <v>15</v>
      </c>
      <c r="D270" s="6">
        <v>3042</v>
      </c>
      <c r="E270">
        <v>29963</v>
      </c>
      <c r="F270">
        <v>8845</v>
      </c>
      <c r="G270" s="6">
        <v>63906</v>
      </c>
      <c r="H270">
        <v>1684</v>
      </c>
      <c r="I270">
        <v>448</v>
      </c>
      <c r="J270" s="10">
        <f>Marketing[[#This Row],[spend]]/Marketing[[#This Row],[revenue]]</f>
        <v>4.7601164209933343E-2</v>
      </c>
      <c r="K270" s="6">
        <f>Marketing[[#This Row],[revenue]]/Marketing[[#This Row],[transactions]]</f>
        <v>37.948931116389552</v>
      </c>
      <c r="L270" s="6">
        <f>Marketing[[#This Row],[spend]]/Marketing[[#This Row],[new_customer_transactions]]</f>
        <v>6.7901785714285712</v>
      </c>
      <c r="M270" s="10">
        <f>Marketing[[#This Row],[clicks]]/Marketing[[#This Row],[impressions]]</f>
        <v>0.29519741013917167</v>
      </c>
      <c r="N270">
        <f>Marketing[[#This Row],[transactions]]/Marketing[[#This Row],[clicks]]</f>
        <v>0.19039005087620126</v>
      </c>
    </row>
    <row r="271" spans="1:14" x14ac:dyDescent="0.25">
      <c r="A271" s="1">
        <v>44348</v>
      </c>
      <c r="B271" t="s">
        <v>14</v>
      </c>
      <c r="C271" t="s">
        <v>16</v>
      </c>
      <c r="D271" s="6">
        <v>15313</v>
      </c>
      <c r="E271">
        <v>241328</v>
      </c>
      <c r="F271">
        <v>14104</v>
      </c>
      <c r="G271" s="6">
        <v>10683</v>
      </c>
      <c r="H271">
        <v>288</v>
      </c>
      <c r="I271">
        <v>162</v>
      </c>
      <c r="J271" s="10">
        <f>Marketing[[#This Row],[spend]]/Marketing[[#This Row],[revenue]]</f>
        <v>1.4333988579986896</v>
      </c>
      <c r="K271" s="6">
        <f>Marketing[[#This Row],[revenue]]/Marketing[[#This Row],[transactions]]</f>
        <v>37.09375</v>
      </c>
      <c r="L271" s="6">
        <f>Marketing[[#This Row],[spend]]/Marketing[[#This Row],[new_customer_transactions]]</f>
        <v>94.524691358024697</v>
      </c>
      <c r="M271" s="10">
        <f>Marketing[[#This Row],[clicks]]/Marketing[[#This Row],[impressions]]</f>
        <v>5.8443280514486509E-2</v>
      </c>
      <c r="N271">
        <f>Marketing[[#This Row],[transactions]]/Marketing[[#This Row],[clicks]]</f>
        <v>2.0419739081111742E-2</v>
      </c>
    </row>
    <row r="272" spans="1:14" x14ac:dyDescent="0.25">
      <c r="A272" s="1">
        <v>44378</v>
      </c>
      <c r="B272" t="s">
        <v>14</v>
      </c>
      <c r="C272" t="s">
        <v>10</v>
      </c>
      <c r="D272" s="6">
        <v>17999</v>
      </c>
      <c r="E272">
        <v>4039455</v>
      </c>
      <c r="F272">
        <v>16563</v>
      </c>
      <c r="G272" s="6">
        <v>25524</v>
      </c>
      <c r="H272">
        <v>883</v>
      </c>
      <c r="I272">
        <v>592</v>
      </c>
      <c r="J272" s="10">
        <f>Marketing[[#This Row],[spend]]/Marketing[[#This Row],[revenue]]</f>
        <v>0.70517943895941071</v>
      </c>
      <c r="K272" s="6">
        <f>Marketing[[#This Row],[revenue]]/Marketing[[#This Row],[transactions]]</f>
        <v>28.906002265005661</v>
      </c>
      <c r="L272" s="6">
        <f>Marketing[[#This Row],[spend]]/Marketing[[#This Row],[new_customer_transactions]]</f>
        <v>30.403716216216218</v>
      </c>
      <c r="M272" s="10">
        <f>Marketing[[#This Row],[clicks]]/Marketing[[#This Row],[impressions]]</f>
        <v>4.100305610534094E-3</v>
      </c>
      <c r="N272">
        <f>Marketing[[#This Row],[transactions]]/Marketing[[#This Row],[clicks]]</f>
        <v>5.3311598140433493E-2</v>
      </c>
    </row>
    <row r="273" spans="1:14" x14ac:dyDescent="0.25">
      <c r="A273" s="1">
        <v>44378</v>
      </c>
      <c r="B273" t="s">
        <v>14</v>
      </c>
      <c r="C273" t="s">
        <v>15</v>
      </c>
      <c r="D273" s="6">
        <v>2552</v>
      </c>
      <c r="E273">
        <v>33788</v>
      </c>
      <c r="F273">
        <v>8668</v>
      </c>
      <c r="G273" s="6">
        <v>64976</v>
      </c>
      <c r="H273">
        <v>1597</v>
      </c>
      <c r="I273">
        <v>428</v>
      </c>
      <c r="J273" s="10">
        <f>Marketing[[#This Row],[spend]]/Marketing[[#This Row],[revenue]]</f>
        <v>3.9276040384141835E-2</v>
      </c>
      <c r="K273" s="6">
        <f>Marketing[[#This Row],[revenue]]/Marketing[[#This Row],[transactions]]</f>
        <v>40.686286787726985</v>
      </c>
      <c r="L273" s="6">
        <f>Marketing[[#This Row],[spend]]/Marketing[[#This Row],[new_customer_transactions]]</f>
        <v>5.962616822429907</v>
      </c>
      <c r="M273" s="10">
        <f>Marketing[[#This Row],[clicks]]/Marketing[[#This Row],[impressions]]</f>
        <v>0.25654078371019295</v>
      </c>
      <c r="N273">
        <f>Marketing[[#This Row],[transactions]]/Marketing[[#This Row],[clicks]]</f>
        <v>0.18424088601753577</v>
      </c>
    </row>
    <row r="274" spans="1:14" x14ac:dyDescent="0.25">
      <c r="A274" s="1">
        <v>44378</v>
      </c>
      <c r="B274" t="s">
        <v>14</v>
      </c>
      <c r="C274" t="s">
        <v>16</v>
      </c>
      <c r="D274" s="6">
        <v>11667</v>
      </c>
      <c r="E274">
        <v>210501</v>
      </c>
      <c r="F274">
        <v>11085</v>
      </c>
      <c r="G274" s="6">
        <v>3749</v>
      </c>
      <c r="H274">
        <v>101</v>
      </c>
      <c r="I274">
        <v>45</v>
      </c>
      <c r="J274" s="10">
        <f>Marketing[[#This Row],[spend]]/Marketing[[#This Row],[revenue]]</f>
        <v>3.1120298746332353</v>
      </c>
      <c r="K274" s="6">
        <f>Marketing[[#This Row],[revenue]]/Marketing[[#This Row],[transactions]]</f>
        <v>37.118811881188115</v>
      </c>
      <c r="L274" s="6">
        <f>Marketing[[#This Row],[spend]]/Marketing[[#This Row],[new_customer_transactions]]</f>
        <v>259.26666666666665</v>
      </c>
      <c r="M274" s="10">
        <f>Marketing[[#This Row],[clicks]]/Marketing[[#This Row],[impressions]]</f>
        <v>5.2660082374905583E-2</v>
      </c>
      <c r="N274">
        <f>Marketing[[#This Row],[transactions]]/Marketing[[#This Row],[clicks]]</f>
        <v>9.1114118177717633E-3</v>
      </c>
    </row>
    <row r="275" spans="1:14" x14ac:dyDescent="0.25">
      <c r="A275" s="1">
        <v>44409</v>
      </c>
      <c r="B275" t="s">
        <v>14</v>
      </c>
      <c r="C275" t="s">
        <v>10</v>
      </c>
      <c r="D275" s="6">
        <v>16291</v>
      </c>
      <c r="E275">
        <v>3571325</v>
      </c>
      <c r="F275">
        <v>15115</v>
      </c>
      <c r="G275" s="6">
        <v>23450</v>
      </c>
      <c r="H275">
        <v>781</v>
      </c>
      <c r="I275">
        <v>524</v>
      </c>
      <c r="J275" s="10">
        <f>Marketing[[#This Row],[spend]]/Marketing[[#This Row],[revenue]]</f>
        <v>0.69471215351812365</v>
      </c>
      <c r="K275" s="6">
        <f>Marketing[[#This Row],[revenue]]/Marketing[[#This Row],[transactions]]</f>
        <v>30.025608194622279</v>
      </c>
      <c r="L275" s="6">
        <f>Marketing[[#This Row],[spend]]/Marketing[[#This Row],[new_customer_transactions]]</f>
        <v>31.08969465648855</v>
      </c>
      <c r="M275" s="10">
        <f>Marketing[[#This Row],[clicks]]/Marketing[[#This Row],[impressions]]</f>
        <v>4.2323227373593838E-3</v>
      </c>
      <c r="N275">
        <f>Marketing[[#This Row],[transactions]]/Marketing[[#This Row],[clicks]]</f>
        <v>5.1670525967581871E-2</v>
      </c>
    </row>
    <row r="276" spans="1:14" x14ac:dyDescent="0.25">
      <c r="A276" s="1">
        <v>44409</v>
      </c>
      <c r="B276" t="s">
        <v>14</v>
      </c>
      <c r="C276" t="s">
        <v>15</v>
      </c>
      <c r="D276" s="6">
        <v>2434</v>
      </c>
      <c r="E276">
        <v>23149</v>
      </c>
      <c r="F276">
        <v>8000</v>
      </c>
      <c r="G276" s="6">
        <v>59311</v>
      </c>
      <c r="H276">
        <v>1493</v>
      </c>
      <c r="I276">
        <v>382</v>
      </c>
      <c r="J276" s="10">
        <f>Marketing[[#This Row],[spend]]/Marketing[[#This Row],[revenue]]</f>
        <v>4.1037918767176412E-2</v>
      </c>
      <c r="K276" s="6">
        <f>Marketing[[#This Row],[revenue]]/Marketing[[#This Row],[transactions]]</f>
        <v>39.72605492297388</v>
      </c>
      <c r="L276" s="6">
        <f>Marketing[[#This Row],[spend]]/Marketing[[#This Row],[new_customer_transactions]]</f>
        <v>6.3717277486910993</v>
      </c>
      <c r="M276" s="10">
        <f>Marketing[[#This Row],[clicks]]/Marketing[[#This Row],[impressions]]</f>
        <v>0.34558728238800812</v>
      </c>
      <c r="N276">
        <f>Marketing[[#This Row],[transactions]]/Marketing[[#This Row],[clicks]]</f>
        <v>0.18662500000000001</v>
      </c>
    </row>
    <row r="277" spans="1:14" x14ac:dyDescent="0.25">
      <c r="A277" s="1">
        <v>44409</v>
      </c>
      <c r="B277" t="s">
        <v>14</v>
      </c>
      <c r="C277" t="s">
        <v>16</v>
      </c>
      <c r="D277" s="6">
        <v>15221</v>
      </c>
      <c r="E277">
        <v>246298</v>
      </c>
      <c r="F277">
        <v>13600</v>
      </c>
      <c r="G277" s="6">
        <v>3463</v>
      </c>
      <c r="H277">
        <v>90</v>
      </c>
      <c r="I277">
        <v>38</v>
      </c>
      <c r="J277" s="10">
        <f>Marketing[[#This Row],[spend]]/Marketing[[#This Row],[revenue]]</f>
        <v>4.3953219751660413</v>
      </c>
      <c r="K277" s="6">
        <f>Marketing[[#This Row],[revenue]]/Marketing[[#This Row],[transactions]]</f>
        <v>38.477777777777774</v>
      </c>
      <c r="L277" s="6">
        <f>Marketing[[#This Row],[spend]]/Marketing[[#This Row],[new_customer_transactions]]</f>
        <v>400.55263157894734</v>
      </c>
      <c r="M277" s="10">
        <f>Marketing[[#This Row],[clicks]]/Marketing[[#This Row],[impressions]]</f>
        <v>5.5217663156014257E-2</v>
      </c>
      <c r="N277">
        <f>Marketing[[#This Row],[transactions]]/Marketing[[#This Row],[clicks]]</f>
        <v>6.6176470588235293E-3</v>
      </c>
    </row>
    <row r="278" spans="1:14" x14ac:dyDescent="0.25">
      <c r="A278" s="1">
        <v>44440</v>
      </c>
      <c r="B278" t="s">
        <v>14</v>
      </c>
      <c r="C278" t="s">
        <v>10</v>
      </c>
      <c r="D278" s="6">
        <v>13289</v>
      </c>
      <c r="E278">
        <v>3134586</v>
      </c>
      <c r="F278">
        <v>12970</v>
      </c>
      <c r="G278" s="6">
        <v>20906</v>
      </c>
      <c r="H278">
        <v>637</v>
      </c>
      <c r="I278">
        <v>488</v>
      </c>
      <c r="J278" s="10">
        <f>Marketing[[#This Row],[spend]]/Marketing[[#This Row],[revenue]]</f>
        <v>0.63565483593226824</v>
      </c>
      <c r="K278" s="6">
        <f>Marketing[[#This Row],[revenue]]/Marketing[[#This Row],[transactions]]</f>
        <v>32.819466248037678</v>
      </c>
      <c r="L278" s="6">
        <f>Marketing[[#This Row],[spend]]/Marketing[[#This Row],[new_customer_transactions]]</f>
        <v>27.231557377049182</v>
      </c>
      <c r="M278" s="10">
        <f>Marketing[[#This Row],[clicks]]/Marketing[[#This Row],[impressions]]</f>
        <v>4.1377074994911611E-3</v>
      </c>
      <c r="N278">
        <f>Marketing[[#This Row],[transactions]]/Marketing[[#This Row],[clicks]]</f>
        <v>4.9113338473400152E-2</v>
      </c>
    </row>
    <row r="279" spans="1:14" x14ac:dyDescent="0.25">
      <c r="A279" s="1">
        <v>44440</v>
      </c>
      <c r="B279" t="s">
        <v>14</v>
      </c>
      <c r="C279" t="s">
        <v>15</v>
      </c>
      <c r="D279" s="6">
        <v>2616</v>
      </c>
      <c r="E279">
        <v>14590</v>
      </c>
      <c r="F279">
        <v>7477</v>
      </c>
      <c r="G279" s="6">
        <v>55625</v>
      </c>
      <c r="H279">
        <v>1369</v>
      </c>
      <c r="I279">
        <v>361</v>
      </c>
      <c r="J279" s="10">
        <f>Marketing[[#This Row],[spend]]/Marketing[[#This Row],[revenue]]</f>
        <v>4.7029213483146065E-2</v>
      </c>
      <c r="K279" s="6">
        <f>Marketing[[#This Row],[revenue]]/Marketing[[#This Row],[transactions]]</f>
        <v>40.631848064280497</v>
      </c>
      <c r="L279" s="6">
        <f>Marketing[[#This Row],[spend]]/Marketing[[#This Row],[new_customer_transactions]]</f>
        <v>7.2465373961218837</v>
      </c>
      <c r="M279" s="10">
        <f>Marketing[[#This Row],[clicks]]/Marketing[[#This Row],[impressions]]</f>
        <v>0.5124742974640164</v>
      </c>
      <c r="N279">
        <f>Marketing[[#This Row],[transactions]]/Marketing[[#This Row],[clicks]]</f>
        <v>0.18309482412732378</v>
      </c>
    </row>
    <row r="280" spans="1:14" x14ac:dyDescent="0.25">
      <c r="A280" s="1">
        <v>44440</v>
      </c>
      <c r="B280" t="s">
        <v>14</v>
      </c>
      <c r="C280" t="s">
        <v>16</v>
      </c>
      <c r="D280" s="6">
        <v>14675</v>
      </c>
      <c r="E280">
        <v>248361</v>
      </c>
      <c r="F280">
        <v>13601</v>
      </c>
      <c r="G280" s="6">
        <v>7730</v>
      </c>
      <c r="H280">
        <v>211</v>
      </c>
      <c r="I280">
        <v>115</v>
      </c>
      <c r="J280" s="10">
        <f>Marketing[[#This Row],[spend]]/Marketing[[#This Row],[revenue]]</f>
        <v>1.8984476067270375</v>
      </c>
      <c r="K280" s="6">
        <f>Marketing[[#This Row],[revenue]]/Marketing[[#This Row],[transactions]]</f>
        <v>36.63507109004739</v>
      </c>
      <c r="L280" s="6">
        <f>Marketing[[#This Row],[spend]]/Marketing[[#This Row],[new_customer_transactions]]</f>
        <v>127.60869565217391</v>
      </c>
      <c r="M280" s="10">
        <f>Marketing[[#This Row],[clicks]]/Marketing[[#This Row],[impressions]]</f>
        <v>5.4763026401085518E-2</v>
      </c>
      <c r="N280">
        <f>Marketing[[#This Row],[transactions]]/Marketing[[#This Row],[clicks]]</f>
        <v>1.5513565179030953E-2</v>
      </c>
    </row>
    <row r="281" spans="1:14" x14ac:dyDescent="0.25">
      <c r="A281" s="1">
        <v>44470</v>
      </c>
      <c r="B281" t="s">
        <v>14</v>
      </c>
      <c r="C281" t="s">
        <v>10</v>
      </c>
      <c r="D281" s="6">
        <v>15845</v>
      </c>
      <c r="E281">
        <v>4065954</v>
      </c>
      <c r="F281">
        <v>15492</v>
      </c>
      <c r="G281" s="6">
        <v>21537</v>
      </c>
      <c r="H281">
        <v>735</v>
      </c>
      <c r="I281">
        <v>522</v>
      </c>
      <c r="J281" s="10">
        <f>Marketing[[#This Row],[spend]]/Marketing[[#This Row],[revenue]]</f>
        <v>0.73571063750754517</v>
      </c>
      <c r="K281" s="6">
        <f>Marketing[[#This Row],[revenue]]/Marketing[[#This Row],[transactions]]</f>
        <v>29.302040816326532</v>
      </c>
      <c r="L281" s="6">
        <f>Marketing[[#This Row],[spend]]/Marketing[[#This Row],[new_customer_transactions]]</f>
        <v>30.354406130268199</v>
      </c>
      <c r="M281" s="10">
        <f>Marketing[[#This Row],[clicks]]/Marketing[[#This Row],[impressions]]</f>
        <v>3.8101759144348411E-3</v>
      </c>
      <c r="N281">
        <f>Marketing[[#This Row],[transactions]]/Marketing[[#This Row],[clicks]]</f>
        <v>4.7443841982958944E-2</v>
      </c>
    </row>
    <row r="282" spans="1:14" x14ac:dyDescent="0.25">
      <c r="A282" s="1">
        <v>44470</v>
      </c>
      <c r="B282" t="s">
        <v>14</v>
      </c>
      <c r="C282" t="s">
        <v>15</v>
      </c>
      <c r="D282" s="6">
        <v>2532</v>
      </c>
      <c r="E282">
        <v>19103</v>
      </c>
      <c r="F282">
        <v>6912</v>
      </c>
      <c r="G282" s="6">
        <v>52521</v>
      </c>
      <c r="H282">
        <v>1196</v>
      </c>
      <c r="I282">
        <v>304</v>
      </c>
      <c r="J282" s="10">
        <f>Marketing[[#This Row],[spend]]/Marketing[[#This Row],[revenue]]</f>
        <v>4.8209287713486038E-2</v>
      </c>
      <c r="K282" s="6">
        <f>Marketing[[#This Row],[revenue]]/Marketing[[#This Row],[transactions]]</f>
        <v>43.913879598662206</v>
      </c>
      <c r="L282" s="6">
        <f>Marketing[[#This Row],[spend]]/Marketing[[#This Row],[new_customer_transactions]]</f>
        <v>8.3289473684210531</v>
      </c>
      <c r="M282" s="10">
        <f>Marketing[[#This Row],[clicks]]/Marketing[[#This Row],[impressions]]</f>
        <v>0.36182798513322517</v>
      </c>
      <c r="N282">
        <f>Marketing[[#This Row],[transactions]]/Marketing[[#This Row],[clicks]]</f>
        <v>0.17303240740740741</v>
      </c>
    </row>
    <row r="283" spans="1:14" x14ac:dyDescent="0.25">
      <c r="A283" s="1">
        <v>44470</v>
      </c>
      <c r="B283" t="s">
        <v>14</v>
      </c>
      <c r="C283" t="s">
        <v>16</v>
      </c>
      <c r="D283" s="6">
        <v>13500</v>
      </c>
      <c r="E283">
        <v>272239</v>
      </c>
      <c r="F283">
        <v>13356</v>
      </c>
      <c r="G283" s="6">
        <v>13525</v>
      </c>
      <c r="H283">
        <v>382</v>
      </c>
      <c r="I283">
        <v>245</v>
      </c>
      <c r="J283" s="10">
        <f>Marketing[[#This Row],[spend]]/Marketing[[#This Row],[revenue]]</f>
        <v>0.99815157116451014</v>
      </c>
      <c r="K283" s="6">
        <f>Marketing[[#This Row],[revenue]]/Marketing[[#This Row],[transactions]]</f>
        <v>35.405759162303667</v>
      </c>
      <c r="L283" s="6">
        <f>Marketing[[#This Row],[spend]]/Marketing[[#This Row],[new_customer_transactions]]</f>
        <v>55.102040816326529</v>
      </c>
      <c r="M283" s="10">
        <f>Marketing[[#This Row],[clicks]]/Marketing[[#This Row],[impressions]]</f>
        <v>4.9059833455162558E-2</v>
      </c>
      <c r="N283">
        <f>Marketing[[#This Row],[transactions]]/Marketing[[#This Row],[clicks]]</f>
        <v>2.8601377657981431E-2</v>
      </c>
    </row>
    <row r="284" spans="1:14" x14ac:dyDescent="0.25">
      <c r="A284" s="1">
        <v>44501</v>
      </c>
      <c r="B284" t="s">
        <v>14</v>
      </c>
      <c r="C284" t="s">
        <v>10</v>
      </c>
      <c r="D284" s="6">
        <v>16516</v>
      </c>
      <c r="E284">
        <v>3124681</v>
      </c>
      <c r="F284">
        <v>11460</v>
      </c>
      <c r="G284" s="6">
        <v>19816</v>
      </c>
      <c r="H284">
        <v>609</v>
      </c>
      <c r="I284">
        <v>411</v>
      </c>
      <c r="J284" s="10">
        <f>Marketing[[#This Row],[spend]]/Marketing[[#This Row],[revenue]]</f>
        <v>0.83346790472345578</v>
      </c>
      <c r="K284" s="6">
        <f>Marketing[[#This Row],[revenue]]/Marketing[[#This Row],[transactions]]</f>
        <v>32.538587848932679</v>
      </c>
      <c r="L284" s="6">
        <f>Marketing[[#This Row],[spend]]/Marketing[[#This Row],[new_customer_transactions]]</f>
        <v>40.18491484184915</v>
      </c>
      <c r="M284" s="10">
        <f>Marketing[[#This Row],[clicks]]/Marketing[[#This Row],[impressions]]</f>
        <v>3.6675743859933222E-3</v>
      </c>
      <c r="N284">
        <f>Marketing[[#This Row],[transactions]]/Marketing[[#This Row],[clicks]]</f>
        <v>5.3141361256544506E-2</v>
      </c>
    </row>
    <row r="285" spans="1:14" x14ac:dyDescent="0.25">
      <c r="A285" s="1">
        <v>44501</v>
      </c>
      <c r="B285" t="s">
        <v>14</v>
      </c>
      <c r="C285" t="s">
        <v>15</v>
      </c>
      <c r="D285" s="6">
        <v>2953</v>
      </c>
      <c r="E285">
        <v>45647</v>
      </c>
      <c r="F285">
        <v>7988</v>
      </c>
      <c r="G285" s="6">
        <v>55572</v>
      </c>
      <c r="H285">
        <v>1284</v>
      </c>
      <c r="I285">
        <v>284</v>
      </c>
      <c r="J285" s="10">
        <f>Marketing[[#This Row],[spend]]/Marketing[[#This Row],[revenue]]</f>
        <v>5.3138271071762756E-2</v>
      </c>
      <c r="K285" s="6">
        <f>Marketing[[#This Row],[revenue]]/Marketing[[#This Row],[transactions]]</f>
        <v>43.280373831775698</v>
      </c>
      <c r="L285" s="6">
        <f>Marketing[[#This Row],[spend]]/Marketing[[#This Row],[new_customer_transactions]]</f>
        <v>10.397887323943662</v>
      </c>
      <c r="M285" s="10">
        <f>Marketing[[#This Row],[clicks]]/Marketing[[#This Row],[impressions]]</f>
        <v>0.17499507086993668</v>
      </c>
      <c r="N285">
        <f>Marketing[[#This Row],[transactions]]/Marketing[[#This Row],[clicks]]</f>
        <v>0.16074111166750124</v>
      </c>
    </row>
    <row r="286" spans="1:14" x14ac:dyDescent="0.25">
      <c r="A286" s="1">
        <v>44501</v>
      </c>
      <c r="B286" t="s">
        <v>14</v>
      </c>
      <c r="C286" t="s">
        <v>16</v>
      </c>
      <c r="D286" s="6">
        <v>12385</v>
      </c>
      <c r="E286">
        <v>270760</v>
      </c>
      <c r="F286">
        <v>11186</v>
      </c>
      <c r="G286" s="6">
        <v>15659</v>
      </c>
      <c r="H286">
        <v>427</v>
      </c>
      <c r="I286">
        <v>259</v>
      </c>
      <c r="J286" s="10">
        <f>Marketing[[#This Row],[spend]]/Marketing[[#This Row],[revenue]]</f>
        <v>0.79091896034229514</v>
      </c>
      <c r="K286" s="6">
        <f>Marketing[[#This Row],[revenue]]/Marketing[[#This Row],[transactions]]</f>
        <v>36.672131147540981</v>
      </c>
      <c r="L286" s="6">
        <f>Marketing[[#This Row],[spend]]/Marketing[[#This Row],[new_customer_transactions]]</f>
        <v>47.818532818532816</v>
      </c>
      <c r="M286" s="10">
        <f>Marketing[[#This Row],[clicks]]/Marketing[[#This Row],[impressions]]</f>
        <v>4.1313340227507753E-2</v>
      </c>
      <c r="N286">
        <f>Marketing[[#This Row],[transactions]]/Marketing[[#This Row],[clicks]]</f>
        <v>3.8172715894868585E-2</v>
      </c>
    </row>
    <row r="287" spans="1:14" x14ac:dyDescent="0.25">
      <c r="A287" s="1">
        <v>44531</v>
      </c>
      <c r="B287" t="s">
        <v>14</v>
      </c>
      <c r="C287" t="s">
        <v>10</v>
      </c>
      <c r="D287" s="6">
        <v>17025</v>
      </c>
      <c r="E287">
        <v>2961757</v>
      </c>
      <c r="F287">
        <v>11888</v>
      </c>
      <c r="G287" s="6">
        <v>14918</v>
      </c>
      <c r="H287">
        <v>481</v>
      </c>
      <c r="I287">
        <v>322</v>
      </c>
      <c r="J287" s="10">
        <f>Marketing[[#This Row],[spend]]/Marketing[[#This Row],[revenue]]</f>
        <v>1.141238771953345</v>
      </c>
      <c r="K287" s="6">
        <f>Marketing[[#This Row],[revenue]]/Marketing[[#This Row],[transactions]]</f>
        <v>31.014553014553016</v>
      </c>
      <c r="L287" s="6">
        <f>Marketing[[#This Row],[spend]]/Marketing[[#This Row],[new_customer_transactions]]</f>
        <v>52.872670807453417</v>
      </c>
      <c r="M287" s="10">
        <f>Marketing[[#This Row],[clicks]]/Marketing[[#This Row],[impressions]]</f>
        <v>4.013833680480877E-3</v>
      </c>
      <c r="N287">
        <f>Marketing[[#This Row],[transactions]]/Marketing[[#This Row],[clicks]]</f>
        <v>4.0460969044414534E-2</v>
      </c>
    </row>
    <row r="288" spans="1:14" x14ac:dyDescent="0.25">
      <c r="A288" s="1">
        <v>44531</v>
      </c>
      <c r="B288" t="s">
        <v>14</v>
      </c>
      <c r="C288" t="s">
        <v>15</v>
      </c>
      <c r="D288" s="6">
        <v>2951</v>
      </c>
      <c r="E288">
        <v>12121</v>
      </c>
      <c r="F288">
        <v>5444</v>
      </c>
      <c r="G288" s="6">
        <v>39591</v>
      </c>
      <c r="H288">
        <v>884</v>
      </c>
      <c r="I288">
        <v>237</v>
      </c>
      <c r="J288" s="10">
        <f>Marketing[[#This Row],[spend]]/Marketing[[#This Row],[revenue]]</f>
        <v>7.4537142279811064E-2</v>
      </c>
      <c r="K288" s="6">
        <f>Marketing[[#This Row],[revenue]]/Marketing[[#This Row],[transactions]]</f>
        <v>44.786199095022624</v>
      </c>
      <c r="L288" s="6">
        <f>Marketing[[#This Row],[spend]]/Marketing[[#This Row],[new_customer_transactions]]</f>
        <v>12.451476793248945</v>
      </c>
      <c r="M288" s="10">
        <f>Marketing[[#This Row],[clicks]]/Marketing[[#This Row],[impressions]]</f>
        <v>0.44913785991254845</v>
      </c>
      <c r="N288">
        <f>Marketing[[#This Row],[transactions]]/Marketing[[#This Row],[clicks]]</f>
        <v>0.16238060249816311</v>
      </c>
    </row>
    <row r="289" spans="1:14" x14ac:dyDescent="0.25">
      <c r="A289" s="1">
        <v>44531</v>
      </c>
      <c r="B289" t="s">
        <v>14</v>
      </c>
      <c r="C289" t="s">
        <v>16</v>
      </c>
      <c r="D289" s="6">
        <v>10255</v>
      </c>
      <c r="E289">
        <v>192063</v>
      </c>
      <c r="F289">
        <v>9610</v>
      </c>
      <c r="G289" s="6">
        <v>14346</v>
      </c>
      <c r="H289">
        <v>392</v>
      </c>
      <c r="I289">
        <v>256</v>
      </c>
      <c r="J289" s="10">
        <f>Marketing[[#This Row],[spend]]/Marketing[[#This Row],[revenue]]</f>
        <v>0.71483340303917464</v>
      </c>
      <c r="K289" s="6">
        <f>Marketing[[#This Row],[revenue]]/Marketing[[#This Row],[transactions]]</f>
        <v>36.596938775510203</v>
      </c>
      <c r="L289" s="6">
        <f>Marketing[[#This Row],[spend]]/Marketing[[#This Row],[new_customer_transactions]]</f>
        <v>40.05859375</v>
      </c>
      <c r="M289" s="10">
        <f>Marketing[[#This Row],[clicks]]/Marketing[[#This Row],[impressions]]</f>
        <v>5.0035665380630312E-2</v>
      </c>
      <c r="N289">
        <f>Marketing[[#This Row],[transactions]]/Marketing[[#This Row],[clicks]]</f>
        <v>4.0790842872008327E-2</v>
      </c>
    </row>
    <row r="290" spans="1:14" x14ac:dyDescent="0.25">
      <c r="A290" s="1">
        <v>44562</v>
      </c>
      <c r="B290" t="s">
        <v>14</v>
      </c>
      <c r="C290" t="s">
        <v>10</v>
      </c>
      <c r="D290" s="6">
        <v>31686</v>
      </c>
      <c r="E290">
        <v>8010721</v>
      </c>
      <c r="F290">
        <v>28364</v>
      </c>
      <c r="G290" s="6">
        <v>42138</v>
      </c>
      <c r="H290">
        <v>1291</v>
      </c>
      <c r="I290">
        <v>874</v>
      </c>
      <c r="J290" s="10">
        <f>Marketing[[#This Row],[spend]]/Marketing[[#This Row],[revenue]]</f>
        <v>0.75195785276947169</v>
      </c>
      <c r="K290" s="6">
        <f>Marketing[[#This Row],[revenue]]/Marketing[[#This Row],[transactions]]</f>
        <v>32.639814097598759</v>
      </c>
      <c r="L290" s="6">
        <f>Marketing[[#This Row],[spend]]/Marketing[[#This Row],[new_customer_transactions]]</f>
        <v>36.254004576659042</v>
      </c>
      <c r="M290" s="10">
        <f>Marketing[[#This Row],[clicks]]/Marketing[[#This Row],[impressions]]</f>
        <v>3.5407549457782887E-3</v>
      </c>
      <c r="N290">
        <f>Marketing[[#This Row],[transactions]]/Marketing[[#This Row],[clicks]]</f>
        <v>4.5515442109716545E-2</v>
      </c>
    </row>
    <row r="291" spans="1:14" x14ac:dyDescent="0.25">
      <c r="A291" s="1">
        <v>44562</v>
      </c>
      <c r="B291" t="s">
        <v>14</v>
      </c>
      <c r="C291" t="s">
        <v>15</v>
      </c>
      <c r="D291" s="6">
        <v>7719</v>
      </c>
      <c r="E291">
        <v>23933</v>
      </c>
      <c r="F291">
        <v>12230</v>
      </c>
      <c r="G291" s="6">
        <v>80197</v>
      </c>
      <c r="H291">
        <v>1957</v>
      </c>
      <c r="I291">
        <v>610</v>
      </c>
      <c r="J291" s="10">
        <f>Marketing[[#This Row],[spend]]/Marketing[[#This Row],[revenue]]</f>
        <v>9.6250483185156555E-2</v>
      </c>
      <c r="K291" s="6">
        <f>Marketing[[#This Row],[revenue]]/Marketing[[#This Row],[transactions]]</f>
        <v>40.979560551865099</v>
      </c>
      <c r="L291" s="6">
        <f>Marketing[[#This Row],[spend]]/Marketing[[#This Row],[new_customer_transactions]]</f>
        <v>12.654098360655738</v>
      </c>
      <c r="M291" s="10">
        <f>Marketing[[#This Row],[clicks]]/Marketing[[#This Row],[impressions]]</f>
        <v>0.51100990264488366</v>
      </c>
      <c r="N291">
        <f>Marketing[[#This Row],[transactions]]/Marketing[[#This Row],[clicks]]</f>
        <v>0.16001635322976288</v>
      </c>
    </row>
    <row r="292" spans="1:14" x14ac:dyDescent="0.25">
      <c r="A292" s="1">
        <v>44562</v>
      </c>
      <c r="B292" t="s">
        <v>14</v>
      </c>
      <c r="C292" t="s">
        <v>16</v>
      </c>
      <c r="D292" s="6">
        <v>16556</v>
      </c>
      <c r="E292">
        <v>268438</v>
      </c>
      <c r="F292">
        <v>14710</v>
      </c>
      <c r="G292" s="6">
        <v>22127</v>
      </c>
      <c r="H292">
        <v>610</v>
      </c>
      <c r="I292">
        <v>377</v>
      </c>
      <c r="J292" s="10">
        <f>Marketing[[#This Row],[spend]]/Marketing[[#This Row],[revenue]]</f>
        <v>0.74822614904867357</v>
      </c>
      <c r="K292" s="6">
        <f>Marketing[[#This Row],[revenue]]/Marketing[[#This Row],[transactions]]</f>
        <v>36.273770491803276</v>
      </c>
      <c r="L292" s="6">
        <f>Marketing[[#This Row],[spend]]/Marketing[[#This Row],[new_customer_transactions]]</f>
        <v>43.915119363395227</v>
      </c>
      <c r="M292" s="10">
        <f>Marketing[[#This Row],[clicks]]/Marketing[[#This Row],[impressions]]</f>
        <v>5.4798500957390535E-2</v>
      </c>
      <c r="N292">
        <f>Marketing[[#This Row],[transactions]]/Marketing[[#This Row],[clicks]]</f>
        <v>4.1468388851121689E-2</v>
      </c>
    </row>
    <row r="293" spans="1:14" x14ac:dyDescent="0.25">
      <c r="A293" s="1">
        <v>44593</v>
      </c>
      <c r="B293" t="s">
        <v>14</v>
      </c>
      <c r="C293" t="s">
        <v>10</v>
      </c>
      <c r="D293" s="6">
        <v>29299</v>
      </c>
      <c r="E293">
        <v>4747531</v>
      </c>
      <c r="F293">
        <v>23529</v>
      </c>
      <c r="G293" s="6">
        <v>35919</v>
      </c>
      <c r="H293">
        <v>1125</v>
      </c>
      <c r="I293">
        <v>699</v>
      </c>
      <c r="J293" s="10">
        <f>Marketing[[#This Row],[spend]]/Marketing[[#This Row],[revenue]]</f>
        <v>0.81569642807427822</v>
      </c>
      <c r="K293" s="6">
        <f>Marketing[[#This Row],[revenue]]/Marketing[[#This Row],[transactions]]</f>
        <v>31.928000000000001</v>
      </c>
      <c r="L293" s="6">
        <f>Marketing[[#This Row],[spend]]/Marketing[[#This Row],[new_customer_transactions]]</f>
        <v>41.915593705293276</v>
      </c>
      <c r="M293" s="10">
        <f>Marketing[[#This Row],[clicks]]/Marketing[[#This Row],[impressions]]</f>
        <v>4.9560497867207187E-3</v>
      </c>
      <c r="N293">
        <f>Marketing[[#This Row],[transactions]]/Marketing[[#This Row],[clicks]]</f>
        <v>4.7813336733392837E-2</v>
      </c>
    </row>
    <row r="294" spans="1:14" x14ac:dyDescent="0.25">
      <c r="A294" s="1">
        <v>44593</v>
      </c>
      <c r="B294" t="s">
        <v>14</v>
      </c>
      <c r="C294" t="s">
        <v>15</v>
      </c>
      <c r="D294" s="6">
        <v>6551</v>
      </c>
      <c r="E294">
        <v>18704</v>
      </c>
      <c r="F294">
        <v>9481</v>
      </c>
      <c r="G294" s="6">
        <v>63210</v>
      </c>
      <c r="H294">
        <v>1566</v>
      </c>
      <c r="I294">
        <v>427</v>
      </c>
      <c r="J294" s="10">
        <f>Marketing[[#This Row],[spend]]/Marketing[[#This Row],[revenue]]</f>
        <v>0.10363866476823287</v>
      </c>
      <c r="K294" s="6">
        <f>Marketing[[#This Row],[revenue]]/Marketing[[#This Row],[transactions]]</f>
        <v>40.363984674329501</v>
      </c>
      <c r="L294" s="6">
        <f>Marketing[[#This Row],[spend]]/Marketing[[#This Row],[new_customer_transactions]]</f>
        <v>15.341920374707261</v>
      </c>
      <c r="M294" s="10">
        <f>Marketing[[#This Row],[clicks]]/Marketing[[#This Row],[impressions]]</f>
        <v>0.50689692044482459</v>
      </c>
      <c r="N294">
        <f>Marketing[[#This Row],[transactions]]/Marketing[[#This Row],[clicks]]</f>
        <v>0.16517245016348486</v>
      </c>
    </row>
    <row r="295" spans="1:14" x14ac:dyDescent="0.25">
      <c r="A295" s="1">
        <v>44593</v>
      </c>
      <c r="B295" t="s">
        <v>14</v>
      </c>
      <c r="C295" t="s">
        <v>16</v>
      </c>
      <c r="D295" s="6">
        <v>13980</v>
      </c>
      <c r="E295">
        <v>265239</v>
      </c>
      <c r="F295">
        <v>11937</v>
      </c>
      <c r="G295" s="6">
        <v>19078</v>
      </c>
      <c r="H295">
        <v>494</v>
      </c>
      <c r="I295">
        <v>282</v>
      </c>
      <c r="J295" s="10">
        <f>Marketing[[#This Row],[spend]]/Marketing[[#This Row],[revenue]]</f>
        <v>0.73278121396372786</v>
      </c>
      <c r="K295" s="6">
        <f>Marketing[[#This Row],[revenue]]/Marketing[[#This Row],[transactions]]</f>
        <v>38.61943319838057</v>
      </c>
      <c r="L295" s="6">
        <f>Marketing[[#This Row],[spend]]/Marketing[[#This Row],[new_customer_transactions]]</f>
        <v>49.574468085106382</v>
      </c>
      <c r="M295" s="10">
        <f>Marketing[[#This Row],[clicks]]/Marketing[[#This Row],[impressions]]</f>
        <v>4.5004693879859295E-2</v>
      </c>
      <c r="N295">
        <f>Marketing[[#This Row],[transactions]]/Marketing[[#This Row],[clicks]]</f>
        <v>4.1383932311300997E-2</v>
      </c>
    </row>
    <row r="296" spans="1:14" x14ac:dyDescent="0.25">
      <c r="A296" s="1">
        <v>44621</v>
      </c>
      <c r="B296" t="s">
        <v>14</v>
      </c>
      <c r="C296" t="s">
        <v>10</v>
      </c>
      <c r="D296" s="6">
        <v>27998</v>
      </c>
      <c r="E296">
        <v>3407144</v>
      </c>
      <c r="F296">
        <v>17677</v>
      </c>
      <c r="G296" s="6">
        <v>39353</v>
      </c>
      <c r="H296">
        <v>1061</v>
      </c>
      <c r="I296">
        <v>703</v>
      </c>
      <c r="J296" s="10">
        <f>Marketing[[#This Row],[spend]]/Marketing[[#This Row],[revenue]]</f>
        <v>0.71145783040683053</v>
      </c>
      <c r="K296" s="6">
        <f>Marketing[[#This Row],[revenue]]/Marketing[[#This Row],[transactions]]</f>
        <v>37.09048067860509</v>
      </c>
      <c r="L296" s="6">
        <f>Marketing[[#This Row],[spend]]/Marketing[[#This Row],[new_customer_transactions]]</f>
        <v>39.826458036984356</v>
      </c>
      <c r="M296" s="10">
        <f>Marketing[[#This Row],[clicks]]/Marketing[[#This Row],[impressions]]</f>
        <v>5.1882162890679118E-3</v>
      </c>
      <c r="N296">
        <f>Marketing[[#This Row],[transactions]]/Marketing[[#This Row],[clicks]]</f>
        <v>6.0021496860326977E-2</v>
      </c>
    </row>
    <row r="297" spans="1:14" x14ac:dyDescent="0.25">
      <c r="A297" s="1">
        <v>44621</v>
      </c>
      <c r="B297" t="s">
        <v>14</v>
      </c>
      <c r="C297" t="s">
        <v>15</v>
      </c>
      <c r="D297" s="6">
        <v>6106</v>
      </c>
      <c r="E297">
        <v>23484</v>
      </c>
      <c r="F297">
        <v>10317</v>
      </c>
      <c r="G297" s="6">
        <v>69991</v>
      </c>
      <c r="H297">
        <v>1718</v>
      </c>
      <c r="I297">
        <v>414</v>
      </c>
      <c r="J297" s="10">
        <f>Marketing[[#This Row],[spend]]/Marketing[[#This Row],[revenue]]</f>
        <v>8.7239787972739347E-2</v>
      </c>
      <c r="K297" s="6">
        <f>Marketing[[#This Row],[revenue]]/Marketing[[#This Row],[transactions]]</f>
        <v>40.739813736903379</v>
      </c>
      <c r="L297" s="6">
        <f>Marketing[[#This Row],[spend]]/Marketing[[#This Row],[new_customer_transactions]]</f>
        <v>14.748792270531402</v>
      </c>
      <c r="M297" s="10">
        <f>Marketing[[#This Row],[clicks]]/Marketing[[#This Row],[impressions]]</f>
        <v>0.43932038834951459</v>
      </c>
      <c r="N297">
        <f>Marketing[[#This Row],[transactions]]/Marketing[[#This Row],[clicks]]</f>
        <v>0.16652127556460211</v>
      </c>
    </row>
    <row r="298" spans="1:14" x14ac:dyDescent="0.25">
      <c r="A298" s="1">
        <v>44621</v>
      </c>
      <c r="B298" t="s">
        <v>14</v>
      </c>
      <c r="C298" t="s">
        <v>16</v>
      </c>
      <c r="D298" s="6">
        <v>15152</v>
      </c>
      <c r="E298">
        <v>251091</v>
      </c>
      <c r="F298">
        <v>13172</v>
      </c>
      <c r="G298" s="6">
        <v>19712</v>
      </c>
      <c r="H298">
        <v>516</v>
      </c>
      <c r="I298">
        <v>286</v>
      </c>
      <c r="J298" s="10">
        <f>Marketing[[#This Row],[spend]]/Marketing[[#This Row],[revenue]]</f>
        <v>0.76866883116883122</v>
      </c>
      <c r="K298" s="6">
        <f>Marketing[[#This Row],[revenue]]/Marketing[[#This Row],[transactions]]</f>
        <v>38.201550387596896</v>
      </c>
      <c r="L298" s="6">
        <f>Marketing[[#This Row],[spend]]/Marketing[[#This Row],[new_customer_transactions]]</f>
        <v>52.97902097902098</v>
      </c>
      <c r="M298" s="10">
        <f>Marketing[[#This Row],[clicks]]/Marketing[[#This Row],[impressions]]</f>
        <v>5.2459068624522584E-2</v>
      </c>
      <c r="N298">
        <f>Marketing[[#This Row],[transactions]]/Marketing[[#This Row],[clicks]]</f>
        <v>3.9174005466140298E-2</v>
      </c>
    </row>
    <row r="299" spans="1:14" x14ac:dyDescent="0.25">
      <c r="A299" s="1">
        <v>44652</v>
      </c>
      <c r="B299" t="s">
        <v>14</v>
      </c>
      <c r="C299" t="s">
        <v>10</v>
      </c>
      <c r="D299" s="6">
        <v>23284</v>
      </c>
      <c r="E299">
        <v>3062479</v>
      </c>
      <c r="F299">
        <v>14835</v>
      </c>
      <c r="G299" s="6">
        <v>31000</v>
      </c>
      <c r="H299">
        <v>838</v>
      </c>
      <c r="I299">
        <v>573</v>
      </c>
      <c r="J299" s="10">
        <f>Marketing[[#This Row],[spend]]/Marketing[[#This Row],[revenue]]</f>
        <v>0.75109677419354837</v>
      </c>
      <c r="K299" s="6">
        <f>Marketing[[#This Row],[revenue]]/Marketing[[#This Row],[transactions]]</f>
        <v>36.992840095465397</v>
      </c>
      <c r="L299" s="6">
        <f>Marketing[[#This Row],[spend]]/Marketing[[#This Row],[new_customer_transactions]]</f>
        <v>40.63525305410122</v>
      </c>
      <c r="M299" s="10">
        <f>Marketing[[#This Row],[clicks]]/Marketing[[#This Row],[impressions]]</f>
        <v>4.8441148494406004E-3</v>
      </c>
      <c r="N299">
        <f>Marketing[[#This Row],[transactions]]/Marketing[[#This Row],[clicks]]</f>
        <v>5.6488035052241321E-2</v>
      </c>
    </row>
    <row r="300" spans="1:14" x14ac:dyDescent="0.25">
      <c r="A300" s="1">
        <v>44652</v>
      </c>
      <c r="B300" t="s">
        <v>14</v>
      </c>
      <c r="C300" t="s">
        <v>15</v>
      </c>
      <c r="D300" s="6">
        <v>6211</v>
      </c>
      <c r="E300">
        <v>18393</v>
      </c>
      <c r="F300">
        <v>9257</v>
      </c>
      <c r="G300" s="6">
        <v>67990</v>
      </c>
      <c r="H300">
        <v>1490</v>
      </c>
      <c r="I300">
        <v>382</v>
      </c>
      <c r="J300" s="10">
        <f>Marketing[[#This Row],[spend]]/Marketing[[#This Row],[revenue]]</f>
        <v>9.1351669363141638E-2</v>
      </c>
      <c r="K300" s="6">
        <f>Marketing[[#This Row],[revenue]]/Marketing[[#This Row],[transactions]]</f>
        <v>45.630872483221474</v>
      </c>
      <c r="L300" s="6">
        <f>Marketing[[#This Row],[spend]]/Marketing[[#This Row],[new_customer_transactions]]</f>
        <v>16.259162303664922</v>
      </c>
      <c r="M300" s="10">
        <f>Marketing[[#This Row],[clicks]]/Marketing[[#This Row],[impressions]]</f>
        <v>0.50328929484042839</v>
      </c>
      <c r="N300">
        <f>Marketing[[#This Row],[transactions]]/Marketing[[#This Row],[clicks]]</f>
        <v>0.16095927406287133</v>
      </c>
    </row>
    <row r="301" spans="1:14" x14ac:dyDescent="0.25">
      <c r="A301" s="1">
        <v>44652</v>
      </c>
      <c r="B301" t="s">
        <v>14</v>
      </c>
      <c r="C301" t="s">
        <v>16</v>
      </c>
      <c r="D301" s="6">
        <v>0</v>
      </c>
      <c r="E301">
        <v>253617</v>
      </c>
      <c r="F301">
        <v>11314</v>
      </c>
      <c r="G301" s="6">
        <v>15653</v>
      </c>
      <c r="H301">
        <v>405</v>
      </c>
      <c r="I301">
        <v>234</v>
      </c>
      <c r="J301" s="10">
        <f>Marketing[[#This Row],[spend]]/Marketing[[#This Row],[revenue]]</f>
        <v>0</v>
      </c>
      <c r="K301" s="6">
        <f>Marketing[[#This Row],[revenue]]/Marketing[[#This Row],[transactions]]</f>
        <v>38.649382716049381</v>
      </c>
      <c r="L301" s="6">
        <f>Marketing[[#This Row],[spend]]/Marketing[[#This Row],[new_customer_transactions]]</f>
        <v>0</v>
      </c>
      <c r="M301" s="10">
        <f>Marketing[[#This Row],[clicks]]/Marketing[[#This Row],[impressions]]</f>
        <v>4.4610574212296493E-2</v>
      </c>
      <c r="N301">
        <f>Marketing[[#This Row],[transactions]]/Marketing[[#This Row],[clicks]]</f>
        <v>3.5796358493901365E-2</v>
      </c>
    </row>
    <row r="302" spans="1:14" x14ac:dyDescent="0.25">
      <c r="A302" s="1">
        <v>44682</v>
      </c>
      <c r="B302" t="s">
        <v>14</v>
      </c>
      <c r="C302" t="s">
        <v>10</v>
      </c>
      <c r="D302" s="6">
        <v>33195</v>
      </c>
      <c r="E302">
        <v>4152931</v>
      </c>
      <c r="F302">
        <v>23577</v>
      </c>
      <c r="G302" s="6">
        <v>41096</v>
      </c>
      <c r="H302">
        <v>1204</v>
      </c>
      <c r="I302">
        <v>849</v>
      </c>
      <c r="J302" s="10">
        <f>Marketing[[#This Row],[spend]]/Marketing[[#This Row],[revenue]]</f>
        <v>0.80774284601907731</v>
      </c>
      <c r="K302" s="6">
        <f>Marketing[[#This Row],[revenue]]/Marketing[[#This Row],[transactions]]</f>
        <v>34.132890365448503</v>
      </c>
      <c r="L302" s="6">
        <f>Marketing[[#This Row],[spend]]/Marketing[[#This Row],[new_customer_transactions]]</f>
        <v>39.098939929328623</v>
      </c>
      <c r="M302" s="10">
        <f>Marketing[[#This Row],[clicks]]/Marketing[[#This Row],[impressions]]</f>
        <v>5.6771952146568291E-3</v>
      </c>
      <c r="N302">
        <f>Marketing[[#This Row],[transactions]]/Marketing[[#This Row],[clicks]]</f>
        <v>5.1066717563727361E-2</v>
      </c>
    </row>
    <row r="303" spans="1:14" x14ac:dyDescent="0.25">
      <c r="A303" s="1">
        <v>44682</v>
      </c>
      <c r="B303" t="s">
        <v>14</v>
      </c>
      <c r="C303" t="s">
        <v>15</v>
      </c>
      <c r="D303" s="6">
        <v>6105</v>
      </c>
      <c r="E303">
        <v>17541</v>
      </c>
      <c r="F303">
        <v>9787</v>
      </c>
      <c r="G303" s="6">
        <v>75847</v>
      </c>
      <c r="H303">
        <v>1744</v>
      </c>
      <c r="I303">
        <v>427</v>
      </c>
      <c r="J303" s="10">
        <f>Marketing[[#This Row],[spend]]/Marketing[[#This Row],[revenue]]</f>
        <v>8.0490988437248667E-2</v>
      </c>
      <c r="K303" s="6">
        <f>Marketing[[#This Row],[revenue]]/Marketing[[#This Row],[transactions]]</f>
        <v>43.490252293577981</v>
      </c>
      <c r="L303" s="6">
        <f>Marketing[[#This Row],[spend]]/Marketing[[#This Row],[new_customer_transactions]]</f>
        <v>14.297423887587822</v>
      </c>
      <c r="M303" s="10">
        <f>Marketing[[#This Row],[clicks]]/Marketing[[#This Row],[impressions]]</f>
        <v>0.55794994584117208</v>
      </c>
      <c r="N303">
        <f>Marketing[[#This Row],[transactions]]/Marketing[[#This Row],[clicks]]</f>
        <v>0.17819556554613261</v>
      </c>
    </row>
    <row r="304" spans="1:14" x14ac:dyDescent="0.25">
      <c r="A304" s="1">
        <v>44682</v>
      </c>
      <c r="B304" t="s">
        <v>14</v>
      </c>
      <c r="C304" t="s">
        <v>16</v>
      </c>
      <c r="D304" s="6">
        <v>16345</v>
      </c>
      <c r="E304">
        <v>269075</v>
      </c>
      <c r="F304">
        <v>14140</v>
      </c>
      <c r="G304" s="6">
        <v>23865</v>
      </c>
      <c r="H304">
        <v>626</v>
      </c>
      <c r="I304">
        <v>366</v>
      </c>
      <c r="J304" s="10">
        <f>Marketing[[#This Row],[spend]]/Marketing[[#This Row],[revenue]]</f>
        <v>0.68489419652210348</v>
      </c>
      <c r="K304" s="6">
        <f>Marketing[[#This Row],[revenue]]/Marketing[[#This Row],[transactions]]</f>
        <v>38.123003194888177</v>
      </c>
      <c r="L304" s="6">
        <f>Marketing[[#This Row],[spend]]/Marketing[[#This Row],[new_customer_transactions]]</f>
        <v>44.658469945355193</v>
      </c>
      <c r="M304" s="10">
        <f>Marketing[[#This Row],[clicks]]/Marketing[[#This Row],[impressions]]</f>
        <v>5.2550404162408249E-2</v>
      </c>
      <c r="N304">
        <f>Marketing[[#This Row],[transactions]]/Marketing[[#This Row],[clicks]]</f>
        <v>4.4271570014144272E-2</v>
      </c>
    </row>
    <row r="305" spans="1:14" x14ac:dyDescent="0.25">
      <c r="A305" s="1">
        <v>44713</v>
      </c>
      <c r="B305" t="s">
        <v>14</v>
      </c>
      <c r="C305" t="s">
        <v>10</v>
      </c>
      <c r="D305" s="6">
        <v>30657</v>
      </c>
      <c r="E305">
        <v>4063140</v>
      </c>
      <c r="F305">
        <v>21883</v>
      </c>
      <c r="G305" s="6">
        <v>40221</v>
      </c>
      <c r="H305">
        <v>1108</v>
      </c>
      <c r="I305">
        <v>778</v>
      </c>
      <c r="J305" s="10">
        <f>Marketing[[#This Row],[spend]]/Marketing[[#This Row],[revenue]]</f>
        <v>0.76221376892668014</v>
      </c>
      <c r="K305" s="6">
        <f>Marketing[[#This Row],[revenue]]/Marketing[[#This Row],[transactions]]</f>
        <v>36.300541516245488</v>
      </c>
      <c r="L305" s="6">
        <f>Marketing[[#This Row],[spend]]/Marketing[[#This Row],[new_customer_transactions]]</f>
        <v>39.404884318766065</v>
      </c>
      <c r="M305" s="10">
        <f>Marketing[[#This Row],[clicks]]/Marketing[[#This Row],[impressions]]</f>
        <v>5.385736154796537E-3</v>
      </c>
      <c r="N305">
        <f>Marketing[[#This Row],[transactions]]/Marketing[[#This Row],[clicks]]</f>
        <v>5.0632911392405063E-2</v>
      </c>
    </row>
    <row r="306" spans="1:14" x14ac:dyDescent="0.25">
      <c r="A306" s="1">
        <v>44713</v>
      </c>
      <c r="B306" t="s">
        <v>14</v>
      </c>
      <c r="C306" t="s">
        <v>15</v>
      </c>
      <c r="D306" s="6">
        <v>4983</v>
      </c>
      <c r="E306">
        <v>8982</v>
      </c>
      <c r="F306">
        <v>4558</v>
      </c>
      <c r="G306" s="6">
        <v>54411</v>
      </c>
      <c r="H306">
        <v>621</v>
      </c>
      <c r="I306">
        <v>150</v>
      </c>
      <c r="J306" s="10">
        <f>Marketing[[#This Row],[spend]]/Marketing[[#This Row],[revenue]]</f>
        <v>9.158074654022165E-2</v>
      </c>
      <c r="K306" s="6">
        <f>Marketing[[#This Row],[revenue]]/Marketing[[#This Row],[transactions]]</f>
        <v>87.618357487922708</v>
      </c>
      <c r="L306" s="6">
        <f>Marketing[[#This Row],[spend]]/Marketing[[#This Row],[new_customer_transactions]]</f>
        <v>33.22</v>
      </c>
      <c r="M306" s="10">
        <f>Marketing[[#This Row],[clicks]]/Marketing[[#This Row],[impressions]]</f>
        <v>0.50745936317078599</v>
      </c>
      <c r="N306">
        <f>Marketing[[#This Row],[transactions]]/Marketing[[#This Row],[clicks]]</f>
        <v>0.13624396665204036</v>
      </c>
    </row>
    <row r="307" spans="1:14" x14ac:dyDescent="0.25">
      <c r="A307" s="1">
        <v>44713</v>
      </c>
      <c r="B307" t="s">
        <v>14</v>
      </c>
      <c r="C307" t="s">
        <v>16</v>
      </c>
      <c r="D307" s="6">
        <v>15372</v>
      </c>
      <c r="E307">
        <v>263069</v>
      </c>
      <c r="F307">
        <v>13967</v>
      </c>
      <c r="G307" s="6">
        <v>20546</v>
      </c>
      <c r="H307">
        <v>515</v>
      </c>
      <c r="I307">
        <v>281</v>
      </c>
      <c r="J307" s="10">
        <f>Marketing[[#This Row],[spend]]/Marketing[[#This Row],[revenue]]</f>
        <v>0.74817482721697659</v>
      </c>
      <c r="K307" s="6">
        <f>Marketing[[#This Row],[revenue]]/Marketing[[#This Row],[transactions]]</f>
        <v>39.895145631067962</v>
      </c>
      <c r="L307" s="6">
        <f>Marketing[[#This Row],[spend]]/Marketing[[#This Row],[new_customer_transactions]]</f>
        <v>54.704626334519574</v>
      </c>
      <c r="M307" s="10">
        <f>Marketing[[#This Row],[clicks]]/Marketing[[#This Row],[impressions]]</f>
        <v>5.3092534658207541E-2</v>
      </c>
      <c r="N307">
        <f>Marketing[[#This Row],[transactions]]/Marketing[[#This Row],[clicks]]</f>
        <v>3.687262833822582E-2</v>
      </c>
    </row>
    <row r="308" spans="1:14" x14ac:dyDescent="0.25">
      <c r="A308" s="1">
        <v>44743</v>
      </c>
      <c r="B308" t="s">
        <v>14</v>
      </c>
      <c r="C308" t="s">
        <v>10</v>
      </c>
      <c r="D308" s="6">
        <v>77910</v>
      </c>
      <c r="E308">
        <v>3598049</v>
      </c>
      <c r="F308">
        <v>21448</v>
      </c>
      <c r="G308" s="6">
        <v>43229</v>
      </c>
      <c r="H308">
        <v>1151</v>
      </c>
      <c r="I308">
        <v>746</v>
      </c>
      <c r="J308" s="10">
        <f>Marketing[[#This Row],[spend]]/Marketing[[#This Row],[revenue]]</f>
        <v>1.8022623701681741</v>
      </c>
      <c r="K308" s="6">
        <f>Marketing[[#This Row],[revenue]]/Marketing[[#This Row],[transactions]]</f>
        <v>37.557775847089488</v>
      </c>
      <c r="L308" s="6">
        <f>Marketing[[#This Row],[spend]]/Marketing[[#This Row],[new_customer_transactions]]</f>
        <v>104.43699731903486</v>
      </c>
      <c r="M308" s="10">
        <f>Marketing[[#This Row],[clicks]]/Marketing[[#This Row],[impressions]]</f>
        <v>5.9610083131163586E-3</v>
      </c>
      <c r="N308">
        <f>Marketing[[#This Row],[transactions]]/Marketing[[#This Row],[clicks]]</f>
        <v>5.3664677359194328E-2</v>
      </c>
    </row>
    <row r="309" spans="1:14" x14ac:dyDescent="0.25">
      <c r="A309" s="1">
        <v>44743</v>
      </c>
      <c r="B309" t="s">
        <v>14</v>
      </c>
      <c r="C309" t="s">
        <v>15</v>
      </c>
      <c r="D309" s="6">
        <v>3368</v>
      </c>
      <c r="E309">
        <v>8939</v>
      </c>
      <c r="F309">
        <v>4573</v>
      </c>
      <c r="G309" s="6">
        <v>54668</v>
      </c>
      <c r="H309">
        <v>591</v>
      </c>
      <c r="I309">
        <v>139</v>
      </c>
      <c r="J309" s="10">
        <f>Marketing[[#This Row],[spend]]/Marketing[[#This Row],[revenue]]</f>
        <v>6.1608253457232753E-2</v>
      </c>
      <c r="K309" s="6">
        <f>Marketing[[#This Row],[revenue]]/Marketing[[#This Row],[transactions]]</f>
        <v>92.500846023688666</v>
      </c>
      <c r="L309" s="6">
        <f>Marketing[[#This Row],[spend]]/Marketing[[#This Row],[new_customer_transactions]]</f>
        <v>24.230215827338128</v>
      </c>
      <c r="M309" s="10">
        <f>Marketing[[#This Row],[clicks]]/Marketing[[#This Row],[impressions]]</f>
        <v>0.51157847633963527</v>
      </c>
      <c r="N309">
        <f>Marketing[[#This Row],[transactions]]/Marketing[[#This Row],[clicks]]</f>
        <v>0.12923682484146073</v>
      </c>
    </row>
    <row r="310" spans="1:14" x14ac:dyDescent="0.25">
      <c r="A310" s="1">
        <v>44743</v>
      </c>
      <c r="B310" t="s">
        <v>14</v>
      </c>
      <c r="C310" t="s">
        <v>16</v>
      </c>
      <c r="D310" s="6">
        <v>12839</v>
      </c>
      <c r="E310">
        <v>217022</v>
      </c>
      <c r="F310">
        <v>11476</v>
      </c>
      <c r="G310" s="6">
        <v>17259</v>
      </c>
      <c r="H310">
        <v>438</v>
      </c>
      <c r="I310">
        <v>253</v>
      </c>
      <c r="J310" s="10">
        <f>Marketing[[#This Row],[spend]]/Marketing[[#This Row],[revenue]]</f>
        <v>0.74390173242945712</v>
      </c>
      <c r="K310" s="6">
        <f>Marketing[[#This Row],[revenue]]/Marketing[[#This Row],[transactions]]</f>
        <v>39.404109589041099</v>
      </c>
      <c r="L310" s="6">
        <f>Marketing[[#This Row],[spend]]/Marketing[[#This Row],[new_customer_transactions]]</f>
        <v>50.747035573122531</v>
      </c>
      <c r="M310" s="10">
        <f>Marketing[[#This Row],[clicks]]/Marketing[[#This Row],[impressions]]</f>
        <v>5.2879431578365325E-2</v>
      </c>
      <c r="N310">
        <f>Marketing[[#This Row],[transactions]]/Marketing[[#This Row],[clicks]]</f>
        <v>3.8166608574416172E-2</v>
      </c>
    </row>
    <row r="311" spans="1:14" x14ac:dyDescent="0.25">
      <c r="A311" s="1">
        <v>44774</v>
      </c>
      <c r="B311" t="s">
        <v>14</v>
      </c>
      <c r="C311" t="s">
        <v>10</v>
      </c>
      <c r="D311" s="6">
        <v>65675</v>
      </c>
      <c r="E311">
        <v>3285332</v>
      </c>
      <c r="F311">
        <v>18674</v>
      </c>
      <c r="G311" s="6">
        <v>44236</v>
      </c>
      <c r="H311">
        <v>1183</v>
      </c>
      <c r="I311">
        <v>764</v>
      </c>
      <c r="J311" s="10">
        <f>Marketing[[#This Row],[spend]]/Marketing[[#This Row],[revenue]]</f>
        <v>1.4846505108961028</v>
      </c>
      <c r="K311" s="6">
        <f>Marketing[[#This Row],[revenue]]/Marketing[[#This Row],[transactions]]</f>
        <v>37.393068469991547</v>
      </c>
      <c r="L311" s="6">
        <f>Marketing[[#This Row],[spend]]/Marketing[[#This Row],[new_customer_transactions]]</f>
        <v>85.962041884816756</v>
      </c>
      <c r="M311" s="10">
        <f>Marketing[[#This Row],[clicks]]/Marketing[[#This Row],[impressions]]</f>
        <v>5.6840526315148666E-3</v>
      </c>
      <c r="N311">
        <f>Marketing[[#This Row],[transactions]]/Marketing[[#This Row],[clicks]]</f>
        <v>6.3350112455820923E-2</v>
      </c>
    </row>
    <row r="312" spans="1:14" x14ac:dyDescent="0.25">
      <c r="A312" s="1">
        <v>44774</v>
      </c>
      <c r="B312" t="s">
        <v>14</v>
      </c>
      <c r="C312" t="s">
        <v>15</v>
      </c>
      <c r="D312" s="6">
        <v>3053</v>
      </c>
      <c r="E312">
        <v>9443</v>
      </c>
      <c r="F312">
        <v>4539</v>
      </c>
      <c r="G312" s="6">
        <v>56281</v>
      </c>
      <c r="H312">
        <v>614</v>
      </c>
      <c r="I312">
        <v>146</v>
      </c>
      <c r="J312" s="10">
        <f>Marketing[[#This Row],[spend]]/Marketing[[#This Row],[revenue]]</f>
        <v>5.4245660169506583E-2</v>
      </c>
      <c r="K312" s="6">
        <f>Marketing[[#This Row],[revenue]]/Marketing[[#This Row],[transactions]]</f>
        <v>91.662866449511398</v>
      </c>
      <c r="L312" s="6">
        <f>Marketing[[#This Row],[spend]]/Marketing[[#This Row],[new_customer_transactions]]</f>
        <v>20.910958904109588</v>
      </c>
      <c r="M312" s="10">
        <f>Marketing[[#This Row],[clicks]]/Marketing[[#This Row],[impressions]]</f>
        <v>0.48067351477284759</v>
      </c>
      <c r="N312">
        <f>Marketing[[#This Row],[transactions]]/Marketing[[#This Row],[clicks]]</f>
        <v>0.13527208636263494</v>
      </c>
    </row>
    <row r="313" spans="1:14" x14ac:dyDescent="0.25">
      <c r="A313" s="1">
        <v>44774</v>
      </c>
      <c r="B313" t="s">
        <v>14</v>
      </c>
      <c r="C313" t="s">
        <v>16</v>
      </c>
      <c r="D313" s="6">
        <v>11461</v>
      </c>
      <c r="E313">
        <v>190843</v>
      </c>
      <c r="F313">
        <v>10618</v>
      </c>
      <c r="G313" s="6">
        <v>18061</v>
      </c>
      <c r="H313">
        <v>429</v>
      </c>
      <c r="I313">
        <v>252</v>
      </c>
      <c r="J313" s="10">
        <f>Marketing[[#This Row],[spend]]/Marketing[[#This Row],[revenue]]</f>
        <v>0.63457172914013615</v>
      </c>
      <c r="K313" s="6">
        <f>Marketing[[#This Row],[revenue]]/Marketing[[#This Row],[transactions]]</f>
        <v>42.100233100233098</v>
      </c>
      <c r="L313" s="6">
        <f>Marketing[[#This Row],[spend]]/Marketing[[#This Row],[new_customer_transactions]]</f>
        <v>45.480158730158728</v>
      </c>
      <c r="M313" s="10">
        <f>Marketing[[#This Row],[clicks]]/Marketing[[#This Row],[impressions]]</f>
        <v>5.5637356360987829E-2</v>
      </c>
      <c r="N313">
        <f>Marketing[[#This Row],[transactions]]/Marketing[[#This Row],[clicks]]</f>
        <v>4.0403089093991339E-2</v>
      </c>
    </row>
    <row r="314" spans="1:14" x14ac:dyDescent="0.25">
      <c r="A314" s="1">
        <v>44805</v>
      </c>
      <c r="B314" t="s">
        <v>14</v>
      </c>
      <c r="C314" t="s">
        <v>10</v>
      </c>
      <c r="D314" s="6">
        <v>31810</v>
      </c>
      <c r="E314">
        <v>1532221</v>
      </c>
      <c r="F314">
        <v>7698</v>
      </c>
      <c r="G314" s="6">
        <v>18781</v>
      </c>
      <c r="H314">
        <v>469</v>
      </c>
      <c r="I314">
        <v>367</v>
      </c>
      <c r="J314" s="10">
        <f>Marketing[[#This Row],[spend]]/Marketing[[#This Row],[revenue]]</f>
        <v>1.6937330280602736</v>
      </c>
      <c r="K314" s="6">
        <f>Marketing[[#This Row],[revenue]]/Marketing[[#This Row],[transactions]]</f>
        <v>40.044776119402982</v>
      </c>
      <c r="L314" s="6">
        <f>Marketing[[#This Row],[spend]]/Marketing[[#This Row],[new_customer_transactions]]</f>
        <v>86.675749318801095</v>
      </c>
      <c r="M314" s="10">
        <f>Marketing[[#This Row],[clicks]]/Marketing[[#This Row],[impressions]]</f>
        <v>5.0240794245738699E-3</v>
      </c>
      <c r="N314">
        <f>Marketing[[#This Row],[transactions]]/Marketing[[#This Row],[clicks]]</f>
        <v>6.0924915562483764E-2</v>
      </c>
    </row>
    <row r="315" spans="1:14" x14ac:dyDescent="0.25">
      <c r="A315" s="1">
        <v>44805</v>
      </c>
      <c r="B315" t="s">
        <v>14</v>
      </c>
      <c r="C315" t="s">
        <v>15</v>
      </c>
      <c r="D315" s="6">
        <v>1522</v>
      </c>
      <c r="E315">
        <v>3330</v>
      </c>
      <c r="F315">
        <v>1858</v>
      </c>
      <c r="G315" s="6">
        <v>20068</v>
      </c>
      <c r="H315">
        <v>226</v>
      </c>
      <c r="I315">
        <v>54</v>
      </c>
      <c r="J315" s="10">
        <f>Marketing[[#This Row],[spend]]/Marketing[[#This Row],[revenue]]</f>
        <v>7.5842136735100651E-2</v>
      </c>
      <c r="K315" s="6">
        <f>Marketing[[#This Row],[revenue]]/Marketing[[#This Row],[transactions]]</f>
        <v>88.796460176991147</v>
      </c>
      <c r="L315" s="6">
        <f>Marketing[[#This Row],[spend]]/Marketing[[#This Row],[new_customer_transactions]]</f>
        <v>28.185185185185187</v>
      </c>
      <c r="M315" s="10">
        <f>Marketing[[#This Row],[clicks]]/Marketing[[#This Row],[impressions]]</f>
        <v>0.557957957957958</v>
      </c>
      <c r="N315">
        <f>Marketing[[#This Row],[transactions]]/Marketing[[#This Row],[clicks]]</f>
        <v>0.1216361679224973</v>
      </c>
    </row>
    <row r="316" spans="1:14" x14ac:dyDescent="0.25">
      <c r="A316" s="1">
        <v>44805</v>
      </c>
      <c r="B316" t="s">
        <v>14</v>
      </c>
      <c r="C316" t="s">
        <v>16</v>
      </c>
      <c r="D316" s="6">
        <v>4703</v>
      </c>
      <c r="E316">
        <v>87708</v>
      </c>
      <c r="F316">
        <v>4409</v>
      </c>
      <c r="G316" s="6">
        <v>6431</v>
      </c>
      <c r="H316">
        <v>167</v>
      </c>
      <c r="I316">
        <v>103</v>
      </c>
      <c r="J316" s="10">
        <f>Marketing[[#This Row],[spend]]/Marketing[[#This Row],[revenue]]</f>
        <v>0.73130150831907947</v>
      </c>
      <c r="K316" s="6">
        <f>Marketing[[#This Row],[revenue]]/Marketing[[#This Row],[transactions]]</f>
        <v>38.508982035928142</v>
      </c>
      <c r="L316" s="6">
        <f>Marketing[[#This Row],[spend]]/Marketing[[#This Row],[new_customer_transactions]]</f>
        <v>45.660194174757279</v>
      </c>
      <c r="M316" s="10">
        <f>Marketing[[#This Row],[clicks]]/Marketing[[#This Row],[impressions]]</f>
        <v>5.02690746568158E-2</v>
      </c>
      <c r="N316">
        <f>Marketing[[#This Row],[transactions]]/Marketing[[#This Row],[clicks]]</f>
        <v>3.7877069630301657E-2</v>
      </c>
    </row>
    <row r="335" spans="13:13" x14ac:dyDescent="0.25">
      <c r="M335" s="10" t="e">
        <f>MAX(Marketing[CTR])</f>
        <v>#DIV/0!</v>
      </c>
    </row>
  </sheetData>
  <mergeCells count="4">
    <mergeCell ref="P1:Q1"/>
    <mergeCell ref="P6:Q6"/>
    <mergeCell ref="P16:Q16"/>
    <mergeCell ref="P21:Q21"/>
  </mergeCells>
  <phoneticPr fontId="7" type="noConversion"/>
  <conditionalFormatting sqref="D2:D316">
    <cfRule type="cellIs" dxfId="10" priority="1" operator="greaterThan">
      <formula>50000</formula>
    </cfRule>
  </conditionalFormatting>
  <conditionalFormatting sqref="D1:H316">
    <cfRule type="cellIs" dxfId="9" priority="2" operator="lessThan">
      <formula>0</formula>
    </cfRule>
    <cfRule type="cellIs" dxfId="8" priority="3" operator="equal">
      <formula>0</formula>
    </cfRule>
  </conditionalFormatting>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F1AB4-EBEC-41B1-9243-BCC87F7D4CA6}">
  <dimension ref="A1:E28"/>
  <sheetViews>
    <sheetView workbookViewId="0">
      <selection activeCell="J11" sqref="J11"/>
    </sheetView>
  </sheetViews>
  <sheetFormatPr defaultRowHeight="15" x14ac:dyDescent="0.25"/>
  <cols>
    <col min="1" max="1" width="13.140625" bestFit="1" customWidth="1"/>
    <col min="2" max="2" width="16.28515625" bestFit="1" customWidth="1"/>
    <col min="3" max="22" width="12" bestFit="1" customWidth="1"/>
  </cols>
  <sheetData>
    <row r="1" spans="1:5" x14ac:dyDescent="0.25">
      <c r="A1" s="12" t="s">
        <v>1</v>
      </c>
      <c r="B1" t="s">
        <v>14</v>
      </c>
    </row>
    <row r="3" spans="1:5" x14ac:dyDescent="0.25">
      <c r="A3" s="12" t="s">
        <v>99</v>
      </c>
      <c r="B3" s="12" t="s">
        <v>100</v>
      </c>
    </row>
    <row r="4" spans="1:5" x14ac:dyDescent="0.25">
      <c r="A4" s="12" t="s">
        <v>79</v>
      </c>
      <c r="B4" t="s">
        <v>15</v>
      </c>
      <c r="C4" t="s">
        <v>16</v>
      </c>
      <c r="D4" t="s">
        <v>10</v>
      </c>
      <c r="E4" t="s">
        <v>80</v>
      </c>
    </row>
    <row r="5" spans="1:5" x14ac:dyDescent="0.25">
      <c r="A5" s="13" t="s">
        <v>81</v>
      </c>
      <c r="B5">
        <v>0.51305850851479029</v>
      </c>
      <c r="C5">
        <v>18.595467781174609</v>
      </c>
      <c r="D5">
        <v>8.8093903661565491</v>
      </c>
      <c r="E5">
        <v>27.91791665584595</v>
      </c>
    </row>
    <row r="6" spans="1:5" x14ac:dyDescent="0.25">
      <c r="A6" s="14" t="s">
        <v>84</v>
      </c>
      <c r="B6">
        <v>2.5224223447993327E-2</v>
      </c>
      <c r="C6">
        <v>1.0731031383416973</v>
      </c>
      <c r="D6">
        <v>0.64402696260604353</v>
      </c>
      <c r="E6">
        <v>1.7423543243957342</v>
      </c>
    </row>
    <row r="7" spans="1:5" x14ac:dyDescent="0.25">
      <c r="A7" s="14" t="s">
        <v>85</v>
      </c>
      <c r="B7">
        <v>3.1950913818583157E-2</v>
      </c>
      <c r="C7">
        <v>1.1497190502084467</v>
      </c>
      <c r="D7">
        <v>0.7010561763355273</v>
      </c>
      <c r="E7">
        <v>1.882726140362557</v>
      </c>
    </row>
    <row r="8" spans="1:5" x14ac:dyDescent="0.25">
      <c r="A8" s="14" t="s">
        <v>86</v>
      </c>
      <c r="B8">
        <v>4.0136951070533014E-2</v>
      </c>
      <c r="C8">
        <v>1.0364182604235364</v>
      </c>
      <c r="D8">
        <v>0.64301413549388031</v>
      </c>
      <c r="E8">
        <v>1.7195693469879496</v>
      </c>
    </row>
    <row r="9" spans="1:5" x14ac:dyDescent="0.25">
      <c r="A9" s="14" t="s">
        <v>87</v>
      </c>
      <c r="B9">
        <v>3.7178265014299335E-2</v>
      </c>
      <c r="C9">
        <v>0.99827936805881434</v>
      </c>
      <c r="D9">
        <v>0.63983934905069895</v>
      </c>
      <c r="E9">
        <v>1.6752969821238128</v>
      </c>
    </row>
    <row r="10" spans="1:5" x14ac:dyDescent="0.25">
      <c r="A10" s="14" t="s">
        <v>88</v>
      </c>
      <c r="B10">
        <v>2.7739117253923851E-2</v>
      </c>
      <c r="C10">
        <v>0.99484571507112918</v>
      </c>
      <c r="D10">
        <v>0.73247407327177705</v>
      </c>
      <c r="E10">
        <v>1.75505890559683</v>
      </c>
    </row>
    <row r="11" spans="1:5" x14ac:dyDescent="0.25">
      <c r="A11" s="14" t="s">
        <v>89</v>
      </c>
      <c r="B11">
        <v>4.7601164209933343E-2</v>
      </c>
      <c r="C11">
        <v>1.4333988579986896</v>
      </c>
      <c r="D11">
        <v>0.70301592680447311</v>
      </c>
      <c r="E11">
        <v>2.1840159490130961</v>
      </c>
    </row>
    <row r="12" spans="1:5" x14ac:dyDescent="0.25">
      <c r="A12" s="14" t="s">
        <v>90</v>
      </c>
      <c r="B12">
        <v>3.9276040384141835E-2</v>
      </c>
      <c r="C12">
        <v>3.1120298746332353</v>
      </c>
      <c r="D12">
        <v>0.70517943895941071</v>
      </c>
      <c r="E12">
        <v>3.856485353976788</v>
      </c>
    </row>
    <row r="13" spans="1:5" x14ac:dyDescent="0.25">
      <c r="A13" s="14" t="s">
        <v>91</v>
      </c>
      <c r="B13">
        <v>4.1037918767176412E-2</v>
      </c>
      <c r="C13">
        <v>4.3953219751660413</v>
      </c>
      <c r="D13">
        <v>0.69471215351812365</v>
      </c>
      <c r="E13">
        <v>5.1310720474513412</v>
      </c>
    </row>
    <row r="14" spans="1:5" x14ac:dyDescent="0.25">
      <c r="A14" s="14" t="s">
        <v>92</v>
      </c>
      <c r="B14">
        <v>4.7029213483146065E-2</v>
      </c>
      <c r="C14">
        <v>1.8984476067270375</v>
      </c>
      <c r="D14">
        <v>0.63565483593226824</v>
      </c>
      <c r="E14">
        <v>2.5811316561424515</v>
      </c>
    </row>
    <row r="15" spans="1:5" x14ac:dyDescent="0.25">
      <c r="A15" s="14" t="s">
        <v>93</v>
      </c>
      <c r="B15">
        <v>4.8209287713486038E-2</v>
      </c>
      <c r="C15">
        <v>0.99815157116451014</v>
      </c>
      <c r="D15">
        <v>0.73571063750754517</v>
      </c>
      <c r="E15">
        <v>1.7820714963855413</v>
      </c>
    </row>
    <row r="16" spans="1:5" x14ac:dyDescent="0.25">
      <c r="A16" s="14" t="s">
        <v>94</v>
      </c>
      <c r="B16">
        <v>5.3138271071762756E-2</v>
      </c>
      <c r="C16">
        <v>0.79091896034229514</v>
      </c>
      <c r="D16">
        <v>0.83346790472345578</v>
      </c>
      <c r="E16">
        <v>1.6775251361375136</v>
      </c>
    </row>
    <row r="17" spans="1:5" x14ac:dyDescent="0.25">
      <c r="A17" s="14" t="s">
        <v>95</v>
      </c>
      <c r="B17">
        <v>7.4537142279811064E-2</v>
      </c>
      <c r="C17">
        <v>0.71483340303917464</v>
      </c>
      <c r="D17">
        <v>1.141238771953345</v>
      </c>
      <c r="E17">
        <v>1.9306093172723306</v>
      </c>
    </row>
    <row r="18" spans="1:5" x14ac:dyDescent="0.25">
      <c r="A18" s="13" t="s">
        <v>82</v>
      </c>
      <c r="B18">
        <v>0.74224839062858072</v>
      </c>
      <c r="C18">
        <v>5.7925201878089849</v>
      </c>
      <c r="D18">
        <v>6.2938985284501605</v>
      </c>
      <c r="E18">
        <v>12.828667106887728</v>
      </c>
    </row>
    <row r="19" spans="1:5" x14ac:dyDescent="0.25">
      <c r="A19" s="14" t="s">
        <v>84</v>
      </c>
      <c r="B19">
        <v>9.6250483185156555E-2</v>
      </c>
      <c r="C19">
        <v>0.74822614904867357</v>
      </c>
      <c r="D19">
        <v>0.75195785276947169</v>
      </c>
      <c r="E19">
        <v>1.5964344850033019</v>
      </c>
    </row>
    <row r="20" spans="1:5" x14ac:dyDescent="0.25">
      <c r="A20" s="14" t="s">
        <v>85</v>
      </c>
      <c r="B20">
        <v>0.10363866476823287</v>
      </c>
      <c r="C20">
        <v>0.73278121396372786</v>
      </c>
      <c r="D20">
        <v>0.81569642807427822</v>
      </c>
      <c r="E20">
        <v>1.652116306806239</v>
      </c>
    </row>
    <row r="21" spans="1:5" x14ac:dyDescent="0.25">
      <c r="A21" s="14" t="s">
        <v>86</v>
      </c>
      <c r="B21">
        <v>8.7239787972739347E-2</v>
      </c>
      <c r="C21">
        <v>0.76866883116883122</v>
      </c>
      <c r="D21">
        <v>0.71145783040683053</v>
      </c>
      <c r="E21">
        <v>1.567366449548401</v>
      </c>
    </row>
    <row r="22" spans="1:5" x14ac:dyDescent="0.25">
      <c r="A22" s="14" t="s">
        <v>87</v>
      </c>
      <c r="B22">
        <v>9.1351669363141638E-2</v>
      </c>
      <c r="D22">
        <v>0.75109677419354837</v>
      </c>
      <c r="E22">
        <v>0.84244844355669002</v>
      </c>
    </row>
    <row r="23" spans="1:5" x14ac:dyDescent="0.25">
      <c r="A23" s="14" t="s">
        <v>88</v>
      </c>
      <c r="B23">
        <v>8.0490988437248667E-2</v>
      </c>
      <c r="C23">
        <v>0.68489419652210348</v>
      </c>
      <c r="D23">
        <v>0.80774284601907731</v>
      </c>
      <c r="E23">
        <v>1.5731280309784295</v>
      </c>
    </row>
    <row r="24" spans="1:5" x14ac:dyDescent="0.25">
      <c r="A24" s="14" t="s">
        <v>89</v>
      </c>
      <c r="B24">
        <v>9.158074654022165E-2</v>
      </c>
      <c r="C24">
        <v>0.74817482721697659</v>
      </c>
      <c r="D24">
        <v>0.76221376892668014</v>
      </c>
      <c r="E24">
        <v>1.6019693426838784</v>
      </c>
    </row>
    <row r="25" spans="1:5" x14ac:dyDescent="0.25">
      <c r="A25" s="14" t="s">
        <v>90</v>
      </c>
      <c r="B25">
        <v>6.1608253457232753E-2</v>
      </c>
      <c r="C25">
        <v>0.74390173242945712</v>
      </c>
      <c r="E25">
        <v>0.80550998588668987</v>
      </c>
    </row>
    <row r="26" spans="1:5" x14ac:dyDescent="0.25">
      <c r="A26" s="14" t="s">
        <v>91</v>
      </c>
      <c r="B26">
        <v>5.4245660169506583E-2</v>
      </c>
      <c r="C26">
        <v>0.63457172914013615</v>
      </c>
      <c r="E26">
        <v>0.68881738930964276</v>
      </c>
    </row>
    <row r="27" spans="1:5" x14ac:dyDescent="0.25">
      <c r="A27" s="14" t="s">
        <v>92</v>
      </c>
      <c r="B27">
        <v>7.5842136735100651E-2</v>
      </c>
      <c r="C27">
        <v>0.73130150831907947</v>
      </c>
      <c r="D27">
        <v>1.6937330280602736</v>
      </c>
      <c r="E27">
        <v>2.5008766731144538</v>
      </c>
    </row>
    <row r="28" spans="1:5" x14ac:dyDescent="0.25">
      <c r="A28" s="13" t="s">
        <v>80</v>
      </c>
      <c r="B28">
        <v>1.2553068991433709</v>
      </c>
      <c r="C28">
        <v>24.387987968983602</v>
      </c>
      <c r="D28">
        <v>15.103288894606711</v>
      </c>
      <c r="E28">
        <v>40.746583762733671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DAD38-9CF1-47A1-9E97-2670947E935B}">
  <dimension ref="A1:Q328"/>
  <sheetViews>
    <sheetView topLeftCell="A64" zoomScaleNormal="100" workbookViewId="0">
      <selection activeCell="P113" sqref="P113"/>
    </sheetView>
  </sheetViews>
  <sheetFormatPr defaultRowHeight="15" x14ac:dyDescent="0.25"/>
  <cols>
    <col min="1" max="2" width="11" customWidth="1"/>
    <col min="3" max="3" width="15.42578125" customWidth="1"/>
    <col min="4" max="4" width="11" style="6" customWidth="1"/>
    <col min="5" max="5" width="13.85546875" customWidth="1"/>
    <col min="6" max="6" width="11" customWidth="1"/>
    <col min="7" max="7" width="11" style="6" customWidth="1"/>
    <col min="8" max="8" width="13.85546875" customWidth="1"/>
    <col min="9" max="12" width="28" customWidth="1"/>
    <col min="13" max="13" width="28" style="10" customWidth="1"/>
    <col min="14" max="14" width="28" customWidth="1"/>
    <col min="16" max="16" width="27.140625" bestFit="1" customWidth="1"/>
    <col min="17" max="17" width="12.7109375" bestFit="1" customWidth="1"/>
  </cols>
  <sheetData>
    <row r="1" spans="1:17" x14ac:dyDescent="0.25">
      <c r="A1" t="s">
        <v>0</v>
      </c>
      <c r="B1" t="s">
        <v>1</v>
      </c>
      <c r="C1" t="s">
        <v>2</v>
      </c>
      <c r="D1" s="6" t="s">
        <v>3</v>
      </c>
      <c r="E1" t="s">
        <v>4</v>
      </c>
      <c r="F1" t="s">
        <v>5</v>
      </c>
      <c r="G1" s="6" t="s">
        <v>6</v>
      </c>
      <c r="H1" t="s">
        <v>7</v>
      </c>
      <c r="I1" t="s">
        <v>8</v>
      </c>
      <c r="J1" t="s">
        <v>28</v>
      </c>
      <c r="K1" t="s">
        <v>32</v>
      </c>
      <c r="L1" t="s">
        <v>33</v>
      </c>
      <c r="M1" s="10" t="s">
        <v>34</v>
      </c>
      <c r="N1" t="s">
        <v>35</v>
      </c>
      <c r="P1" s="16" t="s">
        <v>60</v>
      </c>
      <c r="Q1" s="16"/>
    </row>
    <row r="2" spans="1:17" x14ac:dyDescent="0.25">
      <c r="A2" s="1">
        <v>44197</v>
      </c>
      <c r="B2" t="s">
        <v>11</v>
      </c>
      <c r="C2" t="s">
        <v>15</v>
      </c>
      <c r="D2" s="6">
        <v>164</v>
      </c>
      <c r="E2">
        <v>1335</v>
      </c>
      <c r="F2">
        <v>484</v>
      </c>
      <c r="G2" s="6">
        <v>1039</v>
      </c>
      <c r="H2">
        <v>18</v>
      </c>
      <c r="I2">
        <v>5</v>
      </c>
      <c r="J2" s="10">
        <f>IFERROR(Marketing2[[#This Row],[spend]]/Marketing2[[#This Row],[revenue]],0)</f>
        <v>0.15784408084696824</v>
      </c>
      <c r="K2" s="6">
        <f>Marketing2[[#This Row],[revenue]]/Marketing2[[#This Row],[transactions]]</f>
        <v>57.722222222222221</v>
      </c>
      <c r="L2" s="6">
        <f>Marketing2[[#This Row],[spend]]/Marketing2[[#This Row],[new_customer_transactions]]</f>
        <v>32.799999999999997</v>
      </c>
      <c r="M2" s="10">
        <f>Marketing2[[#This Row],[clicks]]/Marketing2[[#This Row],[impressions]]</f>
        <v>0.36254681647940074</v>
      </c>
      <c r="N2">
        <f>Marketing2[[#This Row],[transactions]]/Marketing2[[#This Row],[clicks]]</f>
        <v>3.71900826446281E-2</v>
      </c>
      <c r="P2" t="s">
        <v>61</v>
      </c>
      <c r="Q2" s="6">
        <f>SUM(Marketing2[spend])</f>
        <v>1025598</v>
      </c>
    </row>
    <row r="3" spans="1:17" x14ac:dyDescent="0.25">
      <c r="A3" s="1">
        <v>44228</v>
      </c>
      <c r="B3" t="s">
        <v>11</v>
      </c>
      <c r="C3" t="s">
        <v>15</v>
      </c>
      <c r="D3" s="6">
        <v>39</v>
      </c>
      <c r="E3">
        <v>713</v>
      </c>
      <c r="F3">
        <v>277</v>
      </c>
      <c r="G3" s="6">
        <v>1169</v>
      </c>
      <c r="H3">
        <v>20</v>
      </c>
      <c r="I3">
        <v>7</v>
      </c>
      <c r="J3" s="10">
        <f>IFERROR(Marketing2[[#This Row],[spend]]/Marketing2[[#This Row],[revenue]],0)</f>
        <v>3.3361847733105215E-2</v>
      </c>
      <c r="K3" s="6">
        <f>Marketing2[[#This Row],[revenue]]/Marketing2[[#This Row],[transactions]]</f>
        <v>58.45</v>
      </c>
      <c r="L3" s="6">
        <f>Marketing2[[#This Row],[spend]]/Marketing2[[#This Row],[new_customer_transactions]]</f>
        <v>5.5714285714285712</v>
      </c>
      <c r="M3" s="10">
        <f>Marketing2[[#This Row],[clicks]]/Marketing2[[#This Row],[impressions]]</f>
        <v>0.38849929873772793</v>
      </c>
      <c r="N3">
        <f>Marketing2[[#This Row],[transactions]]/Marketing2[[#This Row],[clicks]]</f>
        <v>7.2202166064981949E-2</v>
      </c>
      <c r="P3" t="s">
        <v>62</v>
      </c>
      <c r="Q3" s="6">
        <f>SUM(Marketing2[revenue])</f>
        <v>2646484</v>
      </c>
    </row>
    <row r="4" spans="1:17" x14ac:dyDescent="0.25">
      <c r="A4" s="1">
        <v>44256</v>
      </c>
      <c r="B4" t="s">
        <v>11</v>
      </c>
      <c r="C4" t="s">
        <v>15</v>
      </c>
      <c r="D4" s="6">
        <v>235</v>
      </c>
      <c r="E4">
        <v>2123</v>
      </c>
      <c r="F4">
        <v>657</v>
      </c>
      <c r="G4" s="6">
        <v>3102</v>
      </c>
      <c r="H4">
        <v>50</v>
      </c>
      <c r="I4">
        <v>19</v>
      </c>
      <c r="J4" s="10">
        <f>IFERROR(Marketing2[[#This Row],[spend]]/Marketing2[[#This Row],[revenue]],0)</f>
        <v>7.575757575757576E-2</v>
      </c>
      <c r="K4" s="6">
        <f>Marketing2[[#This Row],[revenue]]/Marketing2[[#This Row],[transactions]]</f>
        <v>62.04</v>
      </c>
      <c r="L4" s="6">
        <f>Marketing2[[#This Row],[spend]]/Marketing2[[#This Row],[new_customer_transactions]]</f>
        <v>12.368421052631579</v>
      </c>
      <c r="M4" s="10">
        <f>Marketing2[[#This Row],[clicks]]/Marketing2[[#This Row],[impressions]]</f>
        <v>0.30946773433820068</v>
      </c>
      <c r="N4">
        <f>Marketing2[[#This Row],[transactions]]/Marketing2[[#This Row],[clicks]]</f>
        <v>7.6103500761035003E-2</v>
      </c>
      <c r="P4" s="3" t="s">
        <v>63</v>
      </c>
      <c r="Q4" s="7">
        <f>(Q2/Q3)</f>
        <v>0.38753228812265633</v>
      </c>
    </row>
    <row r="5" spans="1:17" x14ac:dyDescent="0.25">
      <c r="A5" s="1">
        <v>44287</v>
      </c>
      <c r="B5" t="s">
        <v>11</v>
      </c>
      <c r="C5" t="s">
        <v>15</v>
      </c>
      <c r="D5" s="6">
        <v>261</v>
      </c>
      <c r="E5">
        <v>2053</v>
      </c>
      <c r="F5">
        <v>603</v>
      </c>
      <c r="G5" s="6">
        <v>2591</v>
      </c>
      <c r="H5">
        <v>51</v>
      </c>
      <c r="I5">
        <v>19</v>
      </c>
      <c r="J5" s="10">
        <f>IFERROR(Marketing2[[#This Row],[spend]]/Marketing2[[#This Row],[revenue]],0)</f>
        <v>0.10073330760324199</v>
      </c>
      <c r="K5" s="6">
        <f>Marketing2[[#This Row],[revenue]]/Marketing2[[#This Row],[transactions]]</f>
        <v>50.803921568627452</v>
      </c>
      <c r="L5" s="6">
        <f>Marketing2[[#This Row],[spend]]/Marketing2[[#This Row],[new_customer_transactions]]</f>
        <v>13.736842105263158</v>
      </c>
      <c r="M5" s="10">
        <f>Marketing2[[#This Row],[clicks]]/Marketing2[[#This Row],[impressions]]</f>
        <v>0.29371651242084756</v>
      </c>
      <c r="N5">
        <f>Marketing2[[#This Row],[transactions]]/Marketing2[[#This Row],[clicks]]</f>
        <v>8.45771144278607E-2</v>
      </c>
    </row>
    <row r="6" spans="1:17" x14ac:dyDescent="0.25">
      <c r="A6" s="1">
        <v>44317</v>
      </c>
      <c r="B6" t="s">
        <v>11</v>
      </c>
      <c r="C6" t="s">
        <v>15</v>
      </c>
      <c r="D6" s="6">
        <v>160</v>
      </c>
      <c r="E6">
        <v>1624</v>
      </c>
      <c r="F6">
        <v>564</v>
      </c>
      <c r="G6" s="6">
        <v>2737</v>
      </c>
      <c r="H6">
        <v>50</v>
      </c>
      <c r="I6">
        <v>22</v>
      </c>
      <c r="J6" s="10">
        <f>IFERROR(Marketing2[[#This Row],[spend]]/Marketing2[[#This Row],[revenue]],0)</f>
        <v>5.8458165875045667E-2</v>
      </c>
      <c r="K6" s="6">
        <f>Marketing2[[#This Row],[revenue]]/Marketing2[[#This Row],[transactions]]</f>
        <v>54.74</v>
      </c>
      <c r="L6" s="6">
        <f>Marketing2[[#This Row],[spend]]/Marketing2[[#This Row],[new_customer_transactions]]</f>
        <v>7.2727272727272725</v>
      </c>
      <c r="M6" s="10">
        <f>Marketing2[[#This Row],[clicks]]/Marketing2[[#This Row],[impressions]]</f>
        <v>0.34729064039408869</v>
      </c>
      <c r="N6">
        <f>Marketing2[[#This Row],[transactions]]/Marketing2[[#This Row],[clicks]]</f>
        <v>8.8652482269503549E-2</v>
      </c>
      <c r="P6" s="16" t="s">
        <v>64</v>
      </c>
      <c r="Q6" s="16"/>
    </row>
    <row r="7" spans="1:17" x14ac:dyDescent="0.25">
      <c r="A7" s="1">
        <v>44348</v>
      </c>
      <c r="B7" t="s">
        <v>11</v>
      </c>
      <c r="C7" t="s">
        <v>15</v>
      </c>
      <c r="D7" s="6">
        <v>113</v>
      </c>
      <c r="E7">
        <v>1153</v>
      </c>
      <c r="F7">
        <v>449</v>
      </c>
      <c r="G7" s="6">
        <v>2314</v>
      </c>
      <c r="H7">
        <v>49</v>
      </c>
      <c r="I7">
        <v>19</v>
      </c>
      <c r="J7" s="10">
        <f>IFERROR(Marketing2[[#This Row],[spend]]/Marketing2[[#This Row],[revenue]],0)</f>
        <v>4.8833189282627483E-2</v>
      </c>
      <c r="K7" s="6">
        <f>Marketing2[[#This Row],[revenue]]/Marketing2[[#This Row],[transactions]]</f>
        <v>47.224489795918366</v>
      </c>
      <c r="L7" s="6">
        <f>Marketing2[[#This Row],[spend]]/Marketing2[[#This Row],[new_customer_transactions]]</f>
        <v>5.9473684210526319</v>
      </c>
      <c r="M7" s="10">
        <f>Marketing2[[#This Row],[clicks]]/Marketing2[[#This Row],[impressions]]</f>
        <v>0.38941890719861233</v>
      </c>
      <c r="N7">
        <f>Marketing2[[#This Row],[transactions]]/Marketing2[[#This Row],[clicks]]</f>
        <v>0.10913140311804009</v>
      </c>
      <c r="P7" t="s">
        <v>70</v>
      </c>
      <c r="Q7" s="6">
        <f>SUM(Marketing2[revenue])</f>
        <v>2646484</v>
      </c>
    </row>
    <row r="8" spans="1:17" x14ac:dyDescent="0.25">
      <c r="A8" s="1">
        <v>44378</v>
      </c>
      <c r="B8" t="s">
        <v>11</v>
      </c>
      <c r="C8" t="s">
        <v>15</v>
      </c>
      <c r="D8" s="6">
        <v>117</v>
      </c>
      <c r="E8">
        <v>1215</v>
      </c>
      <c r="F8">
        <v>535</v>
      </c>
      <c r="G8" s="6">
        <v>2746</v>
      </c>
      <c r="H8">
        <v>52</v>
      </c>
      <c r="I8">
        <v>21</v>
      </c>
      <c r="J8" s="10">
        <f>IFERROR(Marketing2[[#This Row],[spend]]/Marketing2[[#This Row],[revenue]],0)</f>
        <v>4.2607428987618351E-2</v>
      </c>
      <c r="K8" s="6">
        <f>Marketing2[[#This Row],[revenue]]/Marketing2[[#This Row],[transactions]]</f>
        <v>52.807692307692307</v>
      </c>
      <c r="L8" s="6">
        <f>Marketing2[[#This Row],[spend]]/Marketing2[[#This Row],[new_customer_transactions]]</f>
        <v>5.5714285714285712</v>
      </c>
      <c r="M8" s="10">
        <f>Marketing2[[#This Row],[clicks]]/Marketing2[[#This Row],[impressions]]</f>
        <v>0.44032921810699588</v>
      </c>
      <c r="N8">
        <f>Marketing2[[#This Row],[transactions]]/Marketing2[[#This Row],[clicks]]</f>
        <v>9.719626168224299E-2</v>
      </c>
      <c r="P8" t="s">
        <v>71</v>
      </c>
      <c r="Q8">
        <f>SUM(Marketing2[transactions])</f>
        <v>66408</v>
      </c>
    </row>
    <row r="9" spans="1:17" x14ac:dyDescent="0.25">
      <c r="A9" s="1">
        <v>44409</v>
      </c>
      <c r="B9" t="s">
        <v>11</v>
      </c>
      <c r="C9" t="s">
        <v>15</v>
      </c>
      <c r="D9" s="6">
        <v>131</v>
      </c>
      <c r="E9">
        <v>1148</v>
      </c>
      <c r="F9">
        <v>491</v>
      </c>
      <c r="G9" s="6">
        <v>2427</v>
      </c>
      <c r="H9">
        <v>48</v>
      </c>
      <c r="I9">
        <v>20</v>
      </c>
      <c r="J9" s="10">
        <f>IFERROR(Marketing2[[#This Row],[spend]]/Marketing2[[#This Row],[revenue]],0)</f>
        <v>5.3976102183765966E-2</v>
      </c>
      <c r="K9" s="6">
        <f>Marketing2[[#This Row],[revenue]]/Marketing2[[#This Row],[transactions]]</f>
        <v>50.5625</v>
      </c>
      <c r="L9" s="6">
        <f>Marketing2[[#This Row],[spend]]/Marketing2[[#This Row],[new_customer_transactions]]</f>
        <v>6.55</v>
      </c>
      <c r="M9" s="10">
        <f>Marketing2[[#This Row],[clicks]]/Marketing2[[#This Row],[impressions]]</f>
        <v>0.42770034843205573</v>
      </c>
      <c r="N9">
        <f>Marketing2[[#This Row],[transactions]]/Marketing2[[#This Row],[clicks]]</f>
        <v>9.775967413441955E-2</v>
      </c>
      <c r="P9" s="3" t="s">
        <v>65</v>
      </c>
      <c r="Q9" s="8">
        <f>SUM(Marketing2[revenue]) / SUM(Marketing2[transactions])</f>
        <v>39.851885315022287</v>
      </c>
    </row>
    <row r="10" spans="1:17" x14ac:dyDescent="0.25">
      <c r="A10" s="1">
        <v>44440</v>
      </c>
      <c r="B10" t="s">
        <v>11</v>
      </c>
      <c r="C10" t="s">
        <v>15</v>
      </c>
      <c r="D10" s="6">
        <v>134</v>
      </c>
      <c r="E10">
        <v>1211</v>
      </c>
      <c r="F10">
        <v>555</v>
      </c>
      <c r="G10" s="6">
        <v>2617</v>
      </c>
      <c r="H10">
        <v>53</v>
      </c>
      <c r="I10">
        <v>22</v>
      </c>
      <c r="J10" s="10">
        <f>IFERROR(Marketing2[[#This Row],[spend]]/Marketing2[[#This Row],[revenue]],0)</f>
        <v>5.1203668322506689E-2</v>
      </c>
      <c r="K10" s="6">
        <f>Marketing2[[#This Row],[revenue]]/Marketing2[[#This Row],[transactions]]</f>
        <v>49.377358490566039</v>
      </c>
      <c r="L10" s="6">
        <f>Marketing2[[#This Row],[spend]]/Marketing2[[#This Row],[new_customer_transactions]]</f>
        <v>6.0909090909090908</v>
      </c>
      <c r="M10" s="10">
        <f>Marketing2[[#This Row],[clicks]]/Marketing2[[#This Row],[impressions]]</f>
        <v>0.45829892650701898</v>
      </c>
      <c r="N10">
        <f>Marketing2[[#This Row],[transactions]]/Marketing2[[#This Row],[clicks]]</f>
        <v>9.5495495495495492E-2</v>
      </c>
    </row>
    <row r="11" spans="1:17" x14ac:dyDescent="0.25">
      <c r="A11" s="1">
        <v>44470</v>
      </c>
      <c r="B11" t="s">
        <v>11</v>
      </c>
      <c r="C11" t="s">
        <v>15</v>
      </c>
      <c r="D11" s="6">
        <v>198</v>
      </c>
      <c r="E11">
        <v>1738</v>
      </c>
      <c r="F11">
        <v>706</v>
      </c>
      <c r="G11" s="6">
        <v>2612</v>
      </c>
      <c r="H11">
        <v>49</v>
      </c>
      <c r="I11">
        <v>21</v>
      </c>
      <c r="J11" s="10">
        <f>IFERROR(Marketing2[[#This Row],[spend]]/Marketing2[[#This Row],[revenue]],0)</f>
        <v>7.5803981623277186E-2</v>
      </c>
      <c r="K11" s="6">
        <f>Marketing2[[#This Row],[revenue]]/Marketing2[[#This Row],[transactions]]</f>
        <v>53.306122448979593</v>
      </c>
      <c r="L11" s="6">
        <f>Marketing2[[#This Row],[spend]]/Marketing2[[#This Row],[new_customer_transactions]]</f>
        <v>9.4285714285714288</v>
      </c>
      <c r="M11" s="10">
        <f>Marketing2[[#This Row],[clicks]]/Marketing2[[#This Row],[impressions]]</f>
        <v>0.40621403912543153</v>
      </c>
      <c r="N11">
        <f>Marketing2[[#This Row],[transactions]]/Marketing2[[#This Row],[clicks]]</f>
        <v>6.9405099150141647E-2</v>
      </c>
      <c r="P11" t="s">
        <v>66</v>
      </c>
    </row>
    <row r="12" spans="1:17" x14ac:dyDescent="0.25">
      <c r="A12" s="1">
        <v>44501</v>
      </c>
      <c r="B12" t="s">
        <v>11</v>
      </c>
      <c r="C12" t="s">
        <v>15</v>
      </c>
      <c r="D12" s="6">
        <v>178</v>
      </c>
      <c r="E12">
        <v>1804</v>
      </c>
      <c r="F12">
        <v>873</v>
      </c>
      <c r="G12" s="6">
        <v>3540</v>
      </c>
      <c r="H12">
        <v>68</v>
      </c>
      <c r="I12">
        <v>27</v>
      </c>
      <c r="J12" s="10">
        <f>IFERROR(Marketing2[[#This Row],[spend]]/Marketing2[[#This Row],[revenue]],0)</f>
        <v>5.0282485875706218E-2</v>
      </c>
      <c r="K12" s="6">
        <f>Marketing2[[#This Row],[revenue]]/Marketing2[[#This Row],[transactions]]</f>
        <v>52.058823529411768</v>
      </c>
      <c r="L12" s="6">
        <f>Marketing2[[#This Row],[spend]]/Marketing2[[#This Row],[new_customer_transactions]]</f>
        <v>6.5925925925925926</v>
      </c>
      <c r="M12" s="10">
        <f>Marketing2[[#This Row],[clicks]]/Marketing2[[#This Row],[impressions]]</f>
        <v>0.48392461197339248</v>
      </c>
      <c r="N12">
        <f>Marketing2[[#This Row],[transactions]]/Marketing2[[#This Row],[clicks]]</f>
        <v>7.7892325315005728E-2</v>
      </c>
      <c r="P12" t="s">
        <v>61</v>
      </c>
      <c r="Q12" s="6">
        <f>SUM(Marketing2[spend])</f>
        <v>1025598</v>
      </c>
    </row>
    <row r="13" spans="1:17" x14ac:dyDescent="0.25">
      <c r="A13" s="1">
        <v>44531</v>
      </c>
      <c r="B13" t="s">
        <v>11</v>
      </c>
      <c r="C13" t="s">
        <v>15</v>
      </c>
      <c r="D13" s="6">
        <v>116</v>
      </c>
      <c r="E13">
        <v>1379</v>
      </c>
      <c r="F13">
        <v>582</v>
      </c>
      <c r="G13" s="6">
        <v>2648</v>
      </c>
      <c r="H13">
        <v>48</v>
      </c>
      <c r="I13">
        <v>20</v>
      </c>
      <c r="J13" s="10">
        <f>IFERROR(Marketing2[[#This Row],[spend]]/Marketing2[[#This Row],[revenue]],0)</f>
        <v>4.3806646525679761E-2</v>
      </c>
      <c r="K13" s="6">
        <f>Marketing2[[#This Row],[revenue]]/Marketing2[[#This Row],[transactions]]</f>
        <v>55.166666666666664</v>
      </c>
      <c r="L13" s="6">
        <f>Marketing2[[#This Row],[spend]]/Marketing2[[#This Row],[new_customer_transactions]]</f>
        <v>5.8</v>
      </c>
      <c r="M13" s="10">
        <f>Marketing2[[#This Row],[clicks]]/Marketing2[[#This Row],[impressions]]</f>
        <v>0.4220449601160261</v>
      </c>
      <c r="N13">
        <f>Marketing2[[#This Row],[transactions]]/Marketing2[[#This Row],[clicks]]</f>
        <v>8.247422680412371E-2</v>
      </c>
      <c r="P13" t="s">
        <v>68</v>
      </c>
      <c r="Q13">
        <f>SUM(Marketing2[new_customer_transactions])</f>
        <v>33637</v>
      </c>
    </row>
    <row r="14" spans="1:17" x14ac:dyDescent="0.25">
      <c r="A14" s="1">
        <v>44562</v>
      </c>
      <c r="B14" t="s">
        <v>11</v>
      </c>
      <c r="C14" t="s">
        <v>15</v>
      </c>
      <c r="D14" s="6">
        <v>222</v>
      </c>
      <c r="E14">
        <v>2974</v>
      </c>
      <c r="F14">
        <v>1190</v>
      </c>
      <c r="G14" s="6">
        <v>4845</v>
      </c>
      <c r="H14">
        <v>106</v>
      </c>
      <c r="I14">
        <v>50</v>
      </c>
      <c r="J14" s="10">
        <f>IFERROR(Marketing2[[#This Row],[spend]]/Marketing2[[#This Row],[revenue]],0)</f>
        <v>4.5820433436532505E-2</v>
      </c>
      <c r="K14" s="6">
        <f>Marketing2[[#This Row],[revenue]]/Marketing2[[#This Row],[transactions]]</f>
        <v>45.70754716981132</v>
      </c>
      <c r="L14" s="6">
        <f>Marketing2[[#This Row],[spend]]/Marketing2[[#This Row],[new_customer_transactions]]</f>
        <v>4.4400000000000004</v>
      </c>
      <c r="M14" s="10">
        <f>Marketing2[[#This Row],[clicks]]/Marketing2[[#This Row],[impressions]]</f>
        <v>0.40013449899125758</v>
      </c>
      <c r="N14">
        <f>Marketing2[[#This Row],[transactions]]/Marketing2[[#This Row],[clicks]]</f>
        <v>8.9075630252100843E-2</v>
      </c>
      <c r="P14" s="3" t="s">
        <v>67</v>
      </c>
      <c r="Q14" s="9">
        <f>SUM(Marketing2[spend]) / SUM(Marketing2[new_customer_transactions])</f>
        <v>30.490174510211968</v>
      </c>
    </row>
    <row r="15" spans="1:17" x14ac:dyDescent="0.25">
      <c r="A15" s="1">
        <v>44593</v>
      </c>
      <c r="B15" t="s">
        <v>11</v>
      </c>
      <c r="C15" t="s">
        <v>15</v>
      </c>
      <c r="D15" s="6">
        <v>202</v>
      </c>
      <c r="E15">
        <v>3249</v>
      </c>
      <c r="F15">
        <v>1106</v>
      </c>
      <c r="G15" s="6">
        <v>4234</v>
      </c>
      <c r="H15">
        <v>83</v>
      </c>
      <c r="I15">
        <v>42</v>
      </c>
      <c r="J15" s="10">
        <f>IFERROR(Marketing2[[#This Row],[spend]]/Marketing2[[#This Row],[revenue]],0)</f>
        <v>4.7709022201228156E-2</v>
      </c>
      <c r="K15" s="6">
        <f>Marketing2[[#This Row],[revenue]]/Marketing2[[#This Row],[transactions]]</f>
        <v>51.012048192771083</v>
      </c>
      <c r="L15" s="6">
        <f>Marketing2[[#This Row],[spend]]/Marketing2[[#This Row],[new_customer_transactions]]</f>
        <v>4.8095238095238093</v>
      </c>
      <c r="M15" s="10">
        <f>Marketing2[[#This Row],[clicks]]/Marketing2[[#This Row],[impressions]]</f>
        <v>0.3404124345952601</v>
      </c>
      <c r="N15">
        <f>Marketing2[[#This Row],[transactions]]/Marketing2[[#This Row],[clicks]]</f>
        <v>7.5045207956600357E-2</v>
      </c>
    </row>
    <row r="16" spans="1:17" x14ac:dyDescent="0.25">
      <c r="A16" s="1">
        <v>44621</v>
      </c>
      <c r="B16" t="s">
        <v>11</v>
      </c>
      <c r="C16" t="s">
        <v>15</v>
      </c>
      <c r="D16" s="6">
        <v>297</v>
      </c>
      <c r="E16">
        <v>3190</v>
      </c>
      <c r="F16">
        <v>1134</v>
      </c>
      <c r="G16" s="6">
        <v>5237</v>
      </c>
      <c r="H16">
        <v>108</v>
      </c>
      <c r="I16">
        <v>49</v>
      </c>
      <c r="J16" s="10">
        <f>IFERROR(Marketing2[[#This Row],[spend]]/Marketing2[[#This Row],[revenue]],0)</f>
        <v>5.6711857933931638E-2</v>
      </c>
      <c r="K16" s="6">
        <f>Marketing2[[#This Row],[revenue]]/Marketing2[[#This Row],[transactions]]</f>
        <v>48.49074074074074</v>
      </c>
      <c r="L16" s="6">
        <f>Marketing2[[#This Row],[spend]]/Marketing2[[#This Row],[new_customer_transactions]]</f>
        <v>6.0612244897959187</v>
      </c>
      <c r="M16" s="10">
        <f>Marketing2[[#This Row],[clicks]]/Marketing2[[#This Row],[impressions]]</f>
        <v>0.35548589341692788</v>
      </c>
      <c r="N16">
        <f>Marketing2[[#This Row],[transactions]]/Marketing2[[#This Row],[clicks]]</f>
        <v>9.5238095238095233E-2</v>
      </c>
      <c r="P16" s="16" t="s">
        <v>69</v>
      </c>
      <c r="Q16" s="16"/>
    </row>
    <row r="17" spans="1:17" x14ac:dyDescent="0.25">
      <c r="A17" s="1">
        <v>44652</v>
      </c>
      <c r="B17" t="s">
        <v>11</v>
      </c>
      <c r="C17" t="s">
        <v>15</v>
      </c>
      <c r="D17" s="6">
        <v>287</v>
      </c>
      <c r="E17">
        <v>2751</v>
      </c>
      <c r="F17">
        <v>1108</v>
      </c>
      <c r="G17" s="6">
        <v>5215</v>
      </c>
      <c r="H17">
        <v>109</v>
      </c>
      <c r="I17">
        <v>49</v>
      </c>
      <c r="J17" s="10">
        <f>IFERROR(Marketing2[[#This Row],[spend]]/Marketing2[[#This Row],[revenue]],0)</f>
        <v>5.5033557046979868E-2</v>
      </c>
      <c r="K17" s="6">
        <f>Marketing2[[#This Row],[revenue]]/Marketing2[[#This Row],[transactions]]</f>
        <v>47.844036697247709</v>
      </c>
      <c r="L17" s="6">
        <f>Marketing2[[#This Row],[spend]]/Marketing2[[#This Row],[new_customer_transactions]]</f>
        <v>5.8571428571428568</v>
      </c>
      <c r="M17" s="10">
        <f>Marketing2[[#This Row],[clicks]]/Marketing2[[#This Row],[impressions]]</f>
        <v>0.40276263177026533</v>
      </c>
      <c r="N17">
        <f>Marketing2[[#This Row],[transactions]]/Marketing2[[#This Row],[clicks]]</f>
        <v>9.8375451263537902E-2</v>
      </c>
      <c r="P17" t="s">
        <v>72</v>
      </c>
      <c r="Q17">
        <f>SUM(Marketing2[clicks])</f>
        <v>1149623</v>
      </c>
    </row>
    <row r="18" spans="1:17" x14ac:dyDescent="0.25">
      <c r="A18" s="1">
        <v>44682</v>
      </c>
      <c r="B18" t="s">
        <v>11</v>
      </c>
      <c r="C18" t="s">
        <v>15</v>
      </c>
      <c r="D18" s="6">
        <v>221</v>
      </c>
      <c r="E18">
        <v>2965</v>
      </c>
      <c r="F18">
        <v>1223</v>
      </c>
      <c r="G18" s="6">
        <v>5278</v>
      </c>
      <c r="H18">
        <v>109</v>
      </c>
      <c r="I18">
        <v>48</v>
      </c>
      <c r="J18" s="10">
        <f>IFERROR(Marketing2[[#This Row],[spend]]/Marketing2[[#This Row],[revenue]],0)</f>
        <v>4.1871921182266007E-2</v>
      </c>
      <c r="K18" s="6">
        <f>Marketing2[[#This Row],[revenue]]/Marketing2[[#This Row],[transactions]]</f>
        <v>48.422018348623851</v>
      </c>
      <c r="L18" s="6">
        <f>Marketing2[[#This Row],[spend]]/Marketing2[[#This Row],[new_customer_transactions]]</f>
        <v>4.604166666666667</v>
      </c>
      <c r="M18" s="10">
        <f>Marketing2[[#This Row],[clicks]]/Marketing2[[#This Row],[impressions]]</f>
        <v>0.41247892074198989</v>
      </c>
      <c r="N18">
        <f>Marketing2[[#This Row],[transactions]]/Marketing2[[#This Row],[clicks]]</f>
        <v>8.9125102207686019E-2</v>
      </c>
      <c r="P18" t="s">
        <v>73</v>
      </c>
      <c r="Q18">
        <f>SUM(Marketing2[impressions])</f>
        <v>143326944</v>
      </c>
    </row>
    <row r="19" spans="1:17" x14ac:dyDescent="0.25">
      <c r="A19" s="1">
        <v>44713</v>
      </c>
      <c r="B19" t="s">
        <v>11</v>
      </c>
      <c r="C19" t="s">
        <v>15</v>
      </c>
      <c r="D19" s="6">
        <v>256</v>
      </c>
      <c r="E19">
        <v>2954</v>
      </c>
      <c r="F19">
        <v>1158</v>
      </c>
      <c r="G19" s="6">
        <v>4774</v>
      </c>
      <c r="H19">
        <v>93</v>
      </c>
      <c r="I19">
        <v>43</v>
      </c>
      <c r="J19" s="10">
        <f>IFERROR(Marketing2[[#This Row],[spend]]/Marketing2[[#This Row],[revenue]],0)</f>
        <v>5.362379555927943E-2</v>
      </c>
      <c r="K19" s="6">
        <f>Marketing2[[#This Row],[revenue]]/Marketing2[[#This Row],[transactions]]</f>
        <v>51.333333333333336</v>
      </c>
      <c r="L19" s="6">
        <f>Marketing2[[#This Row],[spend]]/Marketing2[[#This Row],[new_customer_transactions]]</f>
        <v>5.9534883720930232</v>
      </c>
      <c r="M19" s="10">
        <f>Marketing2[[#This Row],[clicks]]/Marketing2[[#This Row],[impressions]]</f>
        <v>0.39201083276912663</v>
      </c>
      <c r="N19">
        <f>Marketing2[[#This Row],[transactions]]/Marketing2[[#This Row],[clicks]]</f>
        <v>8.0310880829015538E-2</v>
      </c>
      <c r="P19" s="3" t="s">
        <v>74</v>
      </c>
      <c r="Q19" s="11">
        <f>(SUM(Marketing2[clicks])/SUM(Marketing2[impressions]))</f>
        <v>8.0209831307084863E-3</v>
      </c>
    </row>
    <row r="20" spans="1:17" x14ac:dyDescent="0.25">
      <c r="A20" s="1">
        <v>44743</v>
      </c>
      <c r="B20" t="s">
        <v>11</v>
      </c>
      <c r="C20" t="s">
        <v>15</v>
      </c>
      <c r="D20" s="6">
        <v>279</v>
      </c>
      <c r="E20">
        <v>2914</v>
      </c>
      <c r="F20">
        <v>1185</v>
      </c>
      <c r="G20" s="6">
        <v>5723</v>
      </c>
      <c r="H20">
        <v>106</v>
      </c>
      <c r="I20">
        <v>48</v>
      </c>
      <c r="J20" s="10">
        <f>IFERROR(Marketing2[[#This Row],[spend]]/Marketing2[[#This Row],[revenue]],0)</f>
        <v>4.8750655250742618E-2</v>
      </c>
      <c r="K20" s="6">
        <f>Marketing2[[#This Row],[revenue]]/Marketing2[[#This Row],[transactions]]</f>
        <v>53.990566037735846</v>
      </c>
      <c r="L20" s="6">
        <f>Marketing2[[#This Row],[spend]]/Marketing2[[#This Row],[new_customer_transactions]]</f>
        <v>5.8125</v>
      </c>
      <c r="M20" s="10">
        <f>Marketing2[[#This Row],[clicks]]/Marketing2[[#This Row],[impressions]]</f>
        <v>0.40665751544269046</v>
      </c>
      <c r="N20">
        <f>Marketing2[[#This Row],[transactions]]/Marketing2[[#This Row],[clicks]]</f>
        <v>8.9451476793248941E-2</v>
      </c>
    </row>
    <row r="21" spans="1:17" x14ac:dyDescent="0.25">
      <c r="A21" s="1">
        <v>44774</v>
      </c>
      <c r="B21" t="s">
        <v>11</v>
      </c>
      <c r="C21" t="s">
        <v>15</v>
      </c>
      <c r="D21" s="6">
        <v>346</v>
      </c>
      <c r="E21">
        <v>3144</v>
      </c>
      <c r="F21">
        <v>1421</v>
      </c>
      <c r="G21" s="6">
        <v>5919</v>
      </c>
      <c r="H21">
        <v>122</v>
      </c>
      <c r="I21">
        <v>55</v>
      </c>
      <c r="J21" s="10">
        <f>IFERROR(Marketing2[[#This Row],[spend]]/Marketing2[[#This Row],[revenue]],0)</f>
        <v>5.8455820239905393E-2</v>
      </c>
      <c r="K21" s="6">
        <f>Marketing2[[#This Row],[revenue]]/Marketing2[[#This Row],[transactions]]</f>
        <v>48.516393442622949</v>
      </c>
      <c r="L21" s="6">
        <f>Marketing2[[#This Row],[spend]]/Marketing2[[#This Row],[new_customer_transactions]]</f>
        <v>6.290909090909091</v>
      </c>
      <c r="M21" s="10">
        <f>Marketing2[[#This Row],[clicks]]/Marketing2[[#This Row],[impressions]]</f>
        <v>0.45197201017811706</v>
      </c>
      <c r="N21">
        <f>Marketing2[[#This Row],[transactions]]/Marketing2[[#This Row],[clicks]]</f>
        <v>8.5855031667839546E-2</v>
      </c>
      <c r="P21" s="16" t="s">
        <v>75</v>
      </c>
      <c r="Q21" s="16"/>
    </row>
    <row r="22" spans="1:17" x14ac:dyDescent="0.25">
      <c r="A22" s="1">
        <v>44805</v>
      </c>
      <c r="B22" t="s">
        <v>11</v>
      </c>
      <c r="C22" t="s">
        <v>15</v>
      </c>
      <c r="D22" s="6">
        <v>131</v>
      </c>
      <c r="E22">
        <v>1136</v>
      </c>
      <c r="F22">
        <v>464</v>
      </c>
      <c r="G22" s="6">
        <v>2447</v>
      </c>
      <c r="H22">
        <v>52</v>
      </c>
      <c r="I22">
        <v>25</v>
      </c>
      <c r="J22" s="10">
        <f>IFERROR(Marketing2[[#This Row],[spend]]/Marketing2[[#This Row],[revenue]],0)</f>
        <v>5.3534940743767877E-2</v>
      </c>
      <c r="K22" s="6">
        <f>Marketing2[[#This Row],[revenue]]/Marketing2[[#This Row],[transactions]]</f>
        <v>47.057692307692307</v>
      </c>
      <c r="L22" s="6">
        <f>Marketing2[[#This Row],[spend]]/Marketing2[[#This Row],[new_customer_transactions]]</f>
        <v>5.24</v>
      </c>
      <c r="M22" s="10">
        <f>Marketing2[[#This Row],[clicks]]/Marketing2[[#This Row],[impressions]]</f>
        <v>0.40845070422535212</v>
      </c>
      <c r="N22">
        <f>Marketing2[[#This Row],[transactions]]/Marketing2[[#This Row],[clicks]]</f>
        <v>0.11206896551724138</v>
      </c>
      <c r="P22" t="s">
        <v>76</v>
      </c>
      <c r="Q22">
        <f>SUM(Marketing2[transactions])</f>
        <v>66408</v>
      </c>
    </row>
    <row r="23" spans="1:17" x14ac:dyDescent="0.25">
      <c r="A23" s="1">
        <v>44197</v>
      </c>
      <c r="B23" t="s">
        <v>11</v>
      </c>
      <c r="C23" t="s">
        <v>16</v>
      </c>
      <c r="D23" s="6">
        <v>39</v>
      </c>
      <c r="E23">
        <v>832</v>
      </c>
      <c r="F23">
        <v>70</v>
      </c>
      <c r="G23" s="6">
        <v>63</v>
      </c>
      <c r="H23">
        <v>1</v>
      </c>
      <c r="I23">
        <v>1</v>
      </c>
      <c r="J23" s="10">
        <f>IFERROR(Marketing2[[#This Row],[spend]]/Marketing2[[#This Row],[revenue]],0)</f>
        <v>0.61904761904761907</v>
      </c>
      <c r="K23" s="6">
        <f>Marketing2[[#This Row],[revenue]]/Marketing2[[#This Row],[transactions]]</f>
        <v>63</v>
      </c>
      <c r="L23" s="6">
        <f>Marketing2[[#This Row],[spend]]/Marketing2[[#This Row],[new_customer_transactions]]</f>
        <v>39</v>
      </c>
      <c r="M23" s="10">
        <f>Marketing2[[#This Row],[clicks]]/Marketing2[[#This Row],[impressions]]</f>
        <v>8.4134615384615391E-2</v>
      </c>
      <c r="N23">
        <f>Marketing2[[#This Row],[transactions]]/Marketing2[[#This Row],[clicks]]</f>
        <v>1.4285714285714285E-2</v>
      </c>
      <c r="P23" t="s">
        <v>77</v>
      </c>
      <c r="Q23">
        <f>SUM(Marketing2[clicks])</f>
        <v>1149623</v>
      </c>
    </row>
    <row r="24" spans="1:17" x14ac:dyDescent="0.25">
      <c r="A24" s="1">
        <v>44228</v>
      </c>
      <c r="B24" t="s">
        <v>11</v>
      </c>
      <c r="C24" t="s">
        <v>16</v>
      </c>
      <c r="D24" s="6">
        <v>9</v>
      </c>
      <c r="E24">
        <v>101</v>
      </c>
      <c r="F24">
        <v>11</v>
      </c>
      <c r="G24" s="6">
        <v>39</v>
      </c>
      <c r="H24">
        <v>1</v>
      </c>
      <c r="I24">
        <v>0</v>
      </c>
      <c r="J24" s="10">
        <f>IFERROR(Marketing2[[#This Row],[spend]]/Marketing2[[#This Row],[revenue]],0)</f>
        <v>0.23076923076923078</v>
      </c>
      <c r="K24" s="6">
        <f>Marketing2[[#This Row],[revenue]]/Marketing2[[#This Row],[transactions]]</f>
        <v>39</v>
      </c>
      <c r="L24" s="6" t="e">
        <f>Marketing2[[#This Row],[spend]]/Marketing2[[#This Row],[new_customer_transactions]]</f>
        <v>#DIV/0!</v>
      </c>
      <c r="M24" s="10">
        <f>Marketing2[[#This Row],[clicks]]/Marketing2[[#This Row],[impressions]]</f>
        <v>0.10891089108910891</v>
      </c>
      <c r="N24">
        <f>Marketing2[[#This Row],[transactions]]/Marketing2[[#This Row],[clicks]]</f>
        <v>9.0909090909090912E-2</v>
      </c>
      <c r="P24" s="3" t="s">
        <v>78</v>
      </c>
      <c r="Q24" s="11">
        <f>SUM(Marketing2[transactions])/SUM(Marketing2[clicks])</f>
        <v>5.776502383824958E-2</v>
      </c>
    </row>
    <row r="25" spans="1:17" x14ac:dyDescent="0.25">
      <c r="A25" s="1">
        <v>44256</v>
      </c>
      <c r="B25" t="s">
        <v>11</v>
      </c>
      <c r="C25" t="s">
        <v>16</v>
      </c>
      <c r="D25" s="6">
        <v>248</v>
      </c>
      <c r="E25">
        <v>5416</v>
      </c>
      <c r="F25">
        <v>344</v>
      </c>
      <c r="G25" s="6">
        <v>614</v>
      </c>
      <c r="H25">
        <v>12</v>
      </c>
      <c r="I25">
        <v>8</v>
      </c>
      <c r="J25" s="10">
        <f>IFERROR(Marketing2[[#This Row],[spend]]/Marketing2[[#This Row],[revenue]],0)</f>
        <v>0.40390879478827363</v>
      </c>
      <c r="K25" s="6">
        <f>Marketing2[[#This Row],[revenue]]/Marketing2[[#This Row],[transactions]]</f>
        <v>51.166666666666664</v>
      </c>
      <c r="L25" s="6">
        <f>Marketing2[[#This Row],[spend]]/Marketing2[[#This Row],[new_customer_transactions]]</f>
        <v>31</v>
      </c>
      <c r="M25" s="10">
        <f>Marketing2[[#This Row],[clicks]]/Marketing2[[#This Row],[impressions]]</f>
        <v>6.3515509601181686E-2</v>
      </c>
      <c r="N25">
        <f>Marketing2[[#This Row],[transactions]]/Marketing2[[#This Row],[clicks]]</f>
        <v>3.4883720930232558E-2</v>
      </c>
    </row>
    <row r="26" spans="1:17" x14ac:dyDescent="0.25">
      <c r="A26" s="1">
        <v>44287</v>
      </c>
      <c r="B26" t="s">
        <v>11</v>
      </c>
      <c r="C26" t="s">
        <v>16</v>
      </c>
      <c r="D26" s="6">
        <v>407</v>
      </c>
      <c r="E26">
        <v>8985</v>
      </c>
      <c r="F26">
        <v>574</v>
      </c>
      <c r="G26" s="6">
        <v>681</v>
      </c>
      <c r="H26">
        <v>15</v>
      </c>
      <c r="I26">
        <v>12</v>
      </c>
      <c r="J26" s="10">
        <f>IFERROR(Marketing2[[#This Row],[spend]]/Marketing2[[#This Row],[revenue]],0)</f>
        <v>0.5976505139500734</v>
      </c>
      <c r="K26" s="6">
        <f>Marketing2[[#This Row],[revenue]]/Marketing2[[#This Row],[transactions]]</f>
        <v>45.4</v>
      </c>
      <c r="L26" s="6">
        <f>Marketing2[[#This Row],[spend]]/Marketing2[[#This Row],[new_customer_transactions]]</f>
        <v>33.916666666666664</v>
      </c>
      <c r="M26" s="10">
        <f>Marketing2[[#This Row],[clicks]]/Marketing2[[#This Row],[impressions]]</f>
        <v>6.3884251530328326E-2</v>
      </c>
      <c r="N26">
        <f>Marketing2[[#This Row],[transactions]]/Marketing2[[#This Row],[clicks]]</f>
        <v>2.6132404181184669E-2</v>
      </c>
    </row>
    <row r="27" spans="1:17" x14ac:dyDescent="0.25">
      <c r="A27" s="1">
        <v>44317</v>
      </c>
      <c r="B27" t="s">
        <v>11</v>
      </c>
      <c r="C27" t="s">
        <v>16</v>
      </c>
      <c r="D27" s="6">
        <v>415</v>
      </c>
      <c r="E27">
        <v>6847</v>
      </c>
      <c r="F27">
        <v>524</v>
      </c>
      <c r="G27" s="6">
        <v>1058</v>
      </c>
      <c r="H27">
        <v>22</v>
      </c>
      <c r="I27">
        <v>13</v>
      </c>
      <c r="J27" s="10">
        <f>IFERROR(Marketing2[[#This Row],[spend]]/Marketing2[[#This Row],[revenue]],0)</f>
        <v>0.39224952741020797</v>
      </c>
      <c r="K27" s="6">
        <f>Marketing2[[#This Row],[revenue]]/Marketing2[[#This Row],[transactions]]</f>
        <v>48.090909090909093</v>
      </c>
      <c r="L27" s="6">
        <f>Marketing2[[#This Row],[spend]]/Marketing2[[#This Row],[new_customer_transactions]]</f>
        <v>31.923076923076923</v>
      </c>
      <c r="M27" s="10">
        <f>Marketing2[[#This Row],[clicks]]/Marketing2[[#This Row],[impressions]]</f>
        <v>7.6529867095078141E-2</v>
      </c>
      <c r="N27">
        <f>Marketing2[[#This Row],[transactions]]/Marketing2[[#This Row],[clicks]]</f>
        <v>4.1984732824427481E-2</v>
      </c>
    </row>
    <row r="28" spans="1:17" x14ac:dyDescent="0.25">
      <c r="A28" s="1">
        <v>44348</v>
      </c>
      <c r="B28" t="s">
        <v>11</v>
      </c>
      <c r="C28" t="s">
        <v>16</v>
      </c>
      <c r="D28" s="6">
        <v>409</v>
      </c>
      <c r="E28">
        <v>5066</v>
      </c>
      <c r="F28">
        <v>437</v>
      </c>
      <c r="G28" s="6">
        <v>1036</v>
      </c>
      <c r="H28">
        <v>24</v>
      </c>
      <c r="I28">
        <v>17</v>
      </c>
      <c r="J28" s="10">
        <f>IFERROR(Marketing2[[#This Row],[spend]]/Marketing2[[#This Row],[revenue]],0)</f>
        <v>0.39478764478764478</v>
      </c>
      <c r="K28" s="6">
        <f>Marketing2[[#This Row],[revenue]]/Marketing2[[#This Row],[transactions]]</f>
        <v>43.166666666666664</v>
      </c>
      <c r="L28" s="6">
        <f>Marketing2[[#This Row],[spend]]/Marketing2[[#This Row],[new_customer_transactions]]</f>
        <v>24.058823529411764</v>
      </c>
      <c r="M28" s="10">
        <f>Marketing2[[#This Row],[clicks]]/Marketing2[[#This Row],[impressions]]</f>
        <v>8.6261350177654961E-2</v>
      </c>
      <c r="N28">
        <f>Marketing2[[#This Row],[transactions]]/Marketing2[[#This Row],[clicks]]</f>
        <v>5.4919908466819219E-2</v>
      </c>
    </row>
    <row r="29" spans="1:17" x14ac:dyDescent="0.25">
      <c r="A29" s="1">
        <v>44378</v>
      </c>
      <c r="B29" t="s">
        <v>11</v>
      </c>
      <c r="C29" t="s">
        <v>16</v>
      </c>
      <c r="D29" s="6">
        <v>305</v>
      </c>
      <c r="E29">
        <v>2971</v>
      </c>
      <c r="F29">
        <v>313</v>
      </c>
      <c r="G29" s="6">
        <v>898</v>
      </c>
      <c r="H29">
        <v>20</v>
      </c>
      <c r="I29">
        <v>11</v>
      </c>
      <c r="J29" s="10">
        <f>IFERROR(Marketing2[[#This Row],[spend]]/Marketing2[[#This Row],[revenue]],0)</f>
        <v>0.33964365256124723</v>
      </c>
      <c r="K29" s="6">
        <f>Marketing2[[#This Row],[revenue]]/Marketing2[[#This Row],[transactions]]</f>
        <v>44.9</v>
      </c>
      <c r="L29" s="6">
        <f>Marketing2[[#This Row],[spend]]/Marketing2[[#This Row],[new_customer_transactions]]</f>
        <v>27.727272727272727</v>
      </c>
      <c r="M29" s="10">
        <f>Marketing2[[#This Row],[clicks]]/Marketing2[[#This Row],[impressions]]</f>
        <v>0.10535173342308987</v>
      </c>
      <c r="N29">
        <f>Marketing2[[#This Row],[transactions]]/Marketing2[[#This Row],[clicks]]</f>
        <v>6.3897763578274758E-2</v>
      </c>
    </row>
    <row r="30" spans="1:17" x14ac:dyDescent="0.25">
      <c r="A30" s="1">
        <v>44409</v>
      </c>
      <c r="B30" t="s">
        <v>11</v>
      </c>
      <c r="C30" t="s">
        <v>16</v>
      </c>
      <c r="D30" s="6">
        <v>877</v>
      </c>
      <c r="E30">
        <v>35348</v>
      </c>
      <c r="F30">
        <v>1042</v>
      </c>
      <c r="G30" s="6">
        <v>903</v>
      </c>
      <c r="H30">
        <v>23</v>
      </c>
      <c r="I30">
        <v>14</v>
      </c>
      <c r="J30" s="10">
        <f>IFERROR(Marketing2[[#This Row],[spend]]/Marketing2[[#This Row],[revenue]],0)</f>
        <v>0.97120708748615725</v>
      </c>
      <c r="K30" s="6">
        <f>Marketing2[[#This Row],[revenue]]/Marketing2[[#This Row],[transactions]]</f>
        <v>39.260869565217391</v>
      </c>
      <c r="L30" s="6">
        <f>Marketing2[[#This Row],[spend]]/Marketing2[[#This Row],[new_customer_transactions]]</f>
        <v>62.642857142857146</v>
      </c>
      <c r="M30" s="10">
        <f>Marketing2[[#This Row],[clicks]]/Marketing2[[#This Row],[impressions]]</f>
        <v>2.9478329749915131E-2</v>
      </c>
      <c r="N30">
        <f>Marketing2[[#This Row],[transactions]]/Marketing2[[#This Row],[clicks]]</f>
        <v>2.2072936660268713E-2</v>
      </c>
    </row>
    <row r="31" spans="1:17" x14ac:dyDescent="0.25">
      <c r="A31" s="1">
        <v>44440</v>
      </c>
      <c r="B31" t="s">
        <v>11</v>
      </c>
      <c r="C31" t="s">
        <v>16</v>
      </c>
      <c r="D31" s="6">
        <v>562</v>
      </c>
      <c r="E31">
        <v>7951</v>
      </c>
      <c r="F31">
        <v>557</v>
      </c>
      <c r="G31" s="6">
        <v>901</v>
      </c>
      <c r="H31">
        <v>20</v>
      </c>
      <c r="I31">
        <v>12</v>
      </c>
      <c r="J31" s="10">
        <f>IFERROR(Marketing2[[#This Row],[spend]]/Marketing2[[#This Row],[revenue]],0)</f>
        <v>0.62375138734739177</v>
      </c>
      <c r="K31" s="6">
        <f>Marketing2[[#This Row],[revenue]]/Marketing2[[#This Row],[transactions]]</f>
        <v>45.05</v>
      </c>
      <c r="L31" s="6">
        <f>Marketing2[[#This Row],[spend]]/Marketing2[[#This Row],[new_customer_transactions]]</f>
        <v>46.833333333333336</v>
      </c>
      <c r="M31" s="10">
        <f>Marketing2[[#This Row],[clicks]]/Marketing2[[#This Row],[impressions]]</f>
        <v>7.00540812476418E-2</v>
      </c>
      <c r="N31">
        <f>Marketing2[[#This Row],[transactions]]/Marketing2[[#This Row],[clicks]]</f>
        <v>3.5906642728904849E-2</v>
      </c>
    </row>
    <row r="32" spans="1:17" x14ac:dyDescent="0.25">
      <c r="A32" s="1">
        <v>44470</v>
      </c>
      <c r="B32" t="s">
        <v>11</v>
      </c>
      <c r="C32" t="s">
        <v>16</v>
      </c>
      <c r="D32" s="6">
        <v>358</v>
      </c>
      <c r="E32">
        <v>4305</v>
      </c>
      <c r="F32">
        <v>364</v>
      </c>
      <c r="G32" s="6">
        <v>454</v>
      </c>
      <c r="H32">
        <v>12</v>
      </c>
      <c r="I32">
        <v>8</v>
      </c>
      <c r="J32" s="10">
        <f>IFERROR(Marketing2[[#This Row],[spend]]/Marketing2[[#This Row],[revenue]],0)</f>
        <v>0.78854625550660795</v>
      </c>
      <c r="K32" s="6">
        <f>Marketing2[[#This Row],[revenue]]/Marketing2[[#This Row],[transactions]]</f>
        <v>37.833333333333336</v>
      </c>
      <c r="L32" s="6">
        <f>Marketing2[[#This Row],[spend]]/Marketing2[[#This Row],[new_customer_transactions]]</f>
        <v>44.75</v>
      </c>
      <c r="M32" s="10">
        <f>Marketing2[[#This Row],[clicks]]/Marketing2[[#This Row],[impressions]]</f>
        <v>8.4552845528455281E-2</v>
      </c>
      <c r="N32">
        <f>Marketing2[[#This Row],[transactions]]/Marketing2[[#This Row],[clicks]]</f>
        <v>3.2967032967032968E-2</v>
      </c>
    </row>
    <row r="33" spans="1:14" x14ac:dyDescent="0.25">
      <c r="A33" s="1">
        <v>44501</v>
      </c>
      <c r="B33" t="s">
        <v>11</v>
      </c>
      <c r="C33" t="s">
        <v>16</v>
      </c>
      <c r="D33" s="6">
        <v>809</v>
      </c>
      <c r="E33">
        <v>9923</v>
      </c>
      <c r="F33">
        <v>719</v>
      </c>
      <c r="G33" s="6">
        <v>1432</v>
      </c>
      <c r="H33">
        <v>29</v>
      </c>
      <c r="I33">
        <v>19</v>
      </c>
      <c r="J33" s="10">
        <f>IFERROR(Marketing2[[#This Row],[spend]]/Marketing2[[#This Row],[revenue]],0)</f>
        <v>0.56494413407821231</v>
      </c>
      <c r="K33" s="6">
        <f>Marketing2[[#This Row],[revenue]]/Marketing2[[#This Row],[transactions]]</f>
        <v>49.379310344827587</v>
      </c>
      <c r="L33" s="6">
        <f>Marketing2[[#This Row],[spend]]/Marketing2[[#This Row],[new_customer_transactions]]</f>
        <v>42.578947368421055</v>
      </c>
      <c r="M33" s="10">
        <f>Marketing2[[#This Row],[clicks]]/Marketing2[[#This Row],[impressions]]</f>
        <v>7.2457926030434341E-2</v>
      </c>
      <c r="N33">
        <f>Marketing2[[#This Row],[transactions]]/Marketing2[[#This Row],[clicks]]</f>
        <v>4.0333796940194712E-2</v>
      </c>
    </row>
    <row r="34" spans="1:14" x14ac:dyDescent="0.25">
      <c r="A34" s="1">
        <v>44531</v>
      </c>
      <c r="B34" t="s">
        <v>11</v>
      </c>
      <c r="C34" t="s">
        <v>16</v>
      </c>
      <c r="D34" s="6">
        <v>537</v>
      </c>
      <c r="E34">
        <v>8299</v>
      </c>
      <c r="F34">
        <v>605</v>
      </c>
      <c r="G34" s="6">
        <v>825</v>
      </c>
      <c r="H34">
        <v>22</v>
      </c>
      <c r="I34">
        <v>16</v>
      </c>
      <c r="J34" s="10">
        <f>IFERROR(Marketing2[[#This Row],[spend]]/Marketing2[[#This Row],[revenue]],0)</f>
        <v>0.65090909090909088</v>
      </c>
      <c r="K34" s="6">
        <f>Marketing2[[#This Row],[revenue]]/Marketing2[[#This Row],[transactions]]</f>
        <v>37.5</v>
      </c>
      <c r="L34" s="6">
        <f>Marketing2[[#This Row],[spend]]/Marketing2[[#This Row],[new_customer_transactions]]</f>
        <v>33.5625</v>
      </c>
      <c r="M34" s="10">
        <f>Marketing2[[#This Row],[clicks]]/Marketing2[[#This Row],[impressions]]</f>
        <v>7.2900349439691522E-2</v>
      </c>
      <c r="N34">
        <f>Marketing2[[#This Row],[transactions]]/Marketing2[[#This Row],[clicks]]</f>
        <v>3.6363636363636362E-2</v>
      </c>
    </row>
    <row r="35" spans="1:14" x14ac:dyDescent="0.25">
      <c r="A35" s="1">
        <v>44562</v>
      </c>
      <c r="B35" t="s">
        <v>11</v>
      </c>
      <c r="C35" t="s">
        <v>16</v>
      </c>
      <c r="D35" s="6">
        <v>473</v>
      </c>
      <c r="E35">
        <v>7035</v>
      </c>
      <c r="F35">
        <v>517</v>
      </c>
      <c r="G35" s="6">
        <v>683</v>
      </c>
      <c r="H35">
        <v>17</v>
      </c>
      <c r="I35">
        <v>13</v>
      </c>
      <c r="J35" s="10">
        <f>IFERROR(Marketing2[[#This Row],[spend]]/Marketing2[[#This Row],[revenue]],0)</f>
        <v>0.69253294289897516</v>
      </c>
      <c r="K35" s="6">
        <f>Marketing2[[#This Row],[revenue]]/Marketing2[[#This Row],[transactions]]</f>
        <v>40.176470588235297</v>
      </c>
      <c r="L35" s="6">
        <f>Marketing2[[#This Row],[spend]]/Marketing2[[#This Row],[new_customer_transactions]]</f>
        <v>36.384615384615387</v>
      </c>
      <c r="M35" s="10">
        <f>Marketing2[[#This Row],[clicks]]/Marketing2[[#This Row],[impressions]]</f>
        <v>7.3489694385216769E-2</v>
      </c>
      <c r="N35">
        <f>Marketing2[[#This Row],[transactions]]/Marketing2[[#This Row],[clicks]]</f>
        <v>3.2882011605415859E-2</v>
      </c>
    </row>
    <row r="36" spans="1:14" x14ac:dyDescent="0.25">
      <c r="A36" s="1">
        <v>44593</v>
      </c>
      <c r="B36" t="s">
        <v>11</v>
      </c>
      <c r="C36" t="s">
        <v>16</v>
      </c>
      <c r="D36" s="6">
        <v>451</v>
      </c>
      <c r="E36">
        <v>7149</v>
      </c>
      <c r="F36">
        <v>562</v>
      </c>
      <c r="G36" s="6">
        <v>893</v>
      </c>
      <c r="H36">
        <v>22</v>
      </c>
      <c r="I36">
        <v>16</v>
      </c>
      <c r="J36" s="10">
        <f>IFERROR(Marketing2[[#This Row],[spend]]/Marketing2[[#This Row],[revenue]],0)</f>
        <v>0.50503919372900341</v>
      </c>
      <c r="K36" s="6">
        <f>Marketing2[[#This Row],[revenue]]/Marketing2[[#This Row],[transactions]]</f>
        <v>40.590909090909093</v>
      </c>
      <c r="L36" s="6">
        <f>Marketing2[[#This Row],[spend]]/Marketing2[[#This Row],[new_customer_transactions]]</f>
        <v>28.1875</v>
      </c>
      <c r="M36" s="10">
        <f>Marketing2[[#This Row],[clicks]]/Marketing2[[#This Row],[impressions]]</f>
        <v>7.8612393341726122E-2</v>
      </c>
      <c r="N36">
        <f>Marketing2[[#This Row],[transactions]]/Marketing2[[#This Row],[clicks]]</f>
        <v>3.9145907473309607E-2</v>
      </c>
    </row>
    <row r="37" spans="1:14" x14ac:dyDescent="0.25">
      <c r="A37" s="1">
        <v>44621</v>
      </c>
      <c r="B37" t="s">
        <v>11</v>
      </c>
      <c r="C37" t="s">
        <v>16</v>
      </c>
      <c r="D37" s="6">
        <v>1006</v>
      </c>
      <c r="E37">
        <v>26045</v>
      </c>
      <c r="F37">
        <v>1243</v>
      </c>
      <c r="G37" s="6">
        <v>1339</v>
      </c>
      <c r="H37">
        <v>32</v>
      </c>
      <c r="I37">
        <v>26</v>
      </c>
      <c r="J37" s="10">
        <f>IFERROR(Marketing2[[#This Row],[spend]]/Marketing2[[#This Row],[revenue]],0)</f>
        <v>0.75130694548170274</v>
      </c>
      <c r="K37" s="6">
        <f>Marketing2[[#This Row],[revenue]]/Marketing2[[#This Row],[transactions]]</f>
        <v>41.84375</v>
      </c>
      <c r="L37" s="6">
        <f>Marketing2[[#This Row],[spend]]/Marketing2[[#This Row],[new_customer_transactions]]</f>
        <v>38.692307692307693</v>
      </c>
      <c r="M37" s="10">
        <f>Marketing2[[#This Row],[clicks]]/Marketing2[[#This Row],[impressions]]</f>
        <v>4.7725091188327892E-2</v>
      </c>
      <c r="N37">
        <f>Marketing2[[#This Row],[transactions]]/Marketing2[[#This Row],[clicks]]</f>
        <v>2.5744167337087689E-2</v>
      </c>
    </row>
    <row r="38" spans="1:14" x14ac:dyDescent="0.25">
      <c r="A38" s="1">
        <v>44652</v>
      </c>
      <c r="B38" t="s">
        <v>11</v>
      </c>
      <c r="C38" t="s">
        <v>16</v>
      </c>
      <c r="D38" s="6">
        <v>1115</v>
      </c>
      <c r="E38">
        <v>32610</v>
      </c>
      <c r="F38">
        <v>1652</v>
      </c>
      <c r="G38" s="6">
        <v>1752</v>
      </c>
      <c r="H38">
        <v>45</v>
      </c>
      <c r="I38">
        <v>33</v>
      </c>
      <c r="J38" s="10">
        <f>IFERROR(Marketing2[[#This Row],[spend]]/Marketing2[[#This Row],[revenue]],0)</f>
        <v>0.63641552511415522</v>
      </c>
      <c r="K38" s="6">
        <f>Marketing2[[#This Row],[revenue]]/Marketing2[[#This Row],[transactions]]</f>
        <v>38.93333333333333</v>
      </c>
      <c r="L38" s="6">
        <f>Marketing2[[#This Row],[spend]]/Marketing2[[#This Row],[new_customer_transactions]]</f>
        <v>33.787878787878789</v>
      </c>
      <c r="M38" s="10">
        <f>Marketing2[[#This Row],[clicks]]/Marketing2[[#This Row],[impressions]]</f>
        <v>5.065930696105489E-2</v>
      </c>
      <c r="N38">
        <f>Marketing2[[#This Row],[transactions]]/Marketing2[[#This Row],[clicks]]</f>
        <v>2.7239709443099273E-2</v>
      </c>
    </row>
    <row r="39" spans="1:14" x14ac:dyDescent="0.25">
      <c r="A39" s="1">
        <v>44682</v>
      </c>
      <c r="B39" t="s">
        <v>11</v>
      </c>
      <c r="C39" t="s">
        <v>16</v>
      </c>
      <c r="D39" s="6">
        <v>1209</v>
      </c>
      <c r="E39">
        <v>39887</v>
      </c>
      <c r="F39">
        <v>1775</v>
      </c>
      <c r="G39" s="6">
        <v>1895</v>
      </c>
      <c r="H39">
        <v>52</v>
      </c>
      <c r="I39">
        <v>36</v>
      </c>
      <c r="J39" s="10">
        <f>IFERROR(Marketing2[[#This Row],[spend]]/Marketing2[[#This Row],[revenue]],0)</f>
        <v>0.63799472295514514</v>
      </c>
      <c r="K39" s="6">
        <f>Marketing2[[#This Row],[revenue]]/Marketing2[[#This Row],[transactions]]</f>
        <v>36.442307692307693</v>
      </c>
      <c r="L39" s="6">
        <f>Marketing2[[#This Row],[spend]]/Marketing2[[#This Row],[new_customer_transactions]]</f>
        <v>33.583333333333336</v>
      </c>
      <c r="M39" s="10">
        <f>Marketing2[[#This Row],[clicks]]/Marketing2[[#This Row],[impressions]]</f>
        <v>4.4500714518514804E-2</v>
      </c>
      <c r="N39">
        <f>Marketing2[[#This Row],[transactions]]/Marketing2[[#This Row],[clicks]]</f>
        <v>2.9295774647887324E-2</v>
      </c>
    </row>
    <row r="40" spans="1:14" x14ac:dyDescent="0.25">
      <c r="A40" s="1">
        <v>44713</v>
      </c>
      <c r="B40" t="s">
        <v>11</v>
      </c>
      <c r="C40" t="s">
        <v>16</v>
      </c>
      <c r="D40" s="6">
        <v>1861</v>
      </c>
      <c r="E40">
        <v>53004</v>
      </c>
      <c r="F40">
        <v>2708</v>
      </c>
      <c r="G40" s="6">
        <v>2711</v>
      </c>
      <c r="H40">
        <v>66</v>
      </c>
      <c r="I40">
        <v>56</v>
      </c>
      <c r="J40" s="10">
        <f>IFERROR(Marketing2[[#This Row],[spend]]/Marketing2[[#This Row],[revenue]],0)</f>
        <v>0.68646255994098115</v>
      </c>
      <c r="K40" s="6">
        <f>Marketing2[[#This Row],[revenue]]/Marketing2[[#This Row],[transactions]]</f>
        <v>41.075757575757578</v>
      </c>
      <c r="L40" s="6">
        <f>Marketing2[[#This Row],[spend]]/Marketing2[[#This Row],[new_customer_transactions]]</f>
        <v>33.232142857142854</v>
      </c>
      <c r="M40" s="10">
        <f>Marketing2[[#This Row],[clicks]]/Marketing2[[#This Row],[impressions]]</f>
        <v>5.1090483737076448E-2</v>
      </c>
      <c r="N40">
        <f>Marketing2[[#This Row],[transactions]]/Marketing2[[#This Row],[clicks]]</f>
        <v>2.4372230428360415E-2</v>
      </c>
    </row>
    <row r="41" spans="1:14" x14ac:dyDescent="0.25">
      <c r="A41" s="1">
        <v>44743</v>
      </c>
      <c r="B41" t="s">
        <v>11</v>
      </c>
      <c r="C41" t="s">
        <v>16</v>
      </c>
      <c r="D41" s="6">
        <v>985</v>
      </c>
      <c r="E41">
        <v>33943</v>
      </c>
      <c r="F41">
        <v>1768</v>
      </c>
      <c r="G41" s="6">
        <v>1577</v>
      </c>
      <c r="H41">
        <v>42</v>
      </c>
      <c r="I41">
        <v>35</v>
      </c>
      <c r="J41" s="10">
        <f>IFERROR(Marketing2[[#This Row],[spend]]/Marketing2[[#This Row],[revenue]],0)</f>
        <v>0.62460367786937221</v>
      </c>
      <c r="K41" s="6">
        <f>Marketing2[[#This Row],[revenue]]/Marketing2[[#This Row],[transactions]]</f>
        <v>37.547619047619051</v>
      </c>
      <c r="L41" s="6">
        <f>Marketing2[[#This Row],[spend]]/Marketing2[[#This Row],[new_customer_transactions]]</f>
        <v>28.142857142857142</v>
      </c>
      <c r="M41" s="10">
        <f>Marketing2[[#This Row],[clicks]]/Marketing2[[#This Row],[impressions]]</f>
        <v>5.2087322864802756E-2</v>
      </c>
      <c r="N41">
        <f>Marketing2[[#This Row],[transactions]]/Marketing2[[#This Row],[clicks]]</f>
        <v>2.3755656108597284E-2</v>
      </c>
    </row>
    <row r="42" spans="1:14" x14ac:dyDescent="0.25">
      <c r="A42" s="1">
        <v>44774</v>
      </c>
      <c r="B42" t="s">
        <v>11</v>
      </c>
      <c r="C42" t="s">
        <v>16</v>
      </c>
      <c r="D42" s="6">
        <v>1176</v>
      </c>
      <c r="E42">
        <v>38939</v>
      </c>
      <c r="F42">
        <v>2121</v>
      </c>
      <c r="G42" s="6">
        <v>2024</v>
      </c>
      <c r="H42">
        <v>50</v>
      </c>
      <c r="I42">
        <v>42</v>
      </c>
      <c r="J42" s="10">
        <f>IFERROR(Marketing2[[#This Row],[spend]]/Marketing2[[#This Row],[revenue]],0)</f>
        <v>0.5810276679841897</v>
      </c>
      <c r="K42" s="6">
        <f>Marketing2[[#This Row],[revenue]]/Marketing2[[#This Row],[transactions]]</f>
        <v>40.479999999999997</v>
      </c>
      <c r="L42" s="6">
        <f>Marketing2[[#This Row],[spend]]/Marketing2[[#This Row],[new_customer_transactions]]</f>
        <v>28</v>
      </c>
      <c r="M42" s="10">
        <f>Marketing2[[#This Row],[clicks]]/Marketing2[[#This Row],[impressions]]</f>
        <v>5.4469811756850457E-2</v>
      </c>
      <c r="N42">
        <f>Marketing2[[#This Row],[transactions]]/Marketing2[[#This Row],[clicks]]</f>
        <v>2.3573785950023574E-2</v>
      </c>
    </row>
    <row r="43" spans="1:14" x14ac:dyDescent="0.25">
      <c r="A43" s="1">
        <v>44805</v>
      </c>
      <c r="B43" t="s">
        <v>11</v>
      </c>
      <c r="C43" t="s">
        <v>16</v>
      </c>
      <c r="D43" s="6">
        <v>433</v>
      </c>
      <c r="E43">
        <v>15339</v>
      </c>
      <c r="F43">
        <v>755</v>
      </c>
      <c r="G43" s="6">
        <v>645</v>
      </c>
      <c r="H43">
        <v>18</v>
      </c>
      <c r="I43">
        <v>16</v>
      </c>
      <c r="J43" s="10">
        <f>IFERROR(Marketing2[[#This Row],[spend]]/Marketing2[[#This Row],[revenue]],0)</f>
        <v>0.67131782945736429</v>
      </c>
      <c r="K43" s="6">
        <f>Marketing2[[#This Row],[revenue]]/Marketing2[[#This Row],[transactions]]</f>
        <v>35.833333333333336</v>
      </c>
      <c r="L43" s="6">
        <f>Marketing2[[#This Row],[spend]]/Marketing2[[#This Row],[new_customer_transactions]]</f>
        <v>27.0625</v>
      </c>
      <c r="M43" s="10">
        <f>Marketing2[[#This Row],[clicks]]/Marketing2[[#This Row],[impressions]]</f>
        <v>4.9220940087359021E-2</v>
      </c>
      <c r="N43">
        <f>Marketing2[[#This Row],[transactions]]/Marketing2[[#This Row],[clicks]]</f>
        <v>2.3841059602649008E-2</v>
      </c>
    </row>
    <row r="44" spans="1:14" x14ac:dyDescent="0.25">
      <c r="A44" s="1">
        <v>44197</v>
      </c>
      <c r="B44" t="s">
        <v>11</v>
      </c>
      <c r="C44" t="s">
        <v>10</v>
      </c>
      <c r="D44" s="6">
        <v>589</v>
      </c>
      <c r="E44">
        <v>204746</v>
      </c>
      <c r="F44">
        <v>1166</v>
      </c>
      <c r="G44" s="6">
        <v>0</v>
      </c>
      <c r="H44">
        <v>0</v>
      </c>
      <c r="I44">
        <v>0</v>
      </c>
      <c r="J44" s="10">
        <f>IFERROR(Marketing2[[#This Row],[spend]]/Marketing2[[#This Row],[revenue]],0)</f>
        <v>0</v>
      </c>
      <c r="K44" s="6" t="e">
        <f>Marketing2[[#This Row],[revenue]]/Marketing2[[#This Row],[transactions]]</f>
        <v>#DIV/0!</v>
      </c>
      <c r="L44" s="6" t="e">
        <f>Marketing2[[#This Row],[spend]]/Marketing2[[#This Row],[new_customer_transactions]]</f>
        <v>#DIV/0!</v>
      </c>
      <c r="M44" s="10">
        <f>Marketing2[[#This Row],[clicks]]/Marketing2[[#This Row],[impressions]]</f>
        <v>5.694860949664462E-3</v>
      </c>
      <c r="N44">
        <f>Marketing2[[#This Row],[transactions]]/Marketing2[[#This Row],[clicks]]</f>
        <v>0</v>
      </c>
    </row>
    <row r="45" spans="1:14" x14ac:dyDescent="0.25">
      <c r="A45" s="1">
        <v>44228</v>
      </c>
      <c r="B45" t="s">
        <v>11</v>
      </c>
      <c r="C45" t="s">
        <v>10</v>
      </c>
      <c r="D45" s="6">
        <v>200</v>
      </c>
      <c r="E45">
        <v>120725</v>
      </c>
      <c r="F45">
        <v>541</v>
      </c>
      <c r="G45" s="6">
        <v>0</v>
      </c>
      <c r="H45">
        <v>0</v>
      </c>
      <c r="I45">
        <v>0</v>
      </c>
      <c r="J45" s="10">
        <f>IFERROR(Marketing2[[#This Row],[spend]]/Marketing2[[#This Row],[revenue]],0)</f>
        <v>0</v>
      </c>
      <c r="K45" s="6" t="e">
        <f>Marketing2[[#This Row],[revenue]]/Marketing2[[#This Row],[transactions]]</f>
        <v>#DIV/0!</v>
      </c>
      <c r="L45" s="6" t="e">
        <f>Marketing2[[#This Row],[spend]]/Marketing2[[#This Row],[new_customer_transactions]]</f>
        <v>#DIV/0!</v>
      </c>
      <c r="M45" s="10">
        <f>Marketing2[[#This Row],[clicks]]/Marketing2[[#This Row],[impressions]]</f>
        <v>4.4812590598467591E-3</v>
      </c>
      <c r="N45">
        <f>Marketing2[[#This Row],[transactions]]/Marketing2[[#This Row],[clicks]]</f>
        <v>0</v>
      </c>
    </row>
    <row r="46" spans="1:14" x14ac:dyDescent="0.25">
      <c r="A46" s="1">
        <v>44256</v>
      </c>
      <c r="B46" t="s">
        <v>11</v>
      </c>
      <c r="C46" t="s">
        <v>10</v>
      </c>
      <c r="D46" s="6">
        <v>1699</v>
      </c>
      <c r="E46">
        <v>876702</v>
      </c>
      <c r="F46">
        <v>3904</v>
      </c>
      <c r="G46" s="6">
        <v>0</v>
      </c>
      <c r="H46">
        <v>0</v>
      </c>
      <c r="I46">
        <v>0</v>
      </c>
      <c r="J46" s="10">
        <f>IFERROR(Marketing2[[#This Row],[spend]]/Marketing2[[#This Row],[revenue]],0)</f>
        <v>0</v>
      </c>
      <c r="K46" s="6" t="e">
        <f>Marketing2[[#This Row],[revenue]]/Marketing2[[#This Row],[transactions]]</f>
        <v>#DIV/0!</v>
      </c>
      <c r="L46" s="6" t="e">
        <f>Marketing2[[#This Row],[spend]]/Marketing2[[#This Row],[new_customer_transactions]]</f>
        <v>#DIV/0!</v>
      </c>
      <c r="M46" s="10">
        <f>Marketing2[[#This Row],[clicks]]/Marketing2[[#This Row],[impressions]]</f>
        <v>4.4530524625243243E-3</v>
      </c>
      <c r="N46">
        <f>Marketing2[[#This Row],[transactions]]/Marketing2[[#This Row],[clicks]]</f>
        <v>0</v>
      </c>
    </row>
    <row r="47" spans="1:14" x14ac:dyDescent="0.25">
      <c r="A47" s="1">
        <v>44287</v>
      </c>
      <c r="B47" t="s">
        <v>11</v>
      </c>
      <c r="C47" t="s">
        <v>10</v>
      </c>
      <c r="D47" s="6">
        <v>1364</v>
      </c>
      <c r="E47">
        <v>584652</v>
      </c>
      <c r="F47">
        <v>2924</v>
      </c>
      <c r="G47" s="6">
        <v>3199</v>
      </c>
      <c r="H47">
        <v>55</v>
      </c>
      <c r="I47">
        <v>48</v>
      </c>
      <c r="J47" s="10">
        <f>IFERROR(Marketing2[[#This Row],[spend]]/Marketing2[[#This Row],[revenue]],0)</f>
        <v>0.42638324476398876</v>
      </c>
      <c r="K47" s="6">
        <f>Marketing2[[#This Row],[revenue]]/Marketing2[[#This Row],[transactions]]</f>
        <v>58.163636363636364</v>
      </c>
      <c r="L47" s="6">
        <f>Marketing2[[#This Row],[spend]]/Marketing2[[#This Row],[new_customer_transactions]]</f>
        <v>28.416666666666668</v>
      </c>
      <c r="M47" s="10">
        <f>Marketing2[[#This Row],[clicks]]/Marketing2[[#This Row],[impressions]]</f>
        <v>5.0012657102002558E-3</v>
      </c>
      <c r="N47">
        <f>Marketing2[[#This Row],[transactions]]/Marketing2[[#This Row],[clicks]]</f>
        <v>1.880984952120383E-2</v>
      </c>
    </row>
    <row r="48" spans="1:14" x14ac:dyDescent="0.25">
      <c r="A48" s="1">
        <v>44317</v>
      </c>
      <c r="B48" t="s">
        <v>11</v>
      </c>
      <c r="C48" t="s">
        <v>10</v>
      </c>
      <c r="D48" s="6">
        <v>2411</v>
      </c>
      <c r="E48">
        <v>910794</v>
      </c>
      <c r="F48">
        <v>4763</v>
      </c>
      <c r="G48" s="6">
        <v>11788</v>
      </c>
      <c r="H48">
        <v>207</v>
      </c>
      <c r="I48">
        <v>186</v>
      </c>
      <c r="J48" s="10">
        <f>IFERROR(Marketing2[[#This Row],[spend]]/Marketing2[[#This Row],[revenue]],0)</f>
        <v>0.20453003053953173</v>
      </c>
      <c r="K48" s="6">
        <f>Marketing2[[#This Row],[revenue]]/Marketing2[[#This Row],[transactions]]</f>
        <v>56.946859903381643</v>
      </c>
      <c r="L48" s="6">
        <f>Marketing2[[#This Row],[spend]]/Marketing2[[#This Row],[new_customer_transactions]]</f>
        <v>12.96236559139785</v>
      </c>
      <c r="M48" s="10">
        <f>Marketing2[[#This Row],[clicks]]/Marketing2[[#This Row],[impressions]]</f>
        <v>5.2295030489880262E-3</v>
      </c>
      <c r="N48">
        <f>Marketing2[[#This Row],[transactions]]/Marketing2[[#This Row],[clicks]]</f>
        <v>4.3460004199034223E-2</v>
      </c>
    </row>
    <row r="49" spans="1:14" x14ac:dyDescent="0.25">
      <c r="A49" s="1">
        <v>44348</v>
      </c>
      <c r="B49" t="s">
        <v>11</v>
      </c>
      <c r="C49" t="s">
        <v>10</v>
      </c>
      <c r="D49" s="6">
        <v>2021</v>
      </c>
      <c r="E49">
        <v>745660</v>
      </c>
      <c r="F49">
        <v>4732</v>
      </c>
      <c r="G49" s="6">
        <v>11387</v>
      </c>
      <c r="H49">
        <v>205</v>
      </c>
      <c r="I49">
        <v>191</v>
      </c>
      <c r="J49" s="10">
        <f>IFERROR(Marketing2[[#This Row],[spend]]/Marketing2[[#This Row],[revenue]],0)</f>
        <v>0.17748309475717924</v>
      </c>
      <c r="K49" s="6">
        <f>Marketing2[[#This Row],[revenue]]/Marketing2[[#This Row],[transactions]]</f>
        <v>55.546341463414635</v>
      </c>
      <c r="L49" s="6">
        <f>Marketing2[[#This Row],[spend]]/Marketing2[[#This Row],[new_customer_transactions]]</f>
        <v>10.581151832460733</v>
      </c>
      <c r="M49" s="10">
        <f>Marketing2[[#This Row],[clicks]]/Marketing2[[#This Row],[impressions]]</f>
        <v>6.3460558431456694E-3</v>
      </c>
      <c r="N49">
        <f>Marketing2[[#This Row],[transactions]]/Marketing2[[#This Row],[clicks]]</f>
        <v>4.3322062552831782E-2</v>
      </c>
    </row>
    <row r="50" spans="1:14" x14ac:dyDescent="0.25">
      <c r="A50" s="1">
        <v>44378</v>
      </c>
      <c r="B50" t="s">
        <v>11</v>
      </c>
      <c r="C50" t="s">
        <v>10</v>
      </c>
      <c r="D50" s="6">
        <v>1702</v>
      </c>
      <c r="E50">
        <v>673003</v>
      </c>
      <c r="F50">
        <v>4082</v>
      </c>
      <c r="G50" s="6">
        <v>10411</v>
      </c>
      <c r="H50">
        <v>177</v>
      </c>
      <c r="I50">
        <v>155</v>
      </c>
      <c r="J50" s="10">
        <f>IFERROR(Marketing2[[#This Row],[spend]]/Marketing2[[#This Row],[revenue]],0)</f>
        <v>0.16348093362789357</v>
      </c>
      <c r="K50" s="6">
        <f>Marketing2[[#This Row],[revenue]]/Marketing2[[#This Row],[transactions]]</f>
        <v>58.819209039548021</v>
      </c>
      <c r="L50" s="6">
        <f>Marketing2[[#This Row],[spend]]/Marketing2[[#This Row],[new_customer_transactions]]</f>
        <v>10.980645161290322</v>
      </c>
      <c r="M50" s="10">
        <f>Marketing2[[#This Row],[clicks]]/Marketing2[[#This Row],[impressions]]</f>
        <v>6.0653518632160629E-3</v>
      </c>
      <c r="N50">
        <f>Marketing2[[#This Row],[transactions]]/Marketing2[[#This Row],[clicks]]</f>
        <v>4.3361097501224889E-2</v>
      </c>
    </row>
    <row r="51" spans="1:14" x14ac:dyDescent="0.25">
      <c r="A51" s="1">
        <v>44409</v>
      </c>
      <c r="B51" t="s">
        <v>11</v>
      </c>
      <c r="C51" t="s">
        <v>10</v>
      </c>
      <c r="D51" s="6">
        <v>1842</v>
      </c>
      <c r="E51">
        <v>678009</v>
      </c>
      <c r="F51">
        <v>4208</v>
      </c>
      <c r="G51" s="6">
        <v>9293</v>
      </c>
      <c r="H51">
        <v>174</v>
      </c>
      <c r="I51">
        <v>148</v>
      </c>
      <c r="J51" s="10">
        <f>IFERROR(Marketing2[[#This Row],[spend]]/Marketing2[[#This Row],[revenue]],0)</f>
        <v>0.19821370924351664</v>
      </c>
      <c r="K51" s="6">
        <f>Marketing2[[#This Row],[revenue]]/Marketing2[[#This Row],[transactions]]</f>
        <v>53.408045977011497</v>
      </c>
      <c r="L51" s="6">
        <f>Marketing2[[#This Row],[spend]]/Marketing2[[#This Row],[new_customer_transactions]]</f>
        <v>12.445945945945946</v>
      </c>
      <c r="M51" s="10">
        <f>Marketing2[[#This Row],[clicks]]/Marketing2[[#This Row],[impressions]]</f>
        <v>6.2064072895787522E-3</v>
      </c>
      <c r="N51">
        <f>Marketing2[[#This Row],[transactions]]/Marketing2[[#This Row],[clicks]]</f>
        <v>4.1349809885931559E-2</v>
      </c>
    </row>
    <row r="52" spans="1:14" x14ac:dyDescent="0.25">
      <c r="A52" s="1">
        <v>44440</v>
      </c>
      <c r="B52" t="s">
        <v>11</v>
      </c>
      <c r="C52" t="s">
        <v>10</v>
      </c>
      <c r="D52" s="6">
        <v>1533</v>
      </c>
      <c r="E52">
        <v>605217</v>
      </c>
      <c r="F52">
        <v>3298</v>
      </c>
      <c r="G52" s="6">
        <v>8376</v>
      </c>
      <c r="H52">
        <v>162</v>
      </c>
      <c r="I52">
        <v>128</v>
      </c>
      <c r="J52" s="10">
        <f>IFERROR(Marketing2[[#This Row],[spend]]/Marketing2[[#This Row],[revenue]],0)</f>
        <v>0.18302292263610315</v>
      </c>
      <c r="K52" s="6">
        <f>Marketing2[[#This Row],[revenue]]/Marketing2[[#This Row],[transactions]]</f>
        <v>51.703703703703702</v>
      </c>
      <c r="L52" s="6">
        <f>Marketing2[[#This Row],[spend]]/Marketing2[[#This Row],[new_customer_transactions]]</f>
        <v>11.9765625</v>
      </c>
      <c r="M52" s="10">
        <f>Marketing2[[#This Row],[clicks]]/Marketing2[[#This Row],[impressions]]</f>
        <v>5.4492851324400996E-3</v>
      </c>
      <c r="N52">
        <f>Marketing2[[#This Row],[transactions]]/Marketing2[[#This Row],[clicks]]</f>
        <v>4.9120679199514856E-2</v>
      </c>
    </row>
    <row r="53" spans="1:14" x14ac:dyDescent="0.25">
      <c r="A53" s="1">
        <v>44470</v>
      </c>
      <c r="B53" t="s">
        <v>11</v>
      </c>
      <c r="C53" t="s">
        <v>10</v>
      </c>
      <c r="D53" s="6">
        <v>1249</v>
      </c>
      <c r="E53">
        <v>501630</v>
      </c>
      <c r="F53">
        <v>2786</v>
      </c>
      <c r="G53" s="6">
        <v>7175</v>
      </c>
      <c r="H53">
        <v>119</v>
      </c>
      <c r="I53">
        <v>102</v>
      </c>
      <c r="J53" s="10">
        <f>IFERROR(Marketing2[[#This Row],[spend]]/Marketing2[[#This Row],[revenue]],0)</f>
        <v>0.1740766550522648</v>
      </c>
      <c r="K53" s="6">
        <f>Marketing2[[#This Row],[revenue]]/Marketing2[[#This Row],[transactions]]</f>
        <v>60.294117647058826</v>
      </c>
      <c r="L53" s="6">
        <f>Marketing2[[#This Row],[spend]]/Marketing2[[#This Row],[new_customer_transactions]]</f>
        <v>12.245098039215685</v>
      </c>
      <c r="M53" s="10">
        <f>Marketing2[[#This Row],[clicks]]/Marketing2[[#This Row],[impressions]]</f>
        <v>5.5538943045671113E-3</v>
      </c>
      <c r="N53">
        <f>Marketing2[[#This Row],[transactions]]/Marketing2[[#This Row],[clicks]]</f>
        <v>4.2713567839195977E-2</v>
      </c>
    </row>
    <row r="54" spans="1:14" x14ac:dyDescent="0.25">
      <c r="A54" s="1">
        <v>44501</v>
      </c>
      <c r="B54" t="s">
        <v>11</v>
      </c>
      <c r="C54" t="s">
        <v>10</v>
      </c>
      <c r="D54" s="6">
        <v>1799</v>
      </c>
      <c r="E54">
        <v>695844</v>
      </c>
      <c r="F54">
        <v>3453</v>
      </c>
      <c r="G54" s="6">
        <v>9501</v>
      </c>
      <c r="H54">
        <v>149</v>
      </c>
      <c r="I54">
        <v>131</v>
      </c>
      <c r="J54" s="10">
        <f>IFERROR(Marketing2[[#This Row],[spend]]/Marketing2[[#This Row],[revenue]],0)</f>
        <v>0.18934848963267026</v>
      </c>
      <c r="K54" s="6">
        <f>Marketing2[[#This Row],[revenue]]/Marketing2[[#This Row],[transactions]]</f>
        <v>63.765100671140942</v>
      </c>
      <c r="L54" s="6">
        <f>Marketing2[[#This Row],[spend]]/Marketing2[[#This Row],[new_customer_transactions]]</f>
        <v>13.732824427480915</v>
      </c>
      <c r="M54" s="10">
        <f>Marketing2[[#This Row],[clicks]]/Marketing2[[#This Row],[impressions]]</f>
        <v>4.9623191404970079E-3</v>
      </c>
      <c r="N54">
        <f>Marketing2[[#This Row],[transactions]]/Marketing2[[#This Row],[clicks]]</f>
        <v>4.3150883289892847E-2</v>
      </c>
    </row>
    <row r="55" spans="1:14" x14ac:dyDescent="0.25">
      <c r="A55" s="1">
        <v>44531</v>
      </c>
      <c r="B55" t="s">
        <v>11</v>
      </c>
      <c r="C55" t="s">
        <v>10</v>
      </c>
      <c r="D55" s="6">
        <v>1688</v>
      </c>
      <c r="E55">
        <v>762779</v>
      </c>
      <c r="F55">
        <v>3568</v>
      </c>
      <c r="G55" s="6">
        <v>9419</v>
      </c>
      <c r="H55">
        <v>155</v>
      </c>
      <c r="I55">
        <v>137</v>
      </c>
      <c r="J55" s="10">
        <f>IFERROR(Marketing2[[#This Row],[spend]]/Marketing2[[#This Row],[revenue]],0)</f>
        <v>0.17921223059772801</v>
      </c>
      <c r="K55" s="6">
        <f>Marketing2[[#This Row],[revenue]]/Marketing2[[#This Row],[transactions]]</f>
        <v>60.767741935483869</v>
      </c>
      <c r="L55" s="6">
        <f>Marketing2[[#This Row],[spend]]/Marketing2[[#This Row],[new_customer_transactions]]</f>
        <v>12.321167883211679</v>
      </c>
      <c r="M55" s="10">
        <f>Marketing2[[#This Row],[clicks]]/Marketing2[[#This Row],[impressions]]</f>
        <v>4.6776327088186749E-3</v>
      </c>
      <c r="N55">
        <f>Marketing2[[#This Row],[transactions]]/Marketing2[[#This Row],[clicks]]</f>
        <v>4.344170403587444E-2</v>
      </c>
    </row>
    <row r="56" spans="1:14" x14ac:dyDescent="0.25">
      <c r="A56" s="1">
        <v>44562</v>
      </c>
      <c r="B56" t="s">
        <v>11</v>
      </c>
      <c r="C56" t="s">
        <v>10</v>
      </c>
      <c r="D56" s="6">
        <v>6512</v>
      </c>
      <c r="E56">
        <v>1544998</v>
      </c>
      <c r="F56">
        <v>7392</v>
      </c>
      <c r="G56" s="6">
        <v>9988</v>
      </c>
      <c r="H56">
        <v>320</v>
      </c>
      <c r="I56">
        <v>281</v>
      </c>
      <c r="J56" s="10">
        <f>IFERROR(Marketing2[[#This Row],[spend]]/Marketing2[[#This Row],[revenue]],0)</f>
        <v>0.65198237885462551</v>
      </c>
      <c r="K56" s="6">
        <f>Marketing2[[#This Row],[revenue]]/Marketing2[[#This Row],[transactions]]</f>
        <v>31.212499999999999</v>
      </c>
      <c r="L56" s="6">
        <f>Marketing2[[#This Row],[spend]]/Marketing2[[#This Row],[new_customer_transactions]]</f>
        <v>23.17437722419929</v>
      </c>
      <c r="M56" s="10">
        <f>Marketing2[[#This Row],[clicks]]/Marketing2[[#This Row],[impressions]]</f>
        <v>4.7844722129090139E-3</v>
      </c>
      <c r="N56">
        <f>Marketing2[[#This Row],[transactions]]/Marketing2[[#This Row],[clicks]]</f>
        <v>4.3290043290043288E-2</v>
      </c>
    </row>
    <row r="57" spans="1:14" x14ac:dyDescent="0.25">
      <c r="A57" s="1">
        <v>44593</v>
      </c>
      <c r="B57" t="s">
        <v>11</v>
      </c>
      <c r="C57" t="s">
        <v>10</v>
      </c>
      <c r="D57" s="6">
        <v>7495</v>
      </c>
      <c r="E57">
        <v>1586327</v>
      </c>
      <c r="F57">
        <v>8244</v>
      </c>
      <c r="G57" s="6">
        <v>10348</v>
      </c>
      <c r="H57">
        <v>320</v>
      </c>
      <c r="I57">
        <v>268</v>
      </c>
      <c r="J57" s="10">
        <f>IFERROR(Marketing2[[#This Row],[spend]]/Marketing2[[#This Row],[revenue]],0)</f>
        <v>0.72429454967143414</v>
      </c>
      <c r="K57" s="6">
        <f>Marketing2[[#This Row],[revenue]]/Marketing2[[#This Row],[transactions]]</f>
        <v>32.337499999999999</v>
      </c>
      <c r="L57" s="6">
        <f>Marketing2[[#This Row],[spend]]/Marketing2[[#This Row],[new_customer_transactions]]</f>
        <v>27.96641791044776</v>
      </c>
      <c r="M57" s="10">
        <f>Marketing2[[#This Row],[clicks]]/Marketing2[[#This Row],[impressions]]</f>
        <v>5.1969108512935859E-3</v>
      </c>
      <c r="N57">
        <f>Marketing2[[#This Row],[transactions]]/Marketing2[[#This Row],[clicks]]</f>
        <v>3.8816108685104316E-2</v>
      </c>
    </row>
    <row r="58" spans="1:14" x14ac:dyDescent="0.25">
      <c r="A58" s="1">
        <v>44621</v>
      </c>
      <c r="B58" t="s">
        <v>11</v>
      </c>
      <c r="C58" t="s">
        <v>10</v>
      </c>
      <c r="D58" s="6">
        <v>6958</v>
      </c>
      <c r="E58">
        <v>1253109</v>
      </c>
      <c r="F58">
        <v>7011</v>
      </c>
      <c r="G58" s="6">
        <v>9686</v>
      </c>
      <c r="H58">
        <v>270</v>
      </c>
      <c r="I58">
        <v>232</v>
      </c>
      <c r="J58" s="10">
        <f>IFERROR(Marketing2[[#This Row],[spend]]/Marketing2[[#This Row],[revenue]],0)</f>
        <v>0.71835639066694201</v>
      </c>
      <c r="K58" s="6">
        <f>Marketing2[[#This Row],[revenue]]/Marketing2[[#This Row],[transactions]]</f>
        <v>35.874074074074073</v>
      </c>
      <c r="L58" s="6">
        <f>Marketing2[[#This Row],[spend]]/Marketing2[[#This Row],[new_customer_transactions]]</f>
        <v>29.991379310344829</v>
      </c>
      <c r="M58" s="10">
        <f>Marketing2[[#This Row],[clicks]]/Marketing2[[#This Row],[impressions]]</f>
        <v>5.5948844035115857E-3</v>
      </c>
      <c r="N58">
        <f>Marketing2[[#This Row],[transactions]]/Marketing2[[#This Row],[clicks]]</f>
        <v>3.8510911424903725E-2</v>
      </c>
    </row>
    <row r="59" spans="1:14" x14ac:dyDescent="0.25">
      <c r="A59" s="1">
        <v>44652</v>
      </c>
      <c r="B59" t="s">
        <v>11</v>
      </c>
      <c r="C59" t="s">
        <v>10</v>
      </c>
      <c r="D59" s="6">
        <v>8441</v>
      </c>
      <c r="E59">
        <v>1339118</v>
      </c>
      <c r="F59">
        <v>6503</v>
      </c>
      <c r="G59" s="6">
        <v>11206</v>
      </c>
      <c r="H59">
        <v>321</v>
      </c>
      <c r="I59">
        <v>280</v>
      </c>
      <c r="J59" s="10">
        <f>IFERROR(Marketing2[[#This Row],[spend]]/Marketing2[[#This Row],[revenue]],0)</f>
        <v>0.7532571836516152</v>
      </c>
      <c r="K59" s="6">
        <f>Marketing2[[#This Row],[revenue]]/Marketing2[[#This Row],[transactions]]</f>
        <v>34.909657320872277</v>
      </c>
      <c r="L59" s="6">
        <f>Marketing2[[#This Row],[spend]]/Marketing2[[#This Row],[new_customer_transactions]]</f>
        <v>30.146428571428572</v>
      </c>
      <c r="M59" s="10">
        <f>Marketing2[[#This Row],[clicks]]/Marketing2[[#This Row],[impressions]]</f>
        <v>4.8561814567498907E-3</v>
      </c>
      <c r="N59">
        <f>Marketing2[[#This Row],[transactions]]/Marketing2[[#This Row],[clicks]]</f>
        <v>4.9361833000153774E-2</v>
      </c>
    </row>
    <row r="60" spans="1:14" x14ac:dyDescent="0.25">
      <c r="A60" s="1">
        <v>44682</v>
      </c>
      <c r="B60" t="s">
        <v>11</v>
      </c>
      <c r="C60" t="s">
        <v>10</v>
      </c>
      <c r="D60" s="6">
        <v>11296</v>
      </c>
      <c r="E60">
        <v>1652650</v>
      </c>
      <c r="F60">
        <v>9584</v>
      </c>
      <c r="G60" s="6">
        <v>15443</v>
      </c>
      <c r="H60">
        <v>437</v>
      </c>
      <c r="I60">
        <v>367</v>
      </c>
      <c r="J60" s="10">
        <f>IFERROR(Marketing2[[#This Row],[spend]]/Marketing2[[#This Row],[revenue]],0)</f>
        <v>0.73146409376416499</v>
      </c>
      <c r="K60" s="6">
        <f>Marketing2[[#This Row],[revenue]]/Marketing2[[#This Row],[transactions]]</f>
        <v>35.338672768878716</v>
      </c>
      <c r="L60" s="6">
        <f>Marketing2[[#This Row],[spend]]/Marketing2[[#This Row],[new_customer_transactions]]</f>
        <v>30.779291553133515</v>
      </c>
      <c r="M60" s="10">
        <f>Marketing2[[#This Row],[clicks]]/Marketing2[[#This Row],[impressions]]</f>
        <v>5.7991710283484101E-3</v>
      </c>
      <c r="N60">
        <f>Marketing2[[#This Row],[transactions]]/Marketing2[[#This Row],[clicks]]</f>
        <v>4.5596828046744572E-2</v>
      </c>
    </row>
    <row r="61" spans="1:14" x14ac:dyDescent="0.25">
      <c r="A61" s="1">
        <v>44713</v>
      </c>
      <c r="B61" t="s">
        <v>11</v>
      </c>
      <c r="C61" t="s">
        <v>10</v>
      </c>
      <c r="D61" s="6">
        <v>9664</v>
      </c>
      <c r="E61">
        <v>1493826</v>
      </c>
      <c r="F61">
        <v>8674</v>
      </c>
      <c r="G61" s="6">
        <v>14045</v>
      </c>
      <c r="H61">
        <v>377</v>
      </c>
      <c r="I61">
        <v>314</v>
      </c>
      <c r="J61" s="10">
        <f>IFERROR(Marketing2[[#This Row],[spend]]/Marketing2[[#This Row],[revenue]],0)</f>
        <v>0.6880740477038092</v>
      </c>
      <c r="K61" s="6">
        <f>Marketing2[[#This Row],[revenue]]/Marketing2[[#This Row],[transactions]]</f>
        <v>37.254641909814325</v>
      </c>
      <c r="L61" s="6">
        <f>Marketing2[[#This Row],[spend]]/Marketing2[[#This Row],[new_customer_transactions]]</f>
        <v>30.777070063694268</v>
      </c>
      <c r="M61" s="10">
        <f>Marketing2[[#This Row],[clicks]]/Marketing2[[#This Row],[impressions]]</f>
        <v>5.8065664943574421E-3</v>
      </c>
      <c r="N61">
        <f>Marketing2[[#This Row],[transactions]]/Marketing2[[#This Row],[clicks]]</f>
        <v>4.3463223426331563E-2</v>
      </c>
    </row>
    <row r="62" spans="1:14" x14ac:dyDescent="0.25">
      <c r="A62" s="1">
        <v>44743</v>
      </c>
      <c r="B62" t="s">
        <v>11</v>
      </c>
      <c r="C62" t="s">
        <v>10</v>
      </c>
      <c r="D62" s="6">
        <v>10122</v>
      </c>
      <c r="E62">
        <v>1411175</v>
      </c>
      <c r="F62">
        <v>8738</v>
      </c>
      <c r="G62" s="6">
        <v>13893</v>
      </c>
      <c r="H62">
        <v>385</v>
      </c>
      <c r="I62">
        <v>333</v>
      </c>
      <c r="J62" s="10">
        <f>IFERROR(Marketing2[[#This Row],[spend]]/Marketing2[[#This Row],[revenue]],0)</f>
        <v>0.72856834377024404</v>
      </c>
      <c r="K62" s="6">
        <f>Marketing2[[#This Row],[revenue]]/Marketing2[[#This Row],[transactions]]</f>
        <v>36.085714285714289</v>
      </c>
      <c r="L62" s="6">
        <f>Marketing2[[#This Row],[spend]]/Marketing2[[#This Row],[new_customer_transactions]]</f>
        <v>30.396396396396398</v>
      </c>
      <c r="M62" s="10">
        <f>Marketing2[[#This Row],[clicks]]/Marketing2[[#This Row],[impressions]]</f>
        <v>6.1920031179690683E-3</v>
      </c>
      <c r="N62">
        <f>Marketing2[[#This Row],[transactions]]/Marketing2[[#This Row],[clicks]]</f>
        <v>4.4060425726710921E-2</v>
      </c>
    </row>
    <row r="63" spans="1:14" x14ac:dyDescent="0.25">
      <c r="A63" s="1">
        <v>44774</v>
      </c>
      <c r="B63" t="s">
        <v>11</v>
      </c>
      <c r="C63" t="s">
        <v>10</v>
      </c>
      <c r="D63" s="6">
        <v>10458</v>
      </c>
      <c r="E63">
        <v>1978412</v>
      </c>
      <c r="F63">
        <v>11713</v>
      </c>
      <c r="G63" s="6">
        <v>16428</v>
      </c>
      <c r="H63">
        <v>453</v>
      </c>
      <c r="I63">
        <v>389</v>
      </c>
      <c r="J63" s="10">
        <f>IFERROR(Marketing2[[#This Row],[spend]]/Marketing2[[#This Row],[revenue]],0)</f>
        <v>0.63659605551497445</v>
      </c>
      <c r="K63" s="6">
        <f>Marketing2[[#This Row],[revenue]]/Marketing2[[#This Row],[transactions]]</f>
        <v>36.264900662251655</v>
      </c>
      <c r="L63" s="6">
        <f>Marketing2[[#This Row],[spend]]/Marketing2[[#This Row],[new_customer_transactions]]</f>
        <v>26.884318766066837</v>
      </c>
      <c r="M63" s="10">
        <f>Marketing2[[#This Row],[clicks]]/Marketing2[[#This Row],[impressions]]</f>
        <v>5.9204048499503642E-3</v>
      </c>
      <c r="N63">
        <f>Marketing2[[#This Row],[transactions]]/Marketing2[[#This Row],[clicks]]</f>
        <v>3.867497652181337E-2</v>
      </c>
    </row>
    <row r="64" spans="1:14" x14ac:dyDescent="0.25">
      <c r="A64" s="1">
        <v>44805</v>
      </c>
      <c r="B64" t="s">
        <v>11</v>
      </c>
      <c r="C64" t="s">
        <v>10</v>
      </c>
      <c r="D64" s="6">
        <v>4105</v>
      </c>
      <c r="E64">
        <v>831162</v>
      </c>
      <c r="F64">
        <v>5896</v>
      </c>
      <c r="G64" s="6">
        <v>6177</v>
      </c>
      <c r="H64">
        <v>175</v>
      </c>
      <c r="I64">
        <v>142</v>
      </c>
      <c r="J64" s="10">
        <f>IFERROR(Marketing2[[#This Row],[spend]]/Marketing2[[#This Row],[revenue]],0)</f>
        <v>0.6645620851546058</v>
      </c>
      <c r="K64" s="6">
        <f>Marketing2[[#This Row],[revenue]]/Marketing2[[#This Row],[transactions]]</f>
        <v>35.297142857142859</v>
      </c>
      <c r="L64" s="6">
        <f>Marketing2[[#This Row],[spend]]/Marketing2[[#This Row],[new_customer_transactions]]</f>
        <v>28.908450704225352</v>
      </c>
      <c r="M64" s="10">
        <f>Marketing2[[#This Row],[clicks]]/Marketing2[[#This Row],[impressions]]</f>
        <v>7.0936833012096318E-3</v>
      </c>
      <c r="N64">
        <f>Marketing2[[#This Row],[transactions]]/Marketing2[[#This Row],[clicks]]</f>
        <v>2.9681139755766622E-2</v>
      </c>
    </row>
    <row r="65" spans="1:14" x14ac:dyDescent="0.25">
      <c r="A65" s="1">
        <v>44197</v>
      </c>
      <c r="B65" t="s">
        <v>13</v>
      </c>
      <c r="C65" t="s">
        <v>15</v>
      </c>
      <c r="D65" s="6">
        <v>121</v>
      </c>
      <c r="E65">
        <v>1315</v>
      </c>
      <c r="F65">
        <v>538</v>
      </c>
      <c r="G65" s="6">
        <v>1070</v>
      </c>
      <c r="H65">
        <v>21</v>
      </c>
      <c r="I65">
        <v>5</v>
      </c>
      <c r="J65" s="10">
        <f>IFERROR(Marketing2[[#This Row],[spend]]/Marketing2[[#This Row],[revenue]],0)</f>
        <v>0.11308411214953271</v>
      </c>
      <c r="K65" s="6">
        <f>Marketing2[[#This Row],[revenue]]/Marketing2[[#This Row],[transactions]]</f>
        <v>50.952380952380949</v>
      </c>
      <c r="L65" s="6">
        <f>Marketing2[[#This Row],[spend]]/Marketing2[[#This Row],[new_customer_transactions]]</f>
        <v>24.2</v>
      </c>
      <c r="M65" s="10">
        <f>Marketing2[[#This Row],[clicks]]/Marketing2[[#This Row],[impressions]]</f>
        <v>0.40912547528517113</v>
      </c>
      <c r="N65">
        <f>Marketing2[[#This Row],[transactions]]/Marketing2[[#This Row],[clicks]]</f>
        <v>3.9033457249070633E-2</v>
      </c>
    </row>
    <row r="66" spans="1:14" x14ac:dyDescent="0.25">
      <c r="A66" s="1">
        <v>44228</v>
      </c>
      <c r="B66" t="s">
        <v>13</v>
      </c>
      <c r="C66" t="s">
        <v>15</v>
      </c>
      <c r="D66" s="6">
        <v>47</v>
      </c>
      <c r="E66">
        <v>673</v>
      </c>
      <c r="F66">
        <v>273</v>
      </c>
      <c r="G66" s="6">
        <v>1921</v>
      </c>
      <c r="H66">
        <v>30</v>
      </c>
      <c r="I66">
        <v>8</v>
      </c>
      <c r="J66" s="10">
        <f>IFERROR(Marketing2[[#This Row],[spend]]/Marketing2[[#This Row],[revenue]],0)</f>
        <v>2.4466423737636647E-2</v>
      </c>
      <c r="K66" s="6">
        <f>Marketing2[[#This Row],[revenue]]/Marketing2[[#This Row],[transactions]]</f>
        <v>64.033333333333331</v>
      </c>
      <c r="L66" s="6">
        <f>Marketing2[[#This Row],[spend]]/Marketing2[[#This Row],[new_customer_transactions]]</f>
        <v>5.875</v>
      </c>
      <c r="M66" s="10">
        <f>Marketing2[[#This Row],[clicks]]/Marketing2[[#This Row],[impressions]]</f>
        <v>0.40564635958395245</v>
      </c>
      <c r="N66">
        <f>Marketing2[[#This Row],[transactions]]/Marketing2[[#This Row],[clicks]]</f>
        <v>0.10989010989010989</v>
      </c>
    </row>
    <row r="67" spans="1:14" x14ac:dyDescent="0.25">
      <c r="A67" s="1">
        <v>44256</v>
      </c>
      <c r="B67" t="s">
        <v>13</v>
      </c>
      <c r="C67" t="s">
        <v>15</v>
      </c>
      <c r="D67" s="6">
        <v>229</v>
      </c>
      <c r="E67">
        <v>2293</v>
      </c>
      <c r="F67">
        <v>862</v>
      </c>
      <c r="G67" s="6">
        <v>3548</v>
      </c>
      <c r="H67">
        <v>66</v>
      </c>
      <c r="I67">
        <v>23</v>
      </c>
      <c r="J67" s="10">
        <f>IFERROR(Marketing2[[#This Row],[spend]]/Marketing2[[#This Row],[revenue]],0)</f>
        <v>6.454340473506201E-2</v>
      </c>
      <c r="K67" s="6">
        <f>Marketing2[[#This Row],[revenue]]/Marketing2[[#This Row],[transactions]]</f>
        <v>53.757575757575758</v>
      </c>
      <c r="L67" s="6">
        <f>Marketing2[[#This Row],[spend]]/Marketing2[[#This Row],[new_customer_transactions]]</f>
        <v>9.9565217391304355</v>
      </c>
      <c r="M67" s="10">
        <f>Marketing2[[#This Row],[clicks]]/Marketing2[[#This Row],[impressions]]</f>
        <v>0.3759267335368513</v>
      </c>
      <c r="N67">
        <f>Marketing2[[#This Row],[transactions]]/Marketing2[[#This Row],[clicks]]</f>
        <v>7.6566125290023199E-2</v>
      </c>
    </row>
    <row r="68" spans="1:14" x14ac:dyDescent="0.25">
      <c r="A68" s="1">
        <v>44287</v>
      </c>
      <c r="B68" t="s">
        <v>13</v>
      </c>
      <c r="C68" t="s">
        <v>15</v>
      </c>
      <c r="D68" s="6">
        <v>278</v>
      </c>
      <c r="E68">
        <v>2278</v>
      </c>
      <c r="F68">
        <v>902</v>
      </c>
      <c r="G68" s="6">
        <v>4168</v>
      </c>
      <c r="H68">
        <v>82</v>
      </c>
      <c r="I68">
        <v>32</v>
      </c>
      <c r="J68" s="10">
        <f>IFERROR(Marketing2[[#This Row],[spend]]/Marketing2[[#This Row],[revenue]],0)</f>
        <v>6.6698656429942424E-2</v>
      </c>
      <c r="K68" s="6">
        <f>Marketing2[[#This Row],[revenue]]/Marketing2[[#This Row],[transactions]]</f>
        <v>50.829268292682926</v>
      </c>
      <c r="L68" s="6">
        <f>Marketing2[[#This Row],[spend]]/Marketing2[[#This Row],[new_customer_transactions]]</f>
        <v>8.6875</v>
      </c>
      <c r="M68" s="10">
        <f>Marketing2[[#This Row],[clicks]]/Marketing2[[#This Row],[impressions]]</f>
        <v>0.39596136962247586</v>
      </c>
      <c r="N68">
        <f>Marketing2[[#This Row],[transactions]]/Marketing2[[#This Row],[clicks]]</f>
        <v>9.0909090909090912E-2</v>
      </c>
    </row>
    <row r="69" spans="1:14" x14ac:dyDescent="0.25">
      <c r="A69" s="1">
        <v>44317</v>
      </c>
      <c r="B69" t="s">
        <v>13</v>
      </c>
      <c r="C69" t="s">
        <v>15</v>
      </c>
      <c r="D69" s="6">
        <v>242</v>
      </c>
      <c r="E69">
        <v>2255</v>
      </c>
      <c r="F69">
        <v>920</v>
      </c>
      <c r="G69" s="6">
        <v>4278</v>
      </c>
      <c r="H69">
        <v>86</v>
      </c>
      <c r="I69">
        <v>30</v>
      </c>
      <c r="J69" s="10">
        <f>IFERROR(Marketing2[[#This Row],[spend]]/Marketing2[[#This Row],[revenue]],0)</f>
        <v>5.6568489948574101E-2</v>
      </c>
      <c r="K69" s="6">
        <f>Marketing2[[#This Row],[revenue]]/Marketing2[[#This Row],[transactions]]</f>
        <v>49.744186046511629</v>
      </c>
      <c r="L69" s="6">
        <f>Marketing2[[#This Row],[spend]]/Marketing2[[#This Row],[new_customer_transactions]]</f>
        <v>8.0666666666666664</v>
      </c>
      <c r="M69" s="10">
        <f>Marketing2[[#This Row],[clicks]]/Marketing2[[#This Row],[impressions]]</f>
        <v>0.4079822616407982</v>
      </c>
      <c r="N69">
        <f>Marketing2[[#This Row],[transactions]]/Marketing2[[#This Row],[clicks]]</f>
        <v>9.3478260869565219E-2</v>
      </c>
    </row>
    <row r="70" spans="1:14" x14ac:dyDescent="0.25">
      <c r="A70" s="1">
        <v>44348</v>
      </c>
      <c r="B70" t="s">
        <v>13</v>
      </c>
      <c r="C70" t="s">
        <v>15</v>
      </c>
      <c r="D70" s="6">
        <v>176</v>
      </c>
      <c r="E70">
        <v>1883</v>
      </c>
      <c r="F70">
        <v>773</v>
      </c>
      <c r="G70" s="6">
        <v>3826</v>
      </c>
      <c r="H70">
        <v>79</v>
      </c>
      <c r="I70">
        <v>25</v>
      </c>
      <c r="J70" s="10">
        <f>IFERROR(Marketing2[[#This Row],[spend]]/Marketing2[[#This Row],[revenue]],0)</f>
        <v>4.6001045478306322E-2</v>
      </c>
      <c r="K70" s="6">
        <f>Marketing2[[#This Row],[revenue]]/Marketing2[[#This Row],[transactions]]</f>
        <v>48.430379746835442</v>
      </c>
      <c r="L70" s="6">
        <f>Marketing2[[#This Row],[spend]]/Marketing2[[#This Row],[new_customer_transactions]]</f>
        <v>7.04</v>
      </c>
      <c r="M70" s="10">
        <f>Marketing2[[#This Row],[clicks]]/Marketing2[[#This Row],[impressions]]</f>
        <v>0.41051513542219864</v>
      </c>
      <c r="N70">
        <f>Marketing2[[#This Row],[transactions]]/Marketing2[[#This Row],[clicks]]</f>
        <v>0.10219922380336352</v>
      </c>
    </row>
    <row r="71" spans="1:14" x14ac:dyDescent="0.25">
      <c r="A71" s="1">
        <v>44378</v>
      </c>
      <c r="B71" t="s">
        <v>13</v>
      </c>
      <c r="C71" t="s">
        <v>15</v>
      </c>
      <c r="D71" s="6">
        <v>180</v>
      </c>
      <c r="E71">
        <v>1758</v>
      </c>
      <c r="F71">
        <v>753</v>
      </c>
      <c r="G71" s="6">
        <v>3194</v>
      </c>
      <c r="H71">
        <v>63</v>
      </c>
      <c r="I71">
        <v>20</v>
      </c>
      <c r="J71" s="10">
        <f>IFERROR(Marketing2[[#This Row],[spend]]/Marketing2[[#This Row],[revenue]],0)</f>
        <v>5.6355666875391355E-2</v>
      </c>
      <c r="K71" s="6">
        <f>Marketing2[[#This Row],[revenue]]/Marketing2[[#This Row],[transactions]]</f>
        <v>50.698412698412696</v>
      </c>
      <c r="L71" s="6">
        <f>Marketing2[[#This Row],[spend]]/Marketing2[[#This Row],[new_customer_transactions]]</f>
        <v>9</v>
      </c>
      <c r="M71" s="10">
        <f>Marketing2[[#This Row],[clicks]]/Marketing2[[#This Row],[impressions]]</f>
        <v>0.42832764505119453</v>
      </c>
      <c r="N71">
        <f>Marketing2[[#This Row],[transactions]]/Marketing2[[#This Row],[clicks]]</f>
        <v>8.3665338645418322E-2</v>
      </c>
    </row>
    <row r="72" spans="1:14" x14ac:dyDescent="0.25">
      <c r="A72" s="1">
        <v>44409</v>
      </c>
      <c r="B72" t="s">
        <v>13</v>
      </c>
      <c r="C72" t="s">
        <v>15</v>
      </c>
      <c r="D72" s="6">
        <v>228</v>
      </c>
      <c r="E72">
        <v>1617</v>
      </c>
      <c r="F72">
        <v>619</v>
      </c>
      <c r="G72" s="6">
        <v>2551</v>
      </c>
      <c r="H72">
        <v>47</v>
      </c>
      <c r="I72">
        <v>14</v>
      </c>
      <c r="J72" s="10">
        <f>IFERROR(Marketing2[[#This Row],[spend]]/Marketing2[[#This Row],[revenue]],0)</f>
        <v>8.9376715013720104E-2</v>
      </c>
      <c r="K72" s="6">
        <f>Marketing2[[#This Row],[revenue]]/Marketing2[[#This Row],[transactions]]</f>
        <v>54.276595744680854</v>
      </c>
      <c r="L72" s="6">
        <f>Marketing2[[#This Row],[spend]]/Marketing2[[#This Row],[new_customer_transactions]]</f>
        <v>16.285714285714285</v>
      </c>
      <c r="M72" s="10">
        <f>Marketing2[[#This Row],[clicks]]/Marketing2[[#This Row],[impressions]]</f>
        <v>0.38280766852195425</v>
      </c>
      <c r="N72">
        <f>Marketing2[[#This Row],[transactions]]/Marketing2[[#This Row],[clicks]]</f>
        <v>7.5928917609046853E-2</v>
      </c>
    </row>
    <row r="73" spans="1:14" x14ac:dyDescent="0.25">
      <c r="A73" s="1">
        <v>44440</v>
      </c>
      <c r="B73" t="s">
        <v>13</v>
      </c>
      <c r="C73" t="s">
        <v>15</v>
      </c>
      <c r="D73" s="6">
        <v>268</v>
      </c>
      <c r="E73">
        <v>1739</v>
      </c>
      <c r="F73">
        <v>675</v>
      </c>
      <c r="G73" s="6">
        <v>2921</v>
      </c>
      <c r="H73">
        <v>59</v>
      </c>
      <c r="I73">
        <v>19</v>
      </c>
      <c r="J73" s="10">
        <f>IFERROR(Marketing2[[#This Row],[spend]]/Marketing2[[#This Row],[revenue]],0)</f>
        <v>9.1749400890106123E-2</v>
      </c>
      <c r="K73" s="6">
        <f>Marketing2[[#This Row],[revenue]]/Marketing2[[#This Row],[transactions]]</f>
        <v>49.508474576271183</v>
      </c>
      <c r="L73" s="6">
        <f>Marketing2[[#This Row],[spend]]/Marketing2[[#This Row],[new_customer_transactions]]</f>
        <v>14.105263157894736</v>
      </c>
      <c r="M73" s="10">
        <f>Marketing2[[#This Row],[clicks]]/Marketing2[[#This Row],[impressions]]</f>
        <v>0.38815411155836688</v>
      </c>
      <c r="N73">
        <f>Marketing2[[#This Row],[transactions]]/Marketing2[[#This Row],[clicks]]</f>
        <v>8.7407407407407406E-2</v>
      </c>
    </row>
    <row r="74" spans="1:14" x14ac:dyDescent="0.25">
      <c r="A74" s="1">
        <v>44470</v>
      </c>
      <c r="B74" t="s">
        <v>13</v>
      </c>
      <c r="C74" t="s">
        <v>15</v>
      </c>
      <c r="D74" s="6">
        <v>223</v>
      </c>
      <c r="E74">
        <v>1440</v>
      </c>
      <c r="F74">
        <v>599</v>
      </c>
      <c r="G74" s="6">
        <v>2789</v>
      </c>
      <c r="H74">
        <v>57</v>
      </c>
      <c r="I74">
        <v>18</v>
      </c>
      <c r="J74" s="10">
        <f>IFERROR(Marketing2[[#This Row],[spend]]/Marketing2[[#This Row],[revenue]],0)</f>
        <v>7.9956973825743988E-2</v>
      </c>
      <c r="K74" s="6">
        <f>Marketing2[[#This Row],[revenue]]/Marketing2[[#This Row],[transactions]]</f>
        <v>48.929824561403507</v>
      </c>
      <c r="L74" s="6">
        <f>Marketing2[[#This Row],[spend]]/Marketing2[[#This Row],[new_customer_transactions]]</f>
        <v>12.388888888888889</v>
      </c>
      <c r="M74" s="10">
        <f>Marketing2[[#This Row],[clicks]]/Marketing2[[#This Row],[impressions]]</f>
        <v>0.41597222222222224</v>
      </c>
      <c r="N74">
        <f>Marketing2[[#This Row],[transactions]]/Marketing2[[#This Row],[clicks]]</f>
        <v>9.515859766277128E-2</v>
      </c>
    </row>
    <row r="75" spans="1:14" x14ac:dyDescent="0.25">
      <c r="A75" s="1">
        <v>44501</v>
      </c>
      <c r="B75" t="s">
        <v>13</v>
      </c>
      <c r="C75" t="s">
        <v>15</v>
      </c>
      <c r="D75" s="6">
        <v>434</v>
      </c>
      <c r="E75">
        <v>7290</v>
      </c>
      <c r="F75">
        <v>993</v>
      </c>
      <c r="G75" s="6">
        <v>3077</v>
      </c>
      <c r="H75">
        <v>67</v>
      </c>
      <c r="I75">
        <v>23</v>
      </c>
      <c r="J75" s="10">
        <f>IFERROR(Marketing2[[#This Row],[spend]]/Marketing2[[#This Row],[revenue]],0)</f>
        <v>0.14104647383815405</v>
      </c>
      <c r="K75" s="6">
        <f>Marketing2[[#This Row],[revenue]]/Marketing2[[#This Row],[transactions]]</f>
        <v>45.92537313432836</v>
      </c>
      <c r="L75" s="6">
        <f>Marketing2[[#This Row],[spend]]/Marketing2[[#This Row],[new_customer_transactions]]</f>
        <v>18.869565217391305</v>
      </c>
      <c r="M75" s="10">
        <f>Marketing2[[#This Row],[clicks]]/Marketing2[[#This Row],[impressions]]</f>
        <v>0.13621399176954732</v>
      </c>
      <c r="N75">
        <f>Marketing2[[#This Row],[transactions]]/Marketing2[[#This Row],[clicks]]</f>
        <v>6.747230614300101E-2</v>
      </c>
    </row>
    <row r="76" spans="1:14" x14ac:dyDescent="0.25">
      <c r="A76" s="1">
        <v>44531</v>
      </c>
      <c r="B76" t="s">
        <v>13</v>
      </c>
      <c r="C76" t="s">
        <v>15</v>
      </c>
      <c r="D76" s="6">
        <v>332</v>
      </c>
      <c r="E76">
        <v>11039</v>
      </c>
      <c r="F76">
        <v>639</v>
      </c>
      <c r="G76" s="6">
        <v>2315</v>
      </c>
      <c r="H76">
        <v>51</v>
      </c>
      <c r="I76">
        <v>11</v>
      </c>
      <c r="J76" s="10">
        <f>IFERROR(Marketing2[[#This Row],[spend]]/Marketing2[[#This Row],[revenue]],0)</f>
        <v>0.14341252699784018</v>
      </c>
      <c r="K76" s="6">
        <f>Marketing2[[#This Row],[revenue]]/Marketing2[[#This Row],[transactions]]</f>
        <v>45.392156862745097</v>
      </c>
      <c r="L76" s="6">
        <f>Marketing2[[#This Row],[spend]]/Marketing2[[#This Row],[new_customer_transactions]]</f>
        <v>30.181818181818183</v>
      </c>
      <c r="M76" s="10">
        <f>Marketing2[[#This Row],[clicks]]/Marketing2[[#This Row],[impressions]]</f>
        <v>5.7885678050548055E-2</v>
      </c>
      <c r="N76">
        <f>Marketing2[[#This Row],[transactions]]/Marketing2[[#This Row],[clicks]]</f>
        <v>7.9812206572769953E-2</v>
      </c>
    </row>
    <row r="77" spans="1:14" x14ac:dyDescent="0.25">
      <c r="A77" s="1">
        <v>44562</v>
      </c>
      <c r="B77" t="s">
        <v>13</v>
      </c>
      <c r="C77" t="s">
        <v>15</v>
      </c>
      <c r="D77" s="6">
        <v>254</v>
      </c>
      <c r="E77">
        <v>2114</v>
      </c>
      <c r="F77">
        <v>2328</v>
      </c>
      <c r="G77" s="6">
        <v>3797</v>
      </c>
      <c r="H77">
        <v>81</v>
      </c>
      <c r="I77">
        <v>27</v>
      </c>
      <c r="J77" s="10">
        <f>IFERROR(Marketing2[[#This Row],[spend]]/Marketing2[[#This Row],[revenue]],0)</f>
        <v>6.6894917039768242E-2</v>
      </c>
      <c r="K77" s="6">
        <f>Marketing2[[#This Row],[revenue]]/Marketing2[[#This Row],[transactions]]</f>
        <v>46.876543209876544</v>
      </c>
      <c r="L77" s="6">
        <f>Marketing2[[#This Row],[spend]]/Marketing2[[#This Row],[new_customer_transactions]]</f>
        <v>9.4074074074074066</v>
      </c>
      <c r="M77" s="10">
        <f>Marketing2[[#This Row],[clicks]]/Marketing2[[#This Row],[impressions]]</f>
        <v>1.1012298959318827</v>
      </c>
      <c r="N77">
        <f>Marketing2[[#This Row],[transactions]]/Marketing2[[#This Row],[clicks]]</f>
        <v>3.4793814432989692E-2</v>
      </c>
    </row>
    <row r="78" spans="1:14" x14ac:dyDescent="0.25">
      <c r="A78" s="1">
        <v>44593</v>
      </c>
      <c r="B78" t="s">
        <v>13</v>
      </c>
      <c r="C78" t="s">
        <v>15</v>
      </c>
      <c r="D78" s="6">
        <v>301</v>
      </c>
      <c r="E78">
        <v>1930</v>
      </c>
      <c r="F78">
        <v>1753</v>
      </c>
      <c r="G78" s="6">
        <v>3244</v>
      </c>
      <c r="H78">
        <v>67</v>
      </c>
      <c r="I78">
        <v>22</v>
      </c>
      <c r="J78" s="10">
        <f>IFERROR(Marketing2[[#This Row],[spend]]/Marketing2[[#This Row],[revenue]],0)</f>
        <v>9.2786683107274975E-2</v>
      </c>
      <c r="K78" s="6">
        <f>Marketing2[[#This Row],[revenue]]/Marketing2[[#This Row],[transactions]]</f>
        <v>48.417910447761194</v>
      </c>
      <c r="L78" s="6">
        <f>Marketing2[[#This Row],[spend]]/Marketing2[[#This Row],[new_customer_transactions]]</f>
        <v>13.681818181818182</v>
      </c>
      <c r="M78" s="10">
        <f>Marketing2[[#This Row],[clicks]]/Marketing2[[#This Row],[impressions]]</f>
        <v>0.90829015544041447</v>
      </c>
      <c r="N78">
        <f>Marketing2[[#This Row],[transactions]]/Marketing2[[#This Row],[clicks]]</f>
        <v>3.8220193953223049E-2</v>
      </c>
    </row>
    <row r="79" spans="1:14" x14ac:dyDescent="0.25">
      <c r="A79" s="1">
        <v>44621</v>
      </c>
      <c r="B79" t="s">
        <v>13</v>
      </c>
      <c r="C79" t="s">
        <v>15</v>
      </c>
      <c r="D79" s="6">
        <v>477</v>
      </c>
      <c r="E79">
        <v>2254</v>
      </c>
      <c r="F79">
        <v>2323</v>
      </c>
      <c r="G79" s="6">
        <v>4466</v>
      </c>
      <c r="H79">
        <v>91</v>
      </c>
      <c r="I79">
        <v>31</v>
      </c>
      <c r="J79" s="10">
        <f>IFERROR(Marketing2[[#This Row],[spend]]/Marketing2[[#This Row],[revenue]],0)</f>
        <v>0.10680698611733094</v>
      </c>
      <c r="K79" s="6">
        <f>Marketing2[[#This Row],[revenue]]/Marketing2[[#This Row],[transactions]]</f>
        <v>49.07692307692308</v>
      </c>
      <c r="L79" s="6">
        <f>Marketing2[[#This Row],[spend]]/Marketing2[[#This Row],[new_customer_transactions]]</f>
        <v>15.387096774193548</v>
      </c>
      <c r="M79" s="10">
        <f>Marketing2[[#This Row],[clicks]]/Marketing2[[#This Row],[impressions]]</f>
        <v>1.0306122448979591</v>
      </c>
      <c r="N79">
        <f>Marketing2[[#This Row],[transactions]]/Marketing2[[#This Row],[clicks]]</f>
        <v>3.9173482565647871E-2</v>
      </c>
    </row>
    <row r="80" spans="1:14" x14ac:dyDescent="0.25">
      <c r="A80" s="1">
        <v>44652</v>
      </c>
      <c r="B80" t="s">
        <v>13</v>
      </c>
      <c r="C80" t="s">
        <v>15</v>
      </c>
      <c r="D80" s="6">
        <v>329</v>
      </c>
      <c r="E80">
        <v>2026</v>
      </c>
      <c r="F80">
        <v>2078</v>
      </c>
      <c r="G80" s="6">
        <v>4167</v>
      </c>
      <c r="H80">
        <v>87</v>
      </c>
      <c r="I80">
        <v>25</v>
      </c>
      <c r="J80" s="10">
        <f>IFERROR(Marketing2[[#This Row],[spend]]/Marketing2[[#This Row],[revenue]],0)</f>
        <v>7.8953683705303576E-2</v>
      </c>
      <c r="K80" s="6">
        <f>Marketing2[[#This Row],[revenue]]/Marketing2[[#This Row],[transactions]]</f>
        <v>47.896551724137929</v>
      </c>
      <c r="L80" s="6">
        <f>Marketing2[[#This Row],[spend]]/Marketing2[[#This Row],[new_customer_transactions]]</f>
        <v>13.16</v>
      </c>
      <c r="M80" s="10">
        <f>Marketing2[[#This Row],[clicks]]/Marketing2[[#This Row],[impressions]]</f>
        <v>1.0256663376110562</v>
      </c>
      <c r="N80">
        <f>Marketing2[[#This Row],[transactions]]/Marketing2[[#This Row],[clicks]]</f>
        <v>4.1867179980750721E-2</v>
      </c>
    </row>
    <row r="81" spans="1:14" x14ac:dyDescent="0.25">
      <c r="A81" s="1">
        <v>44682</v>
      </c>
      <c r="B81" t="s">
        <v>13</v>
      </c>
      <c r="C81" t="s">
        <v>15</v>
      </c>
      <c r="D81" s="6">
        <v>312</v>
      </c>
      <c r="E81">
        <v>2571</v>
      </c>
      <c r="F81">
        <v>2475</v>
      </c>
      <c r="G81" s="6">
        <v>4600</v>
      </c>
      <c r="H81">
        <v>97</v>
      </c>
      <c r="I81">
        <v>29</v>
      </c>
      <c r="J81" s="10">
        <f>IFERROR(Marketing2[[#This Row],[spend]]/Marketing2[[#This Row],[revenue]],0)</f>
        <v>6.7826086956521744E-2</v>
      </c>
      <c r="K81" s="6">
        <f>Marketing2[[#This Row],[revenue]]/Marketing2[[#This Row],[transactions]]</f>
        <v>47.422680412371136</v>
      </c>
      <c r="L81" s="6">
        <f>Marketing2[[#This Row],[spend]]/Marketing2[[#This Row],[new_customer_transactions]]</f>
        <v>10.758620689655173</v>
      </c>
      <c r="M81" s="10">
        <f>Marketing2[[#This Row],[clicks]]/Marketing2[[#This Row],[impressions]]</f>
        <v>0.96266044340723456</v>
      </c>
      <c r="N81">
        <f>Marketing2[[#This Row],[transactions]]/Marketing2[[#This Row],[clicks]]</f>
        <v>3.9191919191919194E-2</v>
      </c>
    </row>
    <row r="82" spans="1:14" x14ac:dyDescent="0.25">
      <c r="A82" s="1">
        <v>44713</v>
      </c>
      <c r="B82" t="s">
        <v>13</v>
      </c>
      <c r="C82" t="s">
        <v>15</v>
      </c>
      <c r="D82" s="6">
        <v>269</v>
      </c>
      <c r="E82">
        <v>2108</v>
      </c>
      <c r="F82">
        <v>2108</v>
      </c>
      <c r="G82" s="6">
        <v>4159</v>
      </c>
      <c r="H82">
        <v>83</v>
      </c>
      <c r="I82">
        <v>26</v>
      </c>
      <c r="J82" s="10">
        <f>IFERROR(Marketing2[[#This Row],[spend]]/Marketing2[[#This Row],[revenue]],0)</f>
        <v>6.4679009377254154E-2</v>
      </c>
      <c r="K82" s="6">
        <f>Marketing2[[#This Row],[revenue]]/Marketing2[[#This Row],[transactions]]</f>
        <v>50.108433734939759</v>
      </c>
      <c r="L82" s="6">
        <f>Marketing2[[#This Row],[spend]]/Marketing2[[#This Row],[new_customer_transactions]]</f>
        <v>10.346153846153847</v>
      </c>
      <c r="M82" s="10">
        <f>Marketing2[[#This Row],[clicks]]/Marketing2[[#This Row],[impressions]]</f>
        <v>1</v>
      </c>
      <c r="N82">
        <f>Marketing2[[#This Row],[transactions]]/Marketing2[[#This Row],[clicks]]</f>
        <v>3.9373814041745732E-2</v>
      </c>
    </row>
    <row r="83" spans="1:14" x14ac:dyDescent="0.25">
      <c r="A83" s="1">
        <v>44743</v>
      </c>
      <c r="B83" t="s">
        <v>13</v>
      </c>
      <c r="C83" t="s">
        <v>15</v>
      </c>
      <c r="D83" s="6">
        <v>275</v>
      </c>
      <c r="E83">
        <v>1847</v>
      </c>
      <c r="F83">
        <v>1893</v>
      </c>
      <c r="G83" s="6">
        <v>4247</v>
      </c>
      <c r="H83">
        <v>75</v>
      </c>
      <c r="I83">
        <v>24</v>
      </c>
      <c r="J83" s="10">
        <f>IFERROR(Marketing2[[#This Row],[spend]]/Marketing2[[#This Row],[revenue]],0)</f>
        <v>6.4751589357193315E-2</v>
      </c>
      <c r="K83" s="6">
        <f>Marketing2[[#This Row],[revenue]]/Marketing2[[#This Row],[transactions]]</f>
        <v>56.626666666666665</v>
      </c>
      <c r="L83" s="6">
        <f>Marketing2[[#This Row],[spend]]/Marketing2[[#This Row],[new_customer_transactions]]</f>
        <v>11.458333333333334</v>
      </c>
      <c r="M83" s="10">
        <f>Marketing2[[#This Row],[clicks]]/Marketing2[[#This Row],[impressions]]</f>
        <v>1.0249052517596102</v>
      </c>
      <c r="N83">
        <f>Marketing2[[#This Row],[transactions]]/Marketing2[[#This Row],[clicks]]</f>
        <v>3.9619651347068144E-2</v>
      </c>
    </row>
    <row r="84" spans="1:14" x14ac:dyDescent="0.25">
      <c r="A84" s="1">
        <v>44774</v>
      </c>
      <c r="B84" t="s">
        <v>13</v>
      </c>
      <c r="C84" t="s">
        <v>15</v>
      </c>
      <c r="D84" s="6">
        <v>308</v>
      </c>
      <c r="E84">
        <v>2052</v>
      </c>
      <c r="F84">
        <v>2085</v>
      </c>
      <c r="G84" s="6">
        <v>3937</v>
      </c>
      <c r="H84">
        <v>77</v>
      </c>
      <c r="I84">
        <v>20</v>
      </c>
      <c r="J84" s="10">
        <f>IFERROR(Marketing2[[#This Row],[spend]]/Marketing2[[#This Row],[revenue]],0)</f>
        <v>7.8232156464312932E-2</v>
      </c>
      <c r="K84" s="6">
        <f>Marketing2[[#This Row],[revenue]]/Marketing2[[#This Row],[transactions]]</f>
        <v>51.129870129870127</v>
      </c>
      <c r="L84" s="6">
        <f>Marketing2[[#This Row],[spend]]/Marketing2[[#This Row],[new_customer_transactions]]</f>
        <v>15.4</v>
      </c>
      <c r="M84" s="10">
        <f>Marketing2[[#This Row],[clicks]]/Marketing2[[#This Row],[impressions]]</f>
        <v>1.0160818713450293</v>
      </c>
      <c r="N84">
        <f>Marketing2[[#This Row],[transactions]]/Marketing2[[#This Row],[clicks]]</f>
        <v>3.6930455635491605E-2</v>
      </c>
    </row>
    <row r="85" spans="1:14" x14ac:dyDescent="0.25">
      <c r="A85" s="1">
        <v>44805</v>
      </c>
      <c r="B85" t="s">
        <v>13</v>
      </c>
      <c r="C85" t="s">
        <v>15</v>
      </c>
      <c r="D85" s="6">
        <v>123</v>
      </c>
      <c r="E85">
        <v>783</v>
      </c>
      <c r="F85">
        <v>810</v>
      </c>
      <c r="G85" s="6">
        <v>1967</v>
      </c>
      <c r="H85">
        <v>37</v>
      </c>
      <c r="I85">
        <v>11</v>
      </c>
      <c r="J85" s="10">
        <f>IFERROR(Marketing2[[#This Row],[spend]]/Marketing2[[#This Row],[revenue]],0)</f>
        <v>6.2531774275546514E-2</v>
      </c>
      <c r="K85" s="6">
        <f>Marketing2[[#This Row],[revenue]]/Marketing2[[#This Row],[transactions]]</f>
        <v>53.162162162162161</v>
      </c>
      <c r="L85" s="6">
        <f>Marketing2[[#This Row],[spend]]/Marketing2[[#This Row],[new_customer_transactions]]</f>
        <v>11.181818181818182</v>
      </c>
      <c r="M85" s="10">
        <f>Marketing2[[#This Row],[clicks]]/Marketing2[[#This Row],[impressions]]</f>
        <v>1.0344827586206897</v>
      </c>
      <c r="N85">
        <f>Marketing2[[#This Row],[transactions]]/Marketing2[[#This Row],[clicks]]</f>
        <v>4.5679012345679011E-2</v>
      </c>
    </row>
    <row r="86" spans="1:14" x14ac:dyDescent="0.25">
      <c r="A86" s="1">
        <v>44197</v>
      </c>
      <c r="B86" t="s">
        <v>13</v>
      </c>
      <c r="C86" t="s">
        <v>16</v>
      </c>
      <c r="D86" s="6">
        <v>89</v>
      </c>
      <c r="E86">
        <v>3384</v>
      </c>
      <c r="F86">
        <v>257</v>
      </c>
      <c r="G86" s="6">
        <v>116</v>
      </c>
      <c r="H86">
        <v>3</v>
      </c>
      <c r="I86">
        <v>1</v>
      </c>
      <c r="J86" s="10">
        <f>IFERROR(Marketing2[[#This Row],[spend]]/Marketing2[[#This Row],[revenue]],0)</f>
        <v>0.76724137931034486</v>
      </c>
      <c r="K86" s="6">
        <f>Marketing2[[#This Row],[revenue]]/Marketing2[[#This Row],[transactions]]</f>
        <v>38.666666666666664</v>
      </c>
      <c r="L86" s="6">
        <f>Marketing2[[#This Row],[spend]]/Marketing2[[#This Row],[new_customer_transactions]]</f>
        <v>89</v>
      </c>
      <c r="M86" s="10">
        <f>Marketing2[[#This Row],[clicks]]/Marketing2[[#This Row],[impressions]]</f>
        <v>7.594562647754137E-2</v>
      </c>
      <c r="N86">
        <f>Marketing2[[#This Row],[transactions]]/Marketing2[[#This Row],[clicks]]</f>
        <v>1.1673151750972763E-2</v>
      </c>
    </row>
    <row r="87" spans="1:14" x14ac:dyDescent="0.25">
      <c r="A87" s="1">
        <v>44228</v>
      </c>
      <c r="B87" t="s">
        <v>13</v>
      </c>
      <c r="C87" t="s">
        <v>16</v>
      </c>
      <c r="D87" s="6">
        <v>9</v>
      </c>
      <c r="E87">
        <v>524</v>
      </c>
      <c r="F87">
        <v>49</v>
      </c>
      <c r="G87" s="6">
        <v>68</v>
      </c>
      <c r="H87">
        <v>1</v>
      </c>
      <c r="I87">
        <v>0</v>
      </c>
      <c r="J87" s="10">
        <f>IFERROR(Marketing2[[#This Row],[spend]]/Marketing2[[#This Row],[revenue]],0)</f>
        <v>0.13235294117647059</v>
      </c>
      <c r="K87" s="6">
        <f>Marketing2[[#This Row],[revenue]]/Marketing2[[#This Row],[transactions]]</f>
        <v>68</v>
      </c>
      <c r="L87" s="6" t="e">
        <f>Marketing2[[#This Row],[spend]]/Marketing2[[#This Row],[new_customer_transactions]]</f>
        <v>#DIV/0!</v>
      </c>
      <c r="M87" s="10">
        <f>Marketing2[[#This Row],[clicks]]/Marketing2[[#This Row],[impressions]]</f>
        <v>9.3511450381679392E-2</v>
      </c>
      <c r="N87">
        <f>Marketing2[[#This Row],[transactions]]/Marketing2[[#This Row],[clicks]]</f>
        <v>2.0408163265306121E-2</v>
      </c>
    </row>
    <row r="88" spans="1:14" x14ac:dyDescent="0.25">
      <c r="A88" s="1">
        <v>44256</v>
      </c>
      <c r="B88" t="s">
        <v>13</v>
      </c>
      <c r="C88" t="s">
        <v>16</v>
      </c>
      <c r="D88" s="6">
        <v>314</v>
      </c>
      <c r="E88">
        <v>22070</v>
      </c>
      <c r="F88">
        <v>2153</v>
      </c>
      <c r="G88" s="6">
        <v>712</v>
      </c>
      <c r="H88">
        <v>13</v>
      </c>
      <c r="I88">
        <v>7</v>
      </c>
      <c r="J88" s="10">
        <f>IFERROR(Marketing2[[#This Row],[spend]]/Marketing2[[#This Row],[revenue]],0)</f>
        <v>0.4410112359550562</v>
      </c>
      <c r="K88" s="6">
        <f>Marketing2[[#This Row],[revenue]]/Marketing2[[#This Row],[transactions]]</f>
        <v>54.769230769230766</v>
      </c>
      <c r="L88" s="6">
        <f>Marketing2[[#This Row],[spend]]/Marketing2[[#This Row],[new_customer_transactions]]</f>
        <v>44.857142857142854</v>
      </c>
      <c r="M88" s="10">
        <f>Marketing2[[#This Row],[clicks]]/Marketing2[[#This Row],[impressions]]</f>
        <v>9.7553239691889448E-2</v>
      </c>
      <c r="N88">
        <f>Marketing2[[#This Row],[transactions]]/Marketing2[[#This Row],[clicks]]</f>
        <v>6.0380863910822107E-3</v>
      </c>
    </row>
    <row r="89" spans="1:14" x14ac:dyDescent="0.25">
      <c r="A89" s="1">
        <v>44287</v>
      </c>
      <c r="B89" t="s">
        <v>13</v>
      </c>
      <c r="C89" t="s">
        <v>16</v>
      </c>
      <c r="D89" s="6">
        <v>743</v>
      </c>
      <c r="E89">
        <v>40984</v>
      </c>
      <c r="F89">
        <v>4084</v>
      </c>
      <c r="G89" s="6">
        <v>860</v>
      </c>
      <c r="H89">
        <v>18</v>
      </c>
      <c r="I89">
        <v>10</v>
      </c>
      <c r="J89" s="10">
        <f>IFERROR(Marketing2[[#This Row],[spend]]/Marketing2[[#This Row],[revenue]],0)</f>
        <v>0.86395348837209307</v>
      </c>
      <c r="K89" s="6">
        <f>Marketing2[[#This Row],[revenue]]/Marketing2[[#This Row],[transactions]]</f>
        <v>47.777777777777779</v>
      </c>
      <c r="L89" s="6">
        <f>Marketing2[[#This Row],[spend]]/Marketing2[[#This Row],[new_customer_transactions]]</f>
        <v>74.3</v>
      </c>
      <c r="M89" s="10">
        <f>Marketing2[[#This Row],[clicks]]/Marketing2[[#This Row],[impressions]]</f>
        <v>9.9648643373023621E-2</v>
      </c>
      <c r="N89">
        <f>Marketing2[[#This Row],[transactions]]/Marketing2[[#This Row],[clicks]]</f>
        <v>4.4074436826640551E-3</v>
      </c>
    </row>
    <row r="90" spans="1:14" x14ac:dyDescent="0.25">
      <c r="A90" s="1">
        <v>44378</v>
      </c>
      <c r="B90" t="s">
        <v>13</v>
      </c>
      <c r="C90" t="s">
        <v>16</v>
      </c>
      <c r="D90" s="6">
        <v>406</v>
      </c>
      <c r="E90">
        <v>15715</v>
      </c>
      <c r="F90">
        <v>1511</v>
      </c>
      <c r="G90" s="6">
        <v>410</v>
      </c>
      <c r="H90">
        <v>10</v>
      </c>
      <c r="I90">
        <v>5</v>
      </c>
      <c r="J90" s="10">
        <f>IFERROR(Marketing2[[#This Row],[spend]]/Marketing2[[#This Row],[revenue]],0)</f>
        <v>0.99024390243902438</v>
      </c>
      <c r="K90" s="6">
        <f>Marketing2[[#This Row],[revenue]]/Marketing2[[#This Row],[transactions]]</f>
        <v>41</v>
      </c>
      <c r="L90" s="6">
        <f>Marketing2[[#This Row],[spend]]/Marketing2[[#This Row],[new_customer_transactions]]</f>
        <v>81.2</v>
      </c>
      <c r="M90" s="10">
        <f>Marketing2[[#This Row],[clicks]]/Marketing2[[#This Row],[impressions]]</f>
        <v>9.6150174992045812E-2</v>
      </c>
      <c r="N90">
        <f>Marketing2[[#This Row],[transactions]]/Marketing2[[#This Row],[clicks]]</f>
        <v>6.6181336863004635E-3</v>
      </c>
    </row>
    <row r="91" spans="1:14" x14ac:dyDescent="0.25">
      <c r="A91" s="1">
        <v>44409</v>
      </c>
      <c r="B91" t="s">
        <v>13</v>
      </c>
      <c r="C91" t="s">
        <v>16</v>
      </c>
      <c r="D91" s="6">
        <v>157</v>
      </c>
      <c r="E91">
        <v>5175</v>
      </c>
      <c r="F91">
        <v>454</v>
      </c>
      <c r="G91" s="6">
        <v>402</v>
      </c>
      <c r="H91">
        <v>8</v>
      </c>
      <c r="I91">
        <v>4</v>
      </c>
      <c r="J91" s="10">
        <f>IFERROR(Marketing2[[#This Row],[spend]]/Marketing2[[#This Row],[revenue]],0)</f>
        <v>0.39054726368159204</v>
      </c>
      <c r="K91" s="6">
        <f>Marketing2[[#This Row],[revenue]]/Marketing2[[#This Row],[transactions]]</f>
        <v>50.25</v>
      </c>
      <c r="L91" s="6">
        <f>Marketing2[[#This Row],[spend]]/Marketing2[[#This Row],[new_customer_transactions]]</f>
        <v>39.25</v>
      </c>
      <c r="M91" s="10">
        <f>Marketing2[[#This Row],[clicks]]/Marketing2[[#This Row],[impressions]]</f>
        <v>8.7729468599033814E-2</v>
      </c>
      <c r="N91">
        <f>Marketing2[[#This Row],[transactions]]/Marketing2[[#This Row],[clicks]]</f>
        <v>1.7621145374449341E-2</v>
      </c>
    </row>
    <row r="92" spans="1:14" x14ac:dyDescent="0.25">
      <c r="A92" s="1">
        <v>44440</v>
      </c>
      <c r="B92" t="s">
        <v>13</v>
      </c>
      <c r="C92" t="s">
        <v>16</v>
      </c>
      <c r="D92" s="6">
        <v>388</v>
      </c>
      <c r="E92">
        <v>14670</v>
      </c>
      <c r="F92">
        <v>1198</v>
      </c>
      <c r="G92" s="6">
        <v>481</v>
      </c>
      <c r="H92">
        <v>11</v>
      </c>
      <c r="I92">
        <v>5</v>
      </c>
      <c r="J92" s="10">
        <f>IFERROR(Marketing2[[#This Row],[spend]]/Marketing2[[#This Row],[revenue]],0)</f>
        <v>0.8066528066528067</v>
      </c>
      <c r="K92" s="6">
        <f>Marketing2[[#This Row],[revenue]]/Marketing2[[#This Row],[transactions]]</f>
        <v>43.727272727272727</v>
      </c>
      <c r="L92" s="6">
        <f>Marketing2[[#This Row],[spend]]/Marketing2[[#This Row],[new_customer_transactions]]</f>
        <v>77.599999999999994</v>
      </c>
      <c r="M92" s="10">
        <f>Marketing2[[#This Row],[clicks]]/Marketing2[[#This Row],[impressions]]</f>
        <v>8.1663258350374912E-2</v>
      </c>
      <c r="N92">
        <f>Marketing2[[#This Row],[transactions]]/Marketing2[[#This Row],[clicks]]</f>
        <v>9.1819699499165273E-3</v>
      </c>
    </row>
    <row r="93" spans="1:14" x14ac:dyDescent="0.25">
      <c r="A93" s="1">
        <v>44470</v>
      </c>
      <c r="B93" t="s">
        <v>13</v>
      </c>
      <c r="C93" t="s">
        <v>16</v>
      </c>
      <c r="D93" s="6">
        <v>304</v>
      </c>
      <c r="E93">
        <v>15441</v>
      </c>
      <c r="F93">
        <v>1210</v>
      </c>
      <c r="G93" s="6">
        <v>504</v>
      </c>
      <c r="H93">
        <v>11</v>
      </c>
      <c r="I93">
        <v>5</v>
      </c>
      <c r="J93" s="10">
        <f>IFERROR(Marketing2[[#This Row],[spend]]/Marketing2[[#This Row],[revenue]],0)</f>
        <v>0.60317460317460314</v>
      </c>
      <c r="K93" s="6">
        <f>Marketing2[[#This Row],[revenue]]/Marketing2[[#This Row],[transactions]]</f>
        <v>45.81818181818182</v>
      </c>
      <c r="L93" s="6">
        <f>Marketing2[[#This Row],[spend]]/Marketing2[[#This Row],[new_customer_transactions]]</f>
        <v>60.8</v>
      </c>
      <c r="M93" s="10">
        <f>Marketing2[[#This Row],[clicks]]/Marketing2[[#This Row],[impressions]]</f>
        <v>7.8362800336765751E-2</v>
      </c>
      <c r="N93">
        <f>Marketing2[[#This Row],[transactions]]/Marketing2[[#This Row],[clicks]]</f>
        <v>9.0909090909090905E-3</v>
      </c>
    </row>
    <row r="94" spans="1:14" x14ac:dyDescent="0.25">
      <c r="A94" s="1">
        <v>44501</v>
      </c>
      <c r="B94" t="s">
        <v>13</v>
      </c>
      <c r="C94" t="s">
        <v>16</v>
      </c>
      <c r="D94" s="6">
        <v>187</v>
      </c>
      <c r="E94">
        <v>9952</v>
      </c>
      <c r="F94">
        <v>930</v>
      </c>
      <c r="G94" s="6">
        <v>283</v>
      </c>
      <c r="H94">
        <v>6</v>
      </c>
      <c r="I94">
        <v>2</v>
      </c>
      <c r="J94" s="10">
        <f>IFERROR(Marketing2[[#This Row],[spend]]/Marketing2[[#This Row],[revenue]],0)</f>
        <v>0.66077738515901063</v>
      </c>
      <c r="K94" s="6">
        <f>Marketing2[[#This Row],[revenue]]/Marketing2[[#This Row],[transactions]]</f>
        <v>47.166666666666664</v>
      </c>
      <c r="L94" s="6">
        <f>Marketing2[[#This Row],[spend]]/Marketing2[[#This Row],[new_customer_transactions]]</f>
        <v>93.5</v>
      </c>
      <c r="M94" s="10">
        <f>Marketing2[[#This Row],[clicks]]/Marketing2[[#This Row],[impressions]]</f>
        <v>9.3448553054662375E-2</v>
      </c>
      <c r="N94">
        <f>Marketing2[[#This Row],[transactions]]/Marketing2[[#This Row],[clicks]]</f>
        <v>6.4516129032258064E-3</v>
      </c>
    </row>
    <row r="95" spans="1:14" x14ac:dyDescent="0.25">
      <c r="A95" s="1">
        <v>44531</v>
      </c>
      <c r="B95" t="s">
        <v>13</v>
      </c>
      <c r="C95" t="s">
        <v>16</v>
      </c>
      <c r="D95" s="6">
        <v>194</v>
      </c>
      <c r="E95">
        <v>14101</v>
      </c>
      <c r="F95">
        <v>1491</v>
      </c>
      <c r="G95" s="6">
        <v>253</v>
      </c>
      <c r="H95">
        <v>5</v>
      </c>
      <c r="I95">
        <v>2</v>
      </c>
      <c r="J95" s="10">
        <f>IFERROR(Marketing2[[#This Row],[spend]]/Marketing2[[#This Row],[revenue]],0)</f>
        <v>0.76679841897233203</v>
      </c>
      <c r="K95" s="6">
        <f>Marketing2[[#This Row],[revenue]]/Marketing2[[#This Row],[transactions]]</f>
        <v>50.6</v>
      </c>
      <c r="L95" s="6">
        <f>Marketing2[[#This Row],[spend]]/Marketing2[[#This Row],[new_customer_transactions]]</f>
        <v>97</v>
      </c>
      <c r="M95" s="10">
        <f>Marketing2[[#This Row],[clicks]]/Marketing2[[#This Row],[impressions]]</f>
        <v>0.10573718176015885</v>
      </c>
      <c r="N95">
        <f>Marketing2[[#This Row],[transactions]]/Marketing2[[#This Row],[clicks]]</f>
        <v>3.3534540576794099E-3</v>
      </c>
    </row>
    <row r="96" spans="1:14" x14ac:dyDescent="0.25">
      <c r="A96" s="1">
        <v>44562</v>
      </c>
      <c r="B96" t="s">
        <v>13</v>
      </c>
      <c r="C96" t="s">
        <v>16</v>
      </c>
      <c r="D96" s="6">
        <v>96</v>
      </c>
      <c r="E96">
        <v>7784</v>
      </c>
      <c r="F96">
        <v>971</v>
      </c>
      <c r="G96" s="6">
        <v>111</v>
      </c>
      <c r="H96">
        <v>3</v>
      </c>
      <c r="I96">
        <v>1</v>
      </c>
      <c r="J96" s="10">
        <f>IFERROR(Marketing2[[#This Row],[spend]]/Marketing2[[#This Row],[revenue]],0)</f>
        <v>0.86486486486486491</v>
      </c>
      <c r="K96" s="6">
        <f>Marketing2[[#This Row],[revenue]]/Marketing2[[#This Row],[transactions]]</f>
        <v>37</v>
      </c>
      <c r="L96" s="6">
        <f>Marketing2[[#This Row],[spend]]/Marketing2[[#This Row],[new_customer_transactions]]</f>
        <v>96</v>
      </c>
      <c r="M96" s="10">
        <f>Marketing2[[#This Row],[clicks]]/Marketing2[[#This Row],[impressions]]</f>
        <v>0.12474306269270298</v>
      </c>
      <c r="N96">
        <f>Marketing2[[#This Row],[transactions]]/Marketing2[[#This Row],[clicks]]</f>
        <v>3.089598352214212E-3</v>
      </c>
    </row>
    <row r="97" spans="1:14" x14ac:dyDescent="0.25">
      <c r="A97" s="1">
        <v>44593</v>
      </c>
      <c r="B97" t="s">
        <v>13</v>
      </c>
      <c r="C97" t="s">
        <v>16</v>
      </c>
      <c r="D97" s="6">
        <v>1</v>
      </c>
      <c r="E97">
        <v>28</v>
      </c>
      <c r="F97">
        <v>1</v>
      </c>
      <c r="G97" s="6">
        <v>0</v>
      </c>
      <c r="H97">
        <v>0</v>
      </c>
      <c r="I97">
        <v>0</v>
      </c>
      <c r="J97" s="10">
        <f>IFERROR(Marketing2[[#This Row],[spend]]/Marketing2[[#This Row],[revenue]],0)</f>
        <v>0</v>
      </c>
      <c r="K97" s="6" t="e">
        <f>Marketing2[[#This Row],[revenue]]/Marketing2[[#This Row],[transactions]]</f>
        <v>#DIV/0!</v>
      </c>
      <c r="L97" s="6" t="e">
        <f>Marketing2[[#This Row],[spend]]/Marketing2[[#This Row],[new_customer_transactions]]</f>
        <v>#DIV/0!</v>
      </c>
      <c r="M97" s="10">
        <f>Marketing2[[#This Row],[clicks]]/Marketing2[[#This Row],[impressions]]</f>
        <v>3.5714285714285712E-2</v>
      </c>
      <c r="N97">
        <f>Marketing2[[#This Row],[transactions]]/Marketing2[[#This Row],[clicks]]</f>
        <v>0</v>
      </c>
    </row>
    <row r="98" spans="1:14" x14ac:dyDescent="0.25">
      <c r="A98" s="1">
        <v>44621</v>
      </c>
      <c r="B98" t="s">
        <v>13</v>
      </c>
      <c r="C98" t="s">
        <v>16</v>
      </c>
      <c r="D98" s="6">
        <v>381</v>
      </c>
      <c r="E98">
        <v>7530</v>
      </c>
      <c r="F98">
        <v>470</v>
      </c>
      <c r="G98" s="6">
        <v>196</v>
      </c>
      <c r="H98">
        <v>5</v>
      </c>
      <c r="I98">
        <v>4</v>
      </c>
      <c r="J98" s="10">
        <f>IFERROR(Marketing2[[#This Row],[spend]]/Marketing2[[#This Row],[revenue]],0)</f>
        <v>1.9438775510204083</v>
      </c>
      <c r="K98" s="6">
        <f>Marketing2[[#This Row],[revenue]]/Marketing2[[#This Row],[transactions]]</f>
        <v>39.200000000000003</v>
      </c>
      <c r="L98" s="6">
        <f>Marketing2[[#This Row],[spend]]/Marketing2[[#This Row],[new_customer_transactions]]</f>
        <v>95.25</v>
      </c>
      <c r="M98" s="10">
        <f>Marketing2[[#This Row],[clicks]]/Marketing2[[#This Row],[impressions]]</f>
        <v>6.2416998671978752E-2</v>
      </c>
      <c r="N98">
        <f>Marketing2[[#This Row],[transactions]]/Marketing2[[#This Row],[clicks]]</f>
        <v>1.0638297872340425E-2</v>
      </c>
    </row>
    <row r="99" spans="1:14" x14ac:dyDescent="0.25">
      <c r="A99" s="1">
        <v>44713</v>
      </c>
      <c r="B99" t="s">
        <v>13</v>
      </c>
      <c r="C99" t="s">
        <v>16</v>
      </c>
      <c r="D99" s="6">
        <v>198</v>
      </c>
      <c r="E99">
        <v>4431</v>
      </c>
      <c r="F99">
        <v>263</v>
      </c>
      <c r="G99" s="6">
        <v>264</v>
      </c>
      <c r="H99">
        <v>6</v>
      </c>
      <c r="I99">
        <v>2</v>
      </c>
      <c r="J99" s="10">
        <f>IFERROR(Marketing2[[#This Row],[spend]]/Marketing2[[#This Row],[revenue]],0)</f>
        <v>0.75</v>
      </c>
      <c r="K99" s="6">
        <f>Marketing2[[#This Row],[revenue]]/Marketing2[[#This Row],[transactions]]</f>
        <v>44</v>
      </c>
      <c r="L99" s="6">
        <f>Marketing2[[#This Row],[spend]]/Marketing2[[#This Row],[new_customer_transactions]]</f>
        <v>99</v>
      </c>
      <c r="M99" s="10">
        <f>Marketing2[[#This Row],[clicks]]/Marketing2[[#This Row],[impressions]]</f>
        <v>5.9354547506206272E-2</v>
      </c>
      <c r="N99">
        <f>Marketing2[[#This Row],[transactions]]/Marketing2[[#This Row],[clicks]]</f>
        <v>2.2813688212927757E-2</v>
      </c>
    </row>
    <row r="100" spans="1:14" x14ac:dyDescent="0.25">
      <c r="A100" s="1">
        <v>44743</v>
      </c>
      <c r="B100" t="s">
        <v>13</v>
      </c>
      <c r="C100" t="s">
        <v>16</v>
      </c>
      <c r="D100" s="6">
        <v>290</v>
      </c>
      <c r="E100">
        <v>7429</v>
      </c>
      <c r="F100">
        <v>335</v>
      </c>
      <c r="G100" s="6">
        <v>231</v>
      </c>
      <c r="H100">
        <v>6</v>
      </c>
      <c r="I100">
        <v>5</v>
      </c>
      <c r="J100" s="10">
        <f>IFERROR(Marketing2[[#This Row],[spend]]/Marketing2[[#This Row],[revenue]],0)</f>
        <v>1.2554112554112553</v>
      </c>
      <c r="K100" s="6">
        <f>Marketing2[[#This Row],[revenue]]/Marketing2[[#This Row],[transactions]]</f>
        <v>38.5</v>
      </c>
      <c r="L100" s="6">
        <f>Marketing2[[#This Row],[spend]]/Marketing2[[#This Row],[new_customer_transactions]]</f>
        <v>58</v>
      </c>
      <c r="M100" s="10">
        <f>Marketing2[[#This Row],[clicks]]/Marketing2[[#This Row],[impressions]]</f>
        <v>4.5093552295059902E-2</v>
      </c>
      <c r="N100">
        <f>Marketing2[[#This Row],[transactions]]/Marketing2[[#This Row],[clicks]]</f>
        <v>1.7910447761194031E-2</v>
      </c>
    </row>
    <row r="101" spans="1:14" x14ac:dyDescent="0.25">
      <c r="A101" s="1">
        <v>44774</v>
      </c>
      <c r="B101" t="s">
        <v>13</v>
      </c>
      <c r="C101" t="s">
        <v>16</v>
      </c>
      <c r="D101" s="6">
        <v>495</v>
      </c>
      <c r="E101">
        <v>12017</v>
      </c>
      <c r="F101">
        <v>668</v>
      </c>
      <c r="G101" s="6">
        <v>592</v>
      </c>
      <c r="H101">
        <v>14</v>
      </c>
      <c r="I101">
        <v>10</v>
      </c>
      <c r="J101" s="10">
        <f>IFERROR(Marketing2[[#This Row],[spend]]/Marketing2[[#This Row],[revenue]],0)</f>
        <v>0.83614864864864868</v>
      </c>
      <c r="K101" s="6">
        <f>Marketing2[[#This Row],[revenue]]/Marketing2[[#This Row],[transactions]]</f>
        <v>42.285714285714285</v>
      </c>
      <c r="L101" s="6">
        <f>Marketing2[[#This Row],[spend]]/Marketing2[[#This Row],[new_customer_transactions]]</f>
        <v>49.5</v>
      </c>
      <c r="M101" s="10">
        <f>Marketing2[[#This Row],[clicks]]/Marketing2[[#This Row],[impressions]]</f>
        <v>5.5587917117416993E-2</v>
      </c>
      <c r="N101">
        <f>Marketing2[[#This Row],[transactions]]/Marketing2[[#This Row],[clicks]]</f>
        <v>2.0958083832335328E-2</v>
      </c>
    </row>
    <row r="102" spans="1:14" x14ac:dyDescent="0.25">
      <c r="A102" s="1">
        <v>44805</v>
      </c>
      <c r="B102" t="s">
        <v>13</v>
      </c>
      <c r="C102" t="s">
        <v>16</v>
      </c>
      <c r="D102" s="6">
        <v>227</v>
      </c>
      <c r="E102">
        <v>5525</v>
      </c>
      <c r="F102">
        <v>267</v>
      </c>
      <c r="G102" s="6">
        <v>275</v>
      </c>
      <c r="H102">
        <v>5</v>
      </c>
      <c r="I102">
        <v>3</v>
      </c>
      <c r="J102" s="10">
        <f>IFERROR(Marketing2[[#This Row],[spend]]/Marketing2[[#This Row],[revenue]],0)</f>
        <v>0.82545454545454544</v>
      </c>
      <c r="K102" s="6">
        <f>Marketing2[[#This Row],[revenue]]/Marketing2[[#This Row],[transactions]]</f>
        <v>55</v>
      </c>
      <c r="L102" s="6">
        <f>Marketing2[[#This Row],[spend]]/Marketing2[[#This Row],[new_customer_transactions]]</f>
        <v>75.666666666666671</v>
      </c>
      <c r="M102" s="10">
        <f>Marketing2[[#This Row],[clicks]]/Marketing2[[#This Row],[impressions]]</f>
        <v>4.8325791855203623E-2</v>
      </c>
      <c r="N102">
        <f>Marketing2[[#This Row],[transactions]]/Marketing2[[#This Row],[clicks]]</f>
        <v>1.8726591760299626E-2</v>
      </c>
    </row>
    <row r="103" spans="1:14" x14ac:dyDescent="0.25">
      <c r="A103" s="1">
        <v>44197</v>
      </c>
      <c r="B103" t="s">
        <v>13</v>
      </c>
      <c r="C103" t="s">
        <v>10</v>
      </c>
      <c r="D103" s="6">
        <v>422</v>
      </c>
      <c r="E103">
        <v>142886</v>
      </c>
      <c r="F103">
        <v>567</v>
      </c>
      <c r="G103" s="6">
        <v>0</v>
      </c>
      <c r="H103">
        <v>0</v>
      </c>
      <c r="I103">
        <v>0</v>
      </c>
      <c r="J103" s="10">
        <f>IFERROR(Marketing2[[#This Row],[spend]]/Marketing2[[#This Row],[revenue]],0)</f>
        <v>0</v>
      </c>
      <c r="K103" s="6" t="e">
        <f>Marketing2[[#This Row],[revenue]]/Marketing2[[#This Row],[transactions]]</f>
        <v>#DIV/0!</v>
      </c>
      <c r="L103" s="6" t="e">
        <f>Marketing2[[#This Row],[spend]]/Marketing2[[#This Row],[new_customer_transactions]]</f>
        <v>#DIV/0!</v>
      </c>
      <c r="M103" s="10">
        <f>Marketing2[[#This Row],[clicks]]/Marketing2[[#This Row],[impressions]]</f>
        <v>3.9681984239183683E-3</v>
      </c>
      <c r="N103">
        <f>Marketing2[[#This Row],[transactions]]/Marketing2[[#This Row],[clicks]]</f>
        <v>0</v>
      </c>
    </row>
    <row r="104" spans="1:14" x14ac:dyDescent="0.25">
      <c r="A104" s="1">
        <v>44228</v>
      </c>
      <c r="B104" t="s">
        <v>13</v>
      </c>
      <c r="C104" t="s">
        <v>10</v>
      </c>
      <c r="D104" s="6">
        <v>426</v>
      </c>
      <c r="E104">
        <v>158201</v>
      </c>
      <c r="F104">
        <v>620</v>
      </c>
      <c r="G104" s="6">
        <v>268</v>
      </c>
      <c r="H104">
        <v>6</v>
      </c>
      <c r="I104">
        <v>5</v>
      </c>
      <c r="J104" s="10">
        <f>IFERROR(Marketing2[[#This Row],[spend]]/Marketing2[[#This Row],[revenue]],0)</f>
        <v>1.5895522388059702</v>
      </c>
      <c r="K104" s="6">
        <f>Marketing2[[#This Row],[revenue]]/Marketing2[[#This Row],[transactions]]</f>
        <v>44.666666666666664</v>
      </c>
      <c r="L104" s="6">
        <f>Marketing2[[#This Row],[spend]]/Marketing2[[#This Row],[new_customer_transactions]]</f>
        <v>85.2</v>
      </c>
      <c r="M104" s="10">
        <f>Marketing2[[#This Row],[clicks]]/Marketing2[[#This Row],[impressions]]</f>
        <v>3.919064986946985E-3</v>
      </c>
      <c r="N104">
        <f>Marketing2[[#This Row],[transactions]]/Marketing2[[#This Row],[clicks]]</f>
        <v>9.6774193548387101E-3</v>
      </c>
    </row>
    <row r="105" spans="1:14" x14ac:dyDescent="0.25">
      <c r="A105" s="1">
        <v>44256</v>
      </c>
      <c r="B105" t="s">
        <v>13</v>
      </c>
      <c r="C105" t="s">
        <v>10</v>
      </c>
      <c r="D105" s="6">
        <v>2789</v>
      </c>
      <c r="E105">
        <v>1107828</v>
      </c>
      <c r="F105">
        <v>4231</v>
      </c>
      <c r="G105" s="6">
        <v>842</v>
      </c>
      <c r="H105">
        <v>24</v>
      </c>
      <c r="I105">
        <v>17</v>
      </c>
      <c r="J105" s="10">
        <f>IFERROR(Marketing2[[#This Row],[spend]]/Marketing2[[#This Row],[revenue]],0)</f>
        <v>3.3123515439429929</v>
      </c>
      <c r="K105" s="6">
        <f>Marketing2[[#This Row],[revenue]]/Marketing2[[#This Row],[transactions]]</f>
        <v>35.083333333333336</v>
      </c>
      <c r="L105" s="6">
        <f>Marketing2[[#This Row],[spend]]/Marketing2[[#This Row],[new_customer_transactions]]</f>
        <v>164.05882352941177</v>
      </c>
      <c r="M105" s="10">
        <f>Marketing2[[#This Row],[clicks]]/Marketing2[[#This Row],[impressions]]</f>
        <v>3.8191849276241439E-3</v>
      </c>
      <c r="N105">
        <f>Marketing2[[#This Row],[transactions]]/Marketing2[[#This Row],[clicks]]</f>
        <v>5.6724178681162845E-3</v>
      </c>
    </row>
    <row r="106" spans="1:14" x14ac:dyDescent="0.25">
      <c r="A106" s="1">
        <v>44287</v>
      </c>
      <c r="B106" t="s">
        <v>13</v>
      </c>
      <c r="C106" t="s">
        <v>10</v>
      </c>
      <c r="D106" s="6">
        <v>3735</v>
      </c>
      <c r="E106">
        <v>1124011</v>
      </c>
      <c r="F106">
        <v>4925</v>
      </c>
      <c r="G106" s="6">
        <v>1022</v>
      </c>
      <c r="H106">
        <v>28</v>
      </c>
      <c r="I106">
        <v>23</v>
      </c>
      <c r="J106" s="10">
        <f>IFERROR(Marketing2[[#This Row],[spend]]/Marketing2[[#This Row],[revenue]],0)</f>
        <v>3.6545988258317026</v>
      </c>
      <c r="K106" s="6">
        <f>Marketing2[[#This Row],[revenue]]/Marketing2[[#This Row],[transactions]]</f>
        <v>36.5</v>
      </c>
      <c r="L106" s="6">
        <f>Marketing2[[#This Row],[spend]]/Marketing2[[#This Row],[new_customer_transactions]]</f>
        <v>162.39130434782609</v>
      </c>
      <c r="M106" s="10">
        <f>Marketing2[[#This Row],[clicks]]/Marketing2[[#This Row],[impressions]]</f>
        <v>4.3816297171468963E-3</v>
      </c>
      <c r="N106">
        <f>Marketing2[[#This Row],[transactions]]/Marketing2[[#This Row],[clicks]]</f>
        <v>5.6852791878172588E-3</v>
      </c>
    </row>
    <row r="107" spans="1:14" x14ac:dyDescent="0.25">
      <c r="A107" s="1">
        <v>44317</v>
      </c>
      <c r="B107" t="s">
        <v>13</v>
      </c>
      <c r="C107" t="s">
        <v>10</v>
      </c>
      <c r="D107" s="6">
        <v>5049</v>
      </c>
      <c r="E107">
        <v>1528492</v>
      </c>
      <c r="F107">
        <v>5736</v>
      </c>
      <c r="G107" s="6">
        <v>2520</v>
      </c>
      <c r="H107">
        <v>81</v>
      </c>
      <c r="I107">
        <v>67</v>
      </c>
      <c r="J107" s="10">
        <f>IFERROR(Marketing2[[#This Row],[spend]]/Marketing2[[#This Row],[revenue]],0)</f>
        <v>2.0035714285714286</v>
      </c>
      <c r="K107" s="6">
        <f>Marketing2[[#This Row],[revenue]]/Marketing2[[#This Row],[transactions]]</f>
        <v>31.111111111111111</v>
      </c>
      <c r="L107" s="6">
        <f>Marketing2[[#This Row],[spend]]/Marketing2[[#This Row],[new_customer_transactions]]</f>
        <v>75.358208955223887</v>
      </c>
      <c r="M107" s="10">
        <f>Marketing2[[#This Row],[clicks]]/Marketing2[[#This Row],[impressions]]</f>
        <v>3.7527183655524528E-3</v>
      </c>
      <c r="N107">
        <f>Marketing2[[#This Row],[transactions]]/Marketing2[[#This Row],[clicks]]</f>
        <v>1.4121338912133892E-2</v>
      </c>
    </row>
    <row r="108" spans="1:14" x14ac:dyDescent="0.25">
      <c r="A108" s="1">
        <v>44348</v>
      </c>
      <c r="B108" t="s">
        <v>13</v>
      </c>
      <c r="C108" t="s">
        <v>10</v>
      </c>
      <c r="D108" s="6">
        <v>3913</v>
      </c>
      <c r="E108">
        <v>1201509</v>
      </c>
      <c r="F108">
        <v>4559</v>
      </c>
      <c r="G108" s="6">
        <v>2242</v>
      </c>
      <c r="H108">
        <v>71</v>
      </c>
      <c r="I108">
        <v>55</v>
      </c>
      <c r="J108" s="10">
        <f>IFERROR(Marketing2[[#This Row],[spend]]/Marketing2[[#This Row],[revenue]],0)</f>
        <v>1.7453166815343444</v>
      </c>
      <c r="K108" s="6">
        <f>Marketing2[[#This Row],[revenue]]/Marketing2[[#This Row],[transactions]]</f>
        <v>31.577464788732396</v>
      </c>
      <c r="L108" s="6">
        <f>Marketing2[[#This Row],[spend]]/Marketing2[[#This Row],[new_customer_transactions]]</f>
        <v>71.145454545454541</v>
      </c>
      <c r="M108" s="10">
        <f>Marketing2[[#This Row],[clicks]]/Marketing2[[#This Row],[impressions]]</f>
        <v>3.7943952146842013E-3</v>
      </c>
      <c r="N108">
        <f>Marketing2[[#This Row],[transactions]]/Marketing2[[#This Row],[clicks]]</f>
        <v>1.557359069971485E-2</v>
      </c>
    </row>
    <row r="109" spans="1:14" x14ac:dyDescent="0.25">
      <c r="A109" s="1">
        <v>44378</v>
      </c>
      <c r="B109" t="s">
        <v>13</v>
      </c>
      <c r="C109" t="s">
        <v>10</v>
      </c>
      <c r="D109" s="6">
        <v>3142</v>
      </c>
      <c r="E109">
        <v>1212685</v>
      </c>
      <c r="F109">
        <v>4432</v>
      </c>
      <c r="G109" s="6">
        <v>59</v>
      </c>
      <c r="H109">
        <v>1</v>
      </c>
      <c r="I109">
        <v>1</v>
      </c>
      <c r="J109" s="10">
        <f>IFERROR(Marketing2[[#This Row],[spend]]/Marketing2[[#This Row],[revenue]],0)</f>
        <v>53.254237288135592</v>
      </c>
      <c r="K109" s="6">
        <f>Marketing2[[#This Row],[revenue]]/Marketing2[[#This Row],[transactions]]</f>
        <v>59</v>
      </c>
      <c r="L109" s="6">
        <f>Marketing2[[#This Row],[spend]]/Marketing2[[#This Row],[new_customer_transactions]]</f>
        <v>3142</v>
      </c>
      <c r="M109" s="10">
        <f>Marketing2[[#This Row],[clicks]]/Marketing2[[#This Row],[impressions]]</f>
        <v>3.6547001076124466E-3</v>
      </c>
      <c r="N109">
        <f>Marketing2[[#This Row],[transactions]]/Marketing2[[#This Row],[clicks]]</f>
        <v>2.256317689530686E-4</v>
      </c>
    </row>
    <row r="110" spans="1:14" x14ac:dyDescent="0.25">
      <c r="A110" s="1">
        <v>44409</v>
      </c>
      <c r="B110" t="s">
        <v>13</v>
      </c>
      <c r="C110" t="s">
        <v>10</v>
      </c>
      <c r="D110" s="6">
        <v>2954</v>
      </c>
      <c r="E110">
        <v>1160683</v>
      </c>
      <c r="F110">
        <v>4317</v>
      </c>
      <c r="G110" s="6">
        <v>0</v>
      </c>
      <c r="H110">
        <v>0</v>
      </c>
      <c r="I110">
        <v>0</v>
      </c>
      <c r="J110" s="10">
        <f>IFERROR(Marketing2[[#This Row],[spend]]/Marketing2[[#This Row],[revenue]],0)</f>
        <v>0</v>
      </c>
      <c r="K110" s="6" t="e">
        <f>Marketing2[[#This Row],[revenue]]/Marketing2[[#This Row],[transactions]]</f>
        <v>#DIV/0!</v>
      </c>
      <c r="L110" s="6" t="e">
        <f>Marketing2[[#This Row],[spend]]/Marketing2[[#This Row],[new_customer_transactions]]</f>
        <v>#DIV/0!</v>
      </c>
      <c r="M110" s="10">
        <f>Marketing2[[#This Row],[clicks]]/Marketing2[[#This Row],[impressions]]</f>
        <v>3.7193617895670051E-3</v>
      </c>
      <c r="N110">
        <f>Marketing2[[#This Row],[transactions]]/Marketing2[[#This Row],[clicks]]</f>
        <v>0</v>
      </c>
    </row>
    <row r="111" spans="1:14" x14ac:dyDescent="0.25">
      <c r="A111" s="1">
        <v>44440</v>
      </c>
      <c r="B111" t="s">
        <v>13</v>
      </c>
      <c r="C111" t="s">
        <v>10</v>
      </c>
      <c r="D111" s="6">
        <v>2840</v>
      </c>
      <c r="E111">
        <v>931823</v>
      </c>
      <c r="F111">
        <v>3539</v>
      </c>
      <c r="G111" s="6">
        <v>524</v>
      </c>
      <c r="H111">
        <v>13</v>
      </c>
      <c r="I111">
        <v>11</v>
      </c>
      <c r="J111" s="10">
        <f>IFERROR(Marketing2[[#This Row],[spend]]/Marketing2[[#This Row],[revenue]],0)</f>
        <v>5.4198473282442752</v>
      </c>
      <c r="K111" s="6">
        <f>Marketing2[[#This Row],[revenue]]/Marketing2[[#This Row],[transactions]]</f>
        <v>40.307692307692307</v>
      </c>
      <c r="L111" s="6">
        <f>Marketing2[[#This Row],[spend]]/Marketing2[[#This Row],[new_customer_transactions]]</f>
        <v>258.18181818181819</v>
      </c>
      <c r="M111" s="10">
        <f>Marketing2[[#This Row],[clicks]]/Marketing2[[#This Row],[impressions]]</f>
        <v>3.7979315814269448E-3</v>
      </c>
      <c r="N111">
        <f>Marketing2[[#This Row],[transactions]]/Marketing2[[#This Row],[clicks]]</f>
        <v>3.6733540548177452E-3</v>
      </c>
    </row>
    <row r="112" spans="1:14" x14ac:dyDescent="0.25">
      <c r="A112" s="1">
        <v>44470</v>
      </c>
      <c r="B112" t="s">
        <v>13</v>
      </c>
      <c r="C112" t="s">
        <v>10</v>
      </c>
      <c r="D112" s="6">
        <v>1939</v>
      </c>
      <c r="E112">
        <v>661988</v>
      </c>
      <c r="F112">
        <v>2650</v>
      </c>
      <c r="G112" s="6">
        <v>2108</v>
      </c>
      <c r="H112">
        <v>56</v>
      </c>
      <c r="I112">
        <v>45</v>
      </c>
      <c r="J112" s="10">
        <f>IFERROR(Marketing2[[#This Row],[spend]]/Marketing2[[#This Row],[revenue]],0)</f>
        <v>0.91982922201138517</v>
      </c>
      <c r="K112" s="6">
        <f>Marketing2[[#This Row],[revenue]]/Marketing2[[#This Row],[transactions]]</f>
        <v>37.642857142857146</v>
      </c>
      <c r="L112" s="6">
        <f>Marketing2[[#This Row],[spend]]/Marketing2[[#This Row],[new_customer_transactions]]</f>
        <v>43.088888888888889</v>
      </c>
      <c r="M112" s="10">
        <f>Marketing2[[#This Row],[clicks]]/Marketing2[[#This Row],[impressions]]</f>
        <v>4.0030937116684899E-3</v>
      </c>
      <c r="N112">
        <f>Marketing2[[#This Row],[transactions]]/Marketing2[[#This Row],[clicks]]</f>
        <v>2.1132075471698115E-2</v>
      </c>
    </row>
    <row r="113" spans="1:16" x14ac:dyDescent="0.25">
      <c r="A113" s="1">
        <v>44501</v>
      </c>
      <c r="B113" t="s">
        <v>13</v>
      </c>
      <c r="C113" t="s">
        <v>10</v>
      </c>
      <c r="D113" s="6">
        <v>2912</v>
      </c>
      <c r="E113">
        <v>929015</v>
      </c>
      <c r="F113">
        <v>3540</v>
      </c>
      <c r="G113" s="6">
        <v>3815</v>
      </c>
      <c r="H113">
        <v>108</v>
      </c>
      <c r="I113">
        <v>86</v>
      </c>
      <c r="J113" s="10">
        <f>IFERROR(Marketing2[[#This Row],[spend]]/Marketing2[[#This Row],[revenue]],0)</f>
        <v>0.76330275229357802</v>
      </c>
      <c r="K113" s="6">
        <f>Marketing2[[#This Row],[revenue]]/Marketing2[[#This Row],[transactions]]</f>
        <v>35.324074074074076</v>
      </c>
      <c r="L113" s="6">
        <f>Marketing2[[#This Row],[spend]]/Marketing2[[#This Row],[new_customer_transactions]]</f>
        <v>33.860465116279073</v>
      </c>
      <c r="M113" s="10">
        <f>Marketing2[[#This Row],[clicks]]/Marketing2[[#This Row],[impressions]]</f>
        <v>3.810487451763427E-3</v>
      </c>
      <c r="N113">
        <f>Marketing2[[#This Row],[transactions]]/Marketing2[[#This Row],[clicks]]</f>
        <v>3.0508474576271188E-2</v>
      </c>
      <c r="P113" s="17">
        <f>AVERAGE(M65:M76)</f>
        <v>0.35120988768877331</v>
      </c>
    </row>
    <row r="114" spans="1:16" x14ac:dyDescent="0.25">
      <c r="A114" s="1">
        <v>44531</v>
      </c>
      <c r="B114" t="s">
        <v>13</v>
      </c>
      <c r="C114" t="s">
        <v>10</v>
      </c>
      <c r="D114" s="6">
        <v>1939</v>
      </c>
      <c r="E114">
        <v>687689</v>
      </c>
      <c r="F114">
        <v>2952</v>
      </c>
      <c r="G114" s="6">
        <v>3207</v>
      </c>
      <c r="H114">
        <v>94</v>
      </c>
      <c r="I114">
        <v>74</v>
      </c>
      <c r="J114" s="10">
        <f>IFERROR(Marketing2[[#This Row],[spend]]/Marketing2[[#This Row],[revenue]],0)</f>
        <v>0.60461490489554104</v>
      </c>
      <c r="K114" s="6">
        <f>Marketing2[[#This Row],[revenue]]/Marketing2[[#This Row],[transactions]]</f>
        <v>34.117021276595743</v>
      </c>
      <c r="L114" s="6">
        <f>Marketing2[[#This Row],[spend]]/Marketing2[[#This Row],[new_customer_transactions]]</f>
        <v>26.202702702702702</v>
      </c>
      <c r="M114" s="10">
        <f>Marketing2[[#This Row],[clicks]]/Marketing2[[#This Row],[impressions]]</f>
        <v>4.2926380965814491E-3</v>
      </c>
      <c r="N114">
        <f>Marketing2[[#This Row],[transactions]]/Marketing2[[#This Row],[clicks]]</f>
        <v>3.1842818428184282E-2</v>
      </c>
      <c r="P114" s="17">
        <f>AVERAGE(M77:M85)</f>
        <v>1.0115476621126529</v>
      </c>
    </row>
    <row r="115" spans="1:16" x14ac:dyDescent="0.25">
      <c r="A115" s="1">
        <v>44562</v>
      </c>
      <c r="B115" t="s">
        <v>13</v>
      </c>
      <c r="C115" t="s">
        <v>10</v>
      </c>
      <c r="D115" s="6">
        <v>4636</v>
      </c>
      <c r="E115">
        <v>1457037</v>
      </c>
      <c r="F115">
        <v>6343</v>
      </c>
      <c r="G115" s="6">
        <v>6961</v>
      </c>
      <c r="H115">
        <v>202</v>
      </c>
      <c r="I115">
        <v>170</v>
      </c>
      <c r="J115" s="10">
        <f>IFERROR(Marketing2[[#This Row],[spend]]/Marketing2[[#This Row],[revenue]],0)</f>
        <v>0.66599626490446773</v>
      </c>
      <c r="K115" s="6">
        <f>Marketing2[[#This Row],[revenue]]/Marketing2[[#This Row],[transactions]]</f>
        <v>34.460396039603964</v>
      </c>
      <c r="L115" s="6">
        <f>Marketing2[[#This Row],[spend]]/Marketing2[[#This Row],[new_customer_transactions]]</f>
        <v>27.270588235294117</v>
      </c>
      <c r="M115" s="10">
        <f>Marketing2[[#This Row],[clicks]]/Marketing2[[#This Row],[impressions]]</f>
        <v>4.3533554741574856E-3</v>
      </c>
      <c r="N115">
        <f>Marketing2[[#This Row],[transactions]]/Marketing2[[#This Row],[clicks]]</f>
        <v>3.1846129591675862E-2</v>
      </c>
    </row>
    <row r="116" spans="1:16" x14ac:dyDescent="0.25">
      <c r="A116" s="1">
        <v>44593</v>
      </c>
      <c r="B116" t="s">
        <v>13</v>
      </c>
      <c r="C116" t="s">
        <v>10</v>
      </c>
      <c r="D116" s="6">
        <v>3632</v>
      </c>
      <c r="E116">
        <v>1249228</v>
      </c>
      <c r="F116">
        <v>4861</v>
      </c>
      <c r="G116" s="6">
        <v>5277</v>
      </c>
      <c r="H116">
        <v>150</v>
      </c>
      <c r="I116">
        <v>111</v>
      </c>
      <c r="J116" s="10">
        <f>IFERROR(Marketing2[[#This Row],[spend]]/Marketing2[[#This Row],[revenue]],0)</f>
        <v>0.68826985029372745</v>
      </c>
      <c r="K116" s="6">
        <f>Marketing2[[#This Row],[revenue]]/Marketing2[[#This Row],[transactions]]</f>
        <v>35.18</v>
      </c>
      <c r="L116" s="6">
        <f>Marketing2[[#This Row],[spend]]/Marketing2[[#This Row],[new_customer_transactions]]</f>
        <v>32.72072072072072</v>
      </c>
      <c r="M116" s="10">
        <f>Marketing2[[#This Row],[clicks]]/Marketing2[[#This Row],[impressions]]</f>
        <v>3.8912032071007053E-3</v>
      </c>
      <c r="N116">
        <f>Marketing2[[#This Row],[transactions]]/Marketing2[[#This Row],[clicks]]</f>
        <v>3.0857848179386957E-2</v>
      </c>
    </row>
    <row r="117" spans="1:16" x14ac:dyDescent="0.25">
      <c r="A117" s="1">
        <v>44621</v>
      </c>
      <c r="B117" t="s">
        <v>13</v>
      </c>
      <c r="C117" t="s">
        <v>10</v>
      </c>
      <c r="D117" s="6">
        <v>3760</v>
      </c>
      <c r="E117">
        <v>1132547</v>
      </c>
      <c r="F117">
        <v>4695</v>
      </c>
      <c r="G117" s="6">
        <v>4519</v>
      </c>
      <c r="H117">
        <v>122</v>
      </c>
      <c r="I117">
        <v>94</v>
      </c>
      <c r="J117" s="10">
        <f>IFERROR(Marketing2[[#This Row],[spend]]/Marketing2[[#This Row],[revenue]],0)</f>
        <v>0.83204248727594599</v>
      </c>
      <c r="K117" s="6">
        <f>Marketing2[[#This Row],[revenue]]/Marketing2[[#This Row],[transactions]]</f>
        <v>37.040983606557376</v>
      </c>
      <c r="L117" s="6">
        <f>Marketing2[[#This Row],[spend]]/Marketing2[[#This Row],[new_customer_transactions]]</f>
        <v>40</v>
      </c>
      <c r="M117" s="10">
        <f>Marketing2[[#This Row],[clicks]]/Marketing2[[#This Row],[impressions]]</f>
        <v>4.1455233204449795E-3</v>
      </c>
      <c r="N117">
        <f>Marketing2[[#This Row],[transactions]]/Marketing2[[#This Row],[clicks]]</f>
        <v>2.5985090521831736E-2</v>
      </c>
    </row>
    <row r="118" spans="1:16" x14ac:dyDescent="0.25">
      <c r="A118" s="1">
        <v>44652</v>
      </c>
      <c r="B118" t="s">
        <v>13</v>
      </c>
      <c r="C118" t="s">
        <v>10</v>
      </c>
      <c r="D118" s="6">
        <v>3015</v>
      </c>
      <c r="E118">
        <v>959660</v>
      </c>
      <c r="F118">
        <v>3629</v>
      </c>
      <c r="G118" s="6">
        <v>3741</v>
      </c>
      <c r="H118">
        <v>105</v>
      </c>
      <c r="I118">
        <v>78</v>
      </c>
      <c r="J118" s="10">
        <f>IFERROR(Marketing2[[#This Row],[spend]]/Marketing2[[#This Row],[revenue]],0)</f>
        <v>0.80593424218123499</v>
      </c>
      <c r="K118" s="6">
        <f>Marketing2[[#This Row],[revenue]]/Marketing2[[#This Row],[transactions]]</f>
        <v>35.628571428571426</v>
      </c>
      <c r="L118" s="6">
        <f>Marketing2[[#This Row],[spend]]/Marketing2[[#This Row],[new_customer_transactions]]</f>
        <v>38.653846153846153</v>
      </c>
      <c r="M118" s="10">
        <f>Marketing2[[#This Row],[clicks]]/Marketing2[[#This Row],[impressions]]</f>
        <v>3.7815476314528064E-3</v>
      </c>
      <c r="N118">
        <f>Marketing2[[#This Row],[transactions]]/Marketing2[[#This Row],[clicks]]</f>
        <v>2.8933590520804631E-2</v>
      </c>
    </row>
    <row r="119" spans="1:16" x14ac:dyDescent="0.25">
      <c r="A119" s="1">
        <v>44682</v>
      </c>
      <c r="B119" t="s">
        <v>13</v>
      </c>
      <c r="C119" t="s">
        <v>10</v>
      </c>
      <c r="D119" s="6">
        <v>3457</v>
      </c>
      <c r="E119">
        <v>1005187</v>
      </c>
      <c r="F119">
        <v>3948</v>
      </c>
      <c r="G119" s="6">
        <v>4487</v>
      </c>
      <c r="H119">
        <v>126</v>
      </c>
      <c r="I119">
        <v>89</v>
      </c>
      <c r="J119" s="10">
        <f>IFERROR(Marketing2[[#This Row],[spend]]/Marketing2[[#This Row],[revenue]],0)</f>
        <v>0.77044796077557387</v>
      </c>
      <c r="K119" s="6">
        <f>Marketing2[[#This Row],[revenue]]/Marketing2[[#This Row],[transactions]]</f>
        <v>35.611111111111114</v>
      </c>
      <c r="L119" s="6">
        <f>Marketing2[[#This Row],[spend]]/Marketing2[[#This Row],[new_customer_transactions]]</f>
        <v>38.842696629213485</v>
      </c>
      <c r="M119" s="10">
        <f>Marketing2[[#This Row],[clicks]]/Marketing2[[#This Row],[impressions]]</f>
        <v>3.9276273966933513E-3</v>
      </c>
      <c r="N119">
        <f>Marketing2[[#This Row],[transactions]]/Marketing2[[#This Row],[clicks]]</f>
        <v>3.1914893617021274E-2</v>
      </c>
    </row>
    <row r="120" spans="1:16" x14ac:dyDescent="0.25">
      <c r="A120" s="1">
        <v>44713</v>
      </c>
      <c r="B120" t="s">
        <v>13</v>
      </c>
      <c r="C120" t="s">
        <v>10</v>
      </c>
      <c r="D120" s="6">
        <v>3378</v>
      </c>
      <c r="E120">
        <v>716171</v>
      </c>
      <c r="F120">
        <v>3032</v>
      </c>
      <c r="G120" s="6">
        <v>4006</v>
      </c>
      <c r="H120">
        <v>102</v>
      </c>
      <c r="I120">
        <v>76</v>
      </c>
      <c r="J120" s="10">
        <f>IFERROR(Marketing2[[#This Row],[spend]]/Marketing2[[#This Row],[revenue]],0)</f>
        <v>0.84323514727908133</v>
      </c>
      <c r="K120" s="6">
        <f>Marketing2[[#This Row],[revenue]]/Marketing2[[#This Row],[transactions]]</f>
        <v>39.274509803921568</v>
      </c>
      <c r="L120" s="6">
        <f>Marketing2[[#This Row],[spend]]/Marketing2[[#This Row],[new_customer_transactions]]</f>
        <v>44.44736842105263</v>
      </c>
      <c r="M120" s="10">
        <f>Marketing2[[#This Row],[clicks]]/Marketing2[[#This Row],[impressions]]</f>
        <v>4.2336257681475512E-3</v>
      </c>
      <c r="N120">
        <f>Marketing2[[#This Row],[transactions]]/Marketing2[[#This Row],[clicks]]</f>
        <v>3.3641160949868076E-2</v>
      </c>
    </row>
    <row r="121" spans="1:16" x14ac:dyDescent="0.25">
      <c r="A121" s="1">
        <v>44743</v>
      </c>
      <c r="B121" t="s">
        <v>13</v>
      </c>
      <c r="C121" t="s">
        <v>10</v>
      </c>
      <c r="D121" s="6">
        <v>2970</v>
      </c>
      <c r="E121">
        <v>642114</v>
      </c>
      <c r="F121">
        <v>2582</v>
      </c>
      <c r="G121" s="6">
        <v>3689</v>
      </c>
      <c r="H121">
        <v>82</v>
      </c>
      <c r="I121">
        <v>62</v>
      </c>
      <c r="J121" s="10">
        <f>IFERROR(Marketing2[[#This Row],[spend]]/Marketing2[[#This Row],[revenue]],0)</f>
        <v>0.80509623204120362</v>
      </c>
      <c r="K121" s="6">
        <f>Marketing2[[#This Row],[revenue]]/Marketing2[[#This Row],[transactions]]</f>
        <v>44.987804878048777</v>
      </c>
      <c r="L121" s="6">
        <f>Marketing2[[#This Row],[spend]]/Marketing2[[#This Row],[new_customer_transactions]]</f>
        <v>47.903225806451616</v>
      </c>
      <c r="M121" s="10">
        <f>Marketing2[[#This Row],[clicks]]/Marketing2[[#This Row],[impressions]]</f>
        <v>4.0210928277533272E-3</v>
      </c>
      <c r="N121">
        <f>Marketing2[[#This Row],[transactions]]/Marketing2[[#This Row],[clicks]]</f>
        <v>3.1758326878388844E-2</v>
      </c>
    </row>
    <row r="122" spans="1:16" x14ac:dyDescent="0.25">
      <c r="A122" s="1">
        <v>44774</v>
      </c>
      <c r="B122" t="s">
        <v>13</v>
      </c>
      <c r="C122" t="s">
        <v>10</v>
      </c>
      <c r="D122" s="6">
        <v>3111</v>
      </c>
      <c r="E122">
        <v>749967</v>
      </c>
      <c r="F122">
        <v>3372</v>
      </c>
      <c r="G122" s="6">
        <v>4250</v>
      </c>
      <c r="H122">
        <v>107</v>
      </c>
      <c r="I122">
        <v>85</v>
      </c>
      <c r="J122" s="10">
        <f>IFERROR(Marketing2[[#This Row],[spend]]/Marketing2[[#This Row],[revenue]],0)</f>
        <v>0.73199999999999998</v>
      </c>
      <c r="K122" s="6">
        <f>Marketing2[[#This Row],[revenue]]/Marketing2[[#This Row],[transactions]]</f>
        <v>39.719626168224302</v>
      </c>
      <c r="L122" s="6">
        <f>Marketing2[[#This Row],[spend]]/Marketing2[[#This Row],[new_customer_transactions]]</f>
        <v>36.6</v>
      </c>
      <c r="M122" s="10">
        <f>Marketing2[[#This Row],[clicks]]/Marketing2[[#This Row],[impressions]]</f>
        <v>4.4961978327046391E-3</v>
      </c>
      <c r="N122">
        <f>Marketing2[[#This Row],[transactions]]/Marketing2[[#This Row],[clicks]]</f>
        <v>3.1731909845788851E-2</v>
      </c>
    </row>
    <row r="123" spans="1:16" x14ac:dyDescent="0.25">
      <c r="A123" s="1">
        <v>44805</v>
      </c>
      <c r="B123" t="s">
        <v>13</v>
      </c>
      <c r="C123" t="s">
        <v>10</v>
      </c>
      <c r="D123" s="6">
        <v>1261</v>
      </c>
      <c r="E123">
        <v>277922</v>
      </c>
      <c r="F123">
        <v>1220</v>
      </c>
      <c r="G123" s="6">
        <v>1801</v>
      </c>
      <c r="H123">
        <v>48</v>
      </c>
      <c r="I123">
        <v>34</v>
      </c>
      <c r="J123" s="10">
        <f>IFERROR(Marketing2[[#This Row],[spend]]/Marketing2[[#This Row],[revenue]],0)</f>
        <v>0.70016657412548589</v>
      </c>
      <c r="K123" s="6">
        <f>Marketing2[[#This Row],[revenue]]/Marketing2[[#This Row],[transactions]]</f>
        <v>37.520833333333336</v>
      </c>
      <c r="L123" s="6">
        <f>Marketing2[[#This Row],[spend]]/Marketing2[[#This Row],[new_customer_transactions]]</f>
        <v>37.088235294117645</v>
      </c>
      <c r="M123" s="10">
        <f>Marketing2[[#This Row],[clicks]]/Marketing2[[#This Row],[impressions]]</f>
        <v>4.3897208569310814E-3</v>
      </c>
      <c r="N123">
        <f>Marketing2[[#This Row],[transactions]]/Marketing2[[#This Row],[clicks]]</f>
        <v>3.9344262295081971E-2</v>
      </c>
    </row>
    <row r="124" spans="1:16" x14ac:dyDescent="0.25">
      <c r="A124" s="1">
        <v>44197</v>
      </c>
      <c r="B124" t="s">
        <v>12</v>
      </c>
      <c r="C124" t="s">
        <v>15</v>
      </c>
      <c r="D124" s="6">
        <v>52</v>
      </c>
      <c r="E124">
        <v>565</v>
      </c>
      <c r="F124">
        <v>263</v>
      </c>
      <c r="G124" s="6">
        <v>285</v>
      </c>
      <c r="H124">
        <v>12</v>
      </c>
      <c r="I124">
        <v>4</v>
      </c>
      <c r="J124" s="10">
        <f>IFERROR(Marketing2[[#This Row],[spend]]/Marketing2[[#This Row],[revenue]],0)</f>
        <v>0.18245614035087721</v>
      </c>
      <c r="K124" s="6">
        <f>Marketing2[[#This Row],[revenue]]/Marketing2[[#This Row],[transactions]]</f>
        <v>23.75</v>
      </c>
      <c r="L124" s="6">
        <f>Marketing2[[#This Row],[spend]]/Marketing2[[#This Row],[new_customer_transactions]]</f>
        <v>13</v>
      </c>
      <c r="M124" s="10">
        <f>Marketing2[[#This Row],[clicks]]/Marketing2[[#This Row],[impressions]]</f>
        <v>0.46548672566371679</v>
      </c>
      <c r="N124">
        <f>Marketing2[[#This Row],[transactions]]/Marketing2[[#This Row],[clicks]]</f>
        <v>4.5627376425855515E-2</v>
      </c>
    </row>
    <row r="125" spans="1:16" x14ac:dyDescent="0.25">
      <c r="A125" s="1">
        <v>44228</v>
      </c>
      <c r="B125" t="s">
        <v>12</v>
      </c>
      <c r="C125" t="s">
        <v>15</v>
      </c>
      <c r="D125" s="6">
        <v>6</v>
      </c>
      <c r="E125">
        <v>126</v>
      </c>
      <c r="F125">
        <v>64</v>
      </c>
      <c r="G125" s="6">
        <v>540</v>
      </c>
      <c r="H125">
        <v>8</v>
      </c>
      <c r="I125">
        <v>2</v>
      </c>
      <c r="J125" s="10">
        <f>IFERROR(Marketing2[[#This Row],[spend]]/Marketing2[[#This Row],[revenue]],0)</f>
        <v>1.1111111111111112E-2</v>
      </c>
      <c r="K125" s="6">
        <f>Marketing2[[#This Row],[revenue]]/Marketing2[[#This Row],[transactions]]</f>
        <v>67.5</v>
      </c>
      <c r="L125" s="6">
        <f>Marketing2[[#This Row],[spend]]/Marketing2[[#This Row],[new_customer_transactions]]</f>
        <v>3</v>
      </c>
      <c r="M125" s="10">
        <f>Marketing2[[#This Row],[clicks]]/Marketing2[[#This Row],[impressions]]</f>
        <v>0.50793650793650791</v>
      </c>
      <c r="N125">
        <f>Marketing2[[#This Row],[transactions]]/Marketing2[[#This Row],[clicks]]</f>
        <v>0.125</v>
      </c>
    </row>
    <row r="126" spans="1:16" x14ac:dyDescent="0.25">
      <c r="A126" s="1">
        <v>44256</v>
      </c>
      <c r="B126" t="s">
        <v>12</v>
      </c>
      <c r="C126" t="s">
        <v>15</v>
      </c>
      <c r="D126" s="6">
        <v>43</v>
      </c>
      <c r="E126">
        <v>709</v>
      </c>
      <c r="F126">
        <v>326</v>
      </c>
      <c r="G126" s="6">
        <v>1675</v>
      </c>
      <c r="H126">
        <v>39</v>
      </c>
      <c r="I126">
        <v>16</v>
      </c>
      <c r="J126" s="10">
        <f>IFERROR(Marketing2[[#This Row],[spend]]/Marketing2[[#This Row],[revenue]],0)</f>
        <v>2.5671641791044777E-2</v>
      </c>
      <c r="K126" s="6">
        <f>Marketing2[[#This Row],[revenue]]/Marketing2[[#This Row],[transactions]]</f>
        <v>42.948717948717949</v>
      </c>
      <c r="L126" s="6">
        <f>Marketing2[[#This Row],[spend]]/Marketing2[[#This Row],[new_customer_transactions]]</f>
        <v>2.6875</v>
      </c>
      <c r="M126" s="10">
        <f>Marketing2[[#This Row],[clicks]]/Marketing2[[#This Row],[impressions]]</f>
        <v>0.45980253878702398</v>
      </c>
      <c r="N126">
        <f>Marketing2[[#This Row],[transactions]]/Marketing2[[#This Row],[clicks]]</f>
        <v>0.1196319018404908</v>
      </c>
    </row>
    <row r="127" spans="1:16" x14ac:dyDescent="0.25">
      <c r="A127" s="1">
        <v>44287</v>
      </c>
      <c r="B127" t="s">
        <v>12</v>
      </c>
      <c r="C127" t="s">
        <v>15</v>
      </c>
      <c r="D127" s="6">
        <v>27</v>
      </c>
      <c r="E127">
        <v>574</v>
      </c>
      <c r="F127">
        <v>301</v>
      </c>
      <c r="G127" s="6">
        <v>1579</v>
      </c>
      <c r="H127">
        <v>37</v>
      </c>
      <c r="I127">
        <v>15</v>
      </c>
      <c r="J127" s="10">
        <f>IFERROR(Marketing2[[#This Row],[spend]]/Marketing2[[#This Row],[revenue]],0)</f>
        <v>1.7099430018999367E-2</v>
      </c>
      <c r="K127" s="6">
        <f>Marketing2[[#This Row],[revenue]]/Marketing2[[#This Row],[transactions]]</f>
        <v>42.675675675675677</v>
      </c>
      <c r="L127" s="6">
        <f>Marketing2[[#This Row],[spend]]/Marketing2[[#This Row],[new_customer_transactions]]</f>
        <v>1.8</v>
      </c>
      <c r="M127" s="10">
        <f>Marketing2[[#This Row],[clicks]]/Marketing2[[#This Row],[impressions]]</f>
        <v>0.52439024390243905</v>
      </c>
      <c r="N127">
        <f>Marketing2[[#This Row],[transactions]]/Marketing2[[#This Row],[clicks]]</f>
        <v>0.12292358803986711</v>
      </c>
    </row>
    <row r="128" spans="1:16" x14ac:dyDescent="0.25">
      <c r="A128" s="1">
        <v>44317</v>
      </c>
      <c r="B128" t="s">
        <v>12</v>
      </c>
      <c r="C128" t="s">
        <v>15</v>
      </c>
      <c r="D128" s="6">
        <v>44</v>
      </c>
      <c r="E128">
        <v>529</v>
      </c>
      <c r="F128">
        <v>289</v>
      </c>
      <c r="G128" s="6">
        <v>1469</v>
      </c>
      <c r="H128">
        <v>37</v>
      </c>
      <c r="I128">
        <v>15</v>
      </c>
      <c r="J128" s="10">
        <f>IFERROR(Marketing2[[#This Row],[spend]]/Marketing2[[#This Row],[revenue]],0)</f>
        <v>2.9952348536419333E-2</v>
      </c>
      <c r="K128" s="6">
        <f>Marketing2[[#This Row],[revenue]]/Marketing2[[#This Row],[transactions]]</f>
        <v>39.702702702702702</v>
      </c>
      <c r="L128" s="6">
        <f>Marketing2[[#This Row],[spend]]/Marketing2[[#This Row],[new_customer_transactions]]</f>
        <v>2.9333333333333331</v>
      </c>
      <c r="M128" s="10">
        <f>Marketing2[[#This Row],[clicks]]/Marketing2[[#This Row],[impressions]]</f>
        <v>0.54631379962192816</v>
      </c>
      <c r="N128">
        <f>Marketing2[[#This Row],[transactions]]/Marketing2[[#This Row],[clicks]]</f>
        <v>0.12802768166089964</v>
      </c>
    </row>
    <row r="129" spans="1:14" x14ac:dyDescent="0.25">
      <c r="A129" s="1">
        <v>44348</v>
      </c>
      <c r="B129" t="s">
        <v>12</v>
      </c>
      <c r="C129" t="s">
        <v>15</v>
      </c>
      <c r="D129" s="6">
        <v>40</v>
      </c>
      <c r="E129">
        <v>459</v>
      </c>
      <c r="F129">
        <v>253</v>
      </c>
      <c r="G129" s="6">
        <v>1509</v>
      </c>
      <c r="H129">
        <v>36</v>
      </c>
      <c r="I129">
        <v>11</v>
      </c>
      <c r="J129" s="10">
        <f>IFERROR(Marketing2[[#This Row],[spend]]/Marketing2[[#This Row],[revenue]],0)</f>
        <v>2.6507620941020542E-2</v>
      </c>
      <c r="K129" s="6">
        <f>Marketing2[[#This Row],[revenue]]/Marketing2[[#This Row],[transactions]]</f>
        <v>41.916666666666664</v>
      </c>
      <c r="L129" s="6">
        <f>Marketing2[[#This Row],[spend]]/Marketing2[[#This Row],[new_customer_transactions]]</f>
        <v>3.6363636363636362</v>
      </c>
      <c r="M129" s="10">
        <f>Marketing2[[#This Row],[clicks]]/Marketing2[[#This Row],[impressions]]</f>
        <v>0.55119825708060999</v>
      </c>
      <c r="N129">
        <f>Marketing2[[#This Row],[transactions]]/Marketing2[[#This Row],[clicks]]</f>
        <v>0.14229249011857709</v>
      </c>
    </row>
    <row r="130" spans="1:14" x14ac:dyDescent="0.25">
      <c r="A130" s="1">
        <v>44378</v>
      </c>
      <c r="B130" t="s">
        <v>12</v>
      </c>
      <c r="C130" t="s">
        <v>15</v>
      </c>
      <c r="D130" s="6">
        <v>35</v>
      </c>
      <c r="E130">
        <v>436</v>
      </c>
      <c r="F130">
        <v>232</v>
      </c>
      <c r="G130" s="6">
        <v>1310</v>
      </c>
      <c r="H130">
        <v>32</v>
      </c>
      <c r="I130">
        <v>9</v>
      </c>
      <c r="J130" s="10">
        <f>IFERROR(Marketing2[[#This Row],[spend]]/Marketing2[[#This Row],[revenue]],0)</f>
        <v>2.6717557251908396E-2</v>
      </c>
      <c r="K130" s="6">
        <f>Marketing2[[#This Row],[revenue]]/Marketing2[[#This Row],[transactions]]</f>
        <v>40.9375</v>
      </c>
      <c r="L130" s="6">
        <f>Marketing2[[#This Row],[spend]]/Marketing2[[#This Row],[new_customer_transactions]]</f>
        <v>3.8888888888888888</v>
      </c>
      <c r="M130" s="10">
        <f>Marketing2[[#This Row],[clicks]]/Marketing2[[#This Row],[impressions]]</f>
        <v>0.5321100917431193</v>
      </c>
      <c r="N130">
        <f>Marketing2[[#This Row],[transactions]]/Marketing2[[#This Row],[clicks]]</f>
        <v>0.13793103448275862</v>
      </c>
    </row>
    <row r="131" spans="1:14" x14ac:dyDescent="0.25">
      <c r="A131" s="1">
        <v>44409</v>
      </c>
      <c r="B131" t="s">
        <v>12</v>
      </c>
      <c r="C131" t="s">
        <v>15</v>
      </c>
      <c r="D131" s="6">
        <v>42</v>
      </c>
      <c r="E131">
        <v>552</v>
      </c>
      <c r="F131">
        <v>317</v>
      </c>
      <c r="G131" s="6">
        <v>1610</v>
      </c>
      <c r="H131">
        <v>38</v>
      </c>
      <c r="I131">
        <v>9</v>
      </c>
      <c r="J131" s="10">
        <f>IFERROR(Marketing2[[#This Row],[spend]]/Marketing2[[#This Row],[revenue]],0)</f>
        <v>2.6086956521739129E-2</v>
      </c>
      <c r="K131" s="6">
        <f>Marketing2[[#This Row],[revenue]]/Marketing2[[#This Row],[transactions]]</f>
        <v>42.368421052631582</v>
      </c>
      <c r="L131" s="6">
        <f>Marketing2[[#This Row],[spend]]/Marketing2[[#This Row],[new_customer_transactions]]</f>
        <v>4.666666666666667</v>
      </c>
      <c r="M131" s="10">
        <f>Marketing2[[#This Row],[clicks]]/Marketing2[[#This Row],[impressions]]</f>
        <v>0.57427536231884058</v>
      </c>
      <c r="N131">
        <f>Marketing2[[#This Row],[transactions]]/Marketing2[[#This Row],[clicks]]</f>
        <v>0.11987381703470032</v>
      </c>
    </row>
    <row r="132" spans="1:14" x14ac:dyDescent="0.25">
      <c r="A132" s="1">
        <v>44440</v>
      </c>
      <c r="B132" t="s">
        <v>12</v>
      </c>
      <c r="C132" t="s">
        <v>15</v>
      </c>
      <c r="D132" s="6">
        <v>78</v>
      </c>
      <c r="E132">
        <v>616</v>
      </c>
      <c r="F132">
        <v>304</v>
      </c>
      <c r="G132" s="6">
        <v>1779</v>
      </c>
      <c r="H132">
        <v>38</v>
      </c>
      <c r="I132">
        <v>12</v>
      </c>
      <c r="J132" s="10">
        <f>IFERROR(Marketing2[[#This Row],[spend]]/Marketing2[[#This Row],[revenue]],0)</f>
        <v>4.3844856661045532E-2</v>
      </c>
      <c r="K132" s="6">
        <f>Marketing2[[#This Row],[revenue]]/Marketing2[[#This Row],[transactions]]</f>
        <v>46.815789473684212</v>
      </c>
      <c r="L132" s="6">
        <f>Marketing2[[#This Row],[spend]]/Marketing2[[#This Row],[new_customer_transactions]]</f>
        <v>6.5</v>
      </c>
      <c r="M132" s="10">
        <f>Marketing2[[#This Row],[clicks]]/Marketing2[[#This Row],[impressions]]</f>
        <v>0.4935064935064935</v>
      </c>
      <c r="N132">
        <f>Marketing2[[#This Row],[transactions]]/Marketing2[[#This Row],[clicks]]</f>
        <v>0.125</v>
      </c>
    </row>
    <row r="133" spans="1:14" x14ac:dyDescent="0.25">
      <c r="A133" s="1">
        <v>44470</v>
      </c>
      <c r="B133" t="s">
        <v>12</v>
      </c>
      <c r="C133" t="s">
        <v>15</v>
      </c>
      <c r="D133" s="6">
        <v>39</v>
      </c>
      <c r="E133">
        <v>545</v>
      </c>
      <c r="F133">
        <v>251</v>
      </c>
      <c r="G133" s="6">
        <v>1608</v>
      </c>
      <c r="H133">
        <v>36</v>
      </c>
      <c r="I133">
        <v>9</v>
      </c>
      <c r="J133" s="10">
        <f>IFERROR(Marketing2[[#This Row],[spend]]/Marketing2[[#This Row],[revenue]],0)</f>
        <v>2.4253731343283583E-2</v>
      </c>
      <c r="K133" s="6">
        <f>Marketing2[[#This Row],[revenue]]/Marketing2[[#This Row],[transactions]]</f>
        <v>44.666666666666664</v>
      </c>
      <c r="L133" s="6">
        <f>Marketing2[[#This Row],[spend]]/Marketing2[[#This Row],[new_customer_transactions]]</f>
        <v>4.333333333333333</v>
      </c>
      <c r="M133" s="10">
        <f>Marketing2[[#This Row],[clicks]]/Marketing2[[#This Row],[impressions]]</f>
        <v>0.46055045871559636</v>
      </c>
      <c r="N133">
        <f>Marketing2[[#This Row],[transactions]]/Marketing2[[#This Row],[clicks]]</f>
        <v>0.14342629482071714</v>
      </c>
    </row>
    <row r="134" spans="1:14" x14ac:dyDescent="0.25">
      <c r="A134" s="1">
        <v>44501</v>
      </c>
      <c r="B134" t="s">
        <v>12</v>
      </c>
      <c r="C134" t="s">
        <v>15</v>
      </c>
      <c r="D134" s="6">
        <v>53</v>
      </c>
      <c r="E134">
        <v>564</v>
      </c>
      <c r="F134">
        <v>276</v>
      </c>
      <c r="G134" s="6">
        <v>2052</v>
      </c>
      <c r="H134">
        <v>47</v>
      </c>
      <c r="I134">
        <v>11</v>
      </c>
      <c r="J134" s="10">
        <f>IFERROR(Marketing2[[#This Row],[spend]]/Marketing2[[#This Row],[revenue]],0)</f>
        <v>2.5828460038986353E-2</v>
      </c>
      <c r="K134" s="6">
        <f>Marketing2[[#This Row],[revenue]]/Marketing2[[#This Row],[transactions]]</f>
        <v>43.659574468085104</v>
      </c>
      <c r="L134" s="6">
        <f>Marketing2[[#This Row],[spend]]/Marketing2[[#This Row],[new_customer_transactions]]</f>
        <v>4.8181818181818183</v>
      </c>
      <c r="M134" s="10">
        <f>Marketing2[[#This Row],[clicks]]/Marketing2[[#This Row],[impressions]]</f>
        <v>0.48936170212765956</v>
      </c>
      <c r="N134">
        <f>Marketing2[[#This Row],[transactions]]/Marketing2[[#This Row],[clicks]]</f>
        <v>0.17028985507246377</v>
      </c>
    </row>
    <row r="135" spans="1:14" x14ac:dyDescent="0.25">
      <c r="A135" s="1">
        <v>44531</v>
      </c>
      <c r="B135" t="s">
        <v>12</v>
      </c>
      <c r="C135" t="s">
        <v>15</v>
      </c>
      <c r="D135" s="6">
        <v>33</v>
      </c>
      <c r="E135">
        <v>307</v>
      </c>
      <c r="F135">
        <v>153</v>
      </c>
      <c r="G135" s="6">
        <v>1322</v>
      </c>
      <c r="H135">
        <v>28</v>
      </c>
      <c r="I135">
        <v>8</v>
      </c>
      <c r="J135" s="10">
        <f>IFERROR(Marketing2[[#This Row],[spend]]/Marketing2[[#This Row],[revenue]],0)</f>
        <v>2.4962178517397883E-2</v>
      </c>
      <c r="K135" s="6">
        <f>Marketing2[[#This Row],[revenue]]/Marketing2[[#This Row],[transactions]]</f>
        <v>47.214285714285715</v>
      </c>
      <c r="L135" s="6">
        <f>Marketing2[[#This Row],[spend]]/Marketing2[[#This Row],[new_customer_transactions]]</f>
        <v>4.125</v>
      </c>
      <c r="M135" s="10">
        <f>Marketing2[[#This Row],[clicks]]/Marketing2[[#This Row],[impressions]]</f>
        <v>0.49837133550488599</v>
      </c>
      <c r="N135">
        <f>Marketing2[[#This Row],[transactions]]/Marketing2[[#This Row],[clicks]]</f>
        <v>0.18300653594771241</v>
      </c>
    </row>
    <row r="136" spans="1:14" x14ac:dyDescent="0.25">
      <c r="A136" s="1">
        <v>44562</v>
      </c>
      <c r="B136" t="s">
        <v>12</v>
      </c>
      <c r="C136" t="s">
        <v>15</v>
      </c>
      <c r="D136" s="6">
        <v>57</v>
      </c>
      <c r="E136">
        <v>739</v>
      </c>
      <c r="F136">
        <v>375</v>
      </c>
      <c r="G136" s="6">
        <v>2190</v>
      </c>
      <c r="H136">
        <v>56</v>
      </c>
      <c r="I136">
        <v>18</v>
      </c>
      <c r="J136" s="10">
        <f>IFERROR(Marketing2[[#This Row],[spend]]/Marketing2[[#This Row],[revenue]],0)</f>
        <v>2.6027397260273973E-2</v>
      </c>
      <c r="K136" s="6">
        <f>Marketing2[[#This Row],[revenue]]/Marketing2[[#This Row],[transactions]]</f>
        <v>39.107142857142854</v>
      </c>
      <c r="L136" s="6">
        <f>Marketing2[[#This Row],[spend]]/Marketing2[[#This Row],[new_customer_transactions]]</f>
        <v>3.1666666666666665</v>
      </c>
      <c r="M136" s="10">
        <f>Marketing2[[#This Row],[clicks]]/Marketing2[[#This Row],[impressions]]</f>
        <v>0.50744248985115026</v>
      </c>
      <c r="N136">
        <f>Marketing2[[#This Row],[transactions]]/Marketing2[[#This Row],[clicks]]</f>
        <v>0.14933333333333335</v>
      </c>
    </row>
    <row r="137" spans="1:14" x14ac:dyDescent="0.25">
      <c r="A137" s="1">
        <v>44593</v>
      </c>
      <c r="B137" t="s">
        <v>12</v>
      </c>
      <c r="C137" t="s">
        <v>15</v>
      </c>
      <c r="D137" s="6">
        <v>75</v>
      </c>
      <c r="E137">
        <v>741</v>
      </c>
      <c r="F137">
        <v>312</v>
      </c>
      <c r="G137" s="6">
        <v>2157</v>
      </c>
      <c r="H137">
        <v>53</v>
      </c>
      <c r="I137">
        <v>13</v>
      </c>
      <c r="J137" s="10">
        <f>IFERROR(Marketing2[[#This Row],[spend]]/Marketing2[[#This Row],[revenue]],0)</f>
        <v>3.4770514603616132E-2</v>
      </c>
      <c r="K137" s="6">
        <f>Marketing2[[#This Row],[revenue]]/Marketing2[[#This Row],[transactions]]</f>
        <v>40.698113207547166</v>
      </c>
      <c r="L137" s="6">
        <f>Marketing2[[#This Row],[spend]]/Marketing2[[#This Row],[new_customer_transactions]]</f>
        <v>5.7692307692307692</v>
      </c>
      <c r="M137" s="10">
        <f>Marketing2[[#This Row],[clicks]]/Marketing2[[#This Row],[impressions]]</f>
        <v>0.42105263157894735</v>
      </c>
      <c r="N137">
        <f>Marketing2[[#This Row],[transactions]]/Marketing2[[#This Row],[clicks]]</f>
        <v>0.16987179487179488</v>
      </c>
    </row>
    <row r="138" spans="1:14" x14ac:dyDescent="0.25">
      <c r="A138" s="1">
        <v>44621</v>
      </c>
      <c r="B138" t="s">
        <v>12</v>
      </c>
      <c r="C138" t="s">
        <v>15</v>
      </c>
      <c r="D138" s="6">
        <v>109</v>
      </c>
      <c r="E138">
        <v>791</v>
      </c>
      <c r="F138">
        <v>328</v>
      </c>
      <c r="G138" s="6">
        <v>2903</v>
      </c>
      <c r="H138">
        <v>60</v>
      </c>
      <c r="I138">
        <v>15</v>
      </c>
      <c r="J138" s="10">
        <f>IFERROR(Marketing2[[#This Row],[spend]]/Marketing2[[#This Row],[revenue]],0)</f>
        <v>3.7547364795039617E-2</v>
      </c>
      <c r="K138" s="6">
        <f>Marketing2[[#This Row],[revenue]]/Marketing2[[#This Row],[transactions]]</f>
        <v>48.383333333333333</v>
      </c>
      <c r="L138" s="6">
        <f>Marketing2[[#This Row],[spend]]/Marketing2[[#This Row],[new_customer_transactions]]</f>
        <v>7.2666666666666666</v>
      </c>
      <c r="M138" s="10">
        <f>Marketing2[[#This Row],[clicks]]/Marketing2[[#This Row],[impressions]]</f>
        <v>0.41466498103666244</v>
      </c>
      <c r="N138">
        <f>Marketing2[[#This Row],[transactions]]/Marketing2[[#This Row],[clicks]]</f>
        <v>0.18292682926829268</v>
      </c>
    </row>
    <row r="139" spans="1:14" x14ac:dyDescent="0.25">
      <c r="A139" s="1">
        <v>44652</v>
      </c>
      <c r="B139" t="s">
        <v>12</v>
      </c>
      <c r="C139" t="s">
        <v>15</v>
      </c>
      <c r="D139" s="6">
        <v>68</v>
      </c>
      <c r="E139">
        <v>665</v>
      </c>
      <c r="F139">
        <v>264</v>
      </c>
      <c r="G139" s="6">
        <v>1916</v>
      </c>
      <c r="H139">
        <v>43</v>
      </c>
      <c r="I139">
        <v>11</v>
      </c>
      <c r="J139" s="10">
        <f>IFERROR(Marketing2[[#This Row],[spend]]/Marketing2[[#This Row],[revenue]],0)</f>
        <v>3.5490605427974949E-2</v>
      </c>
      <c r="K139" s="6">
        <f>Marketing2[[#This Row],[revenue]]/Marketing2[[#This Row],[transactions]]</f>
        <v>44.558139534883722</v>
      </c>
      <c r="L139" s="6">
        <f>Marketing2[[#This Row],[spend]]/Marketing2[[#This Row],[new_customer_transactions]]</f>
        <v>6.1818181818181817</v>
      </c>
      <c r="M139" s="10">
        <f>Marketing2[[#This Row],[clicks]]/Marketing2[[#This Row],[impressions]]</f>
        <v>0.39699248120300751</v>
      </c>
      <c r="N139">
        <f>Marketing2[[#This Row],[transactions]]/Marketing2[[#This Row],[clicks]]</f>
        <v>0.16287878787878787</v>
      </c>
    </row>
    <row r="140" spans="1:14" x14ac:dyDescent="0.25">
      <c r="A140" s="1">
        <v>44682</v>
      </c>
      <c r="B140" t="s">
        <v>12</v>
      </c>
      <c r="C140" t="s">
        <v>15</v>
      </c>
      <c r="D140" s="6">
        <v>87</v>
      </c>
      <c r="E140">
        <v>611</v>
      </c>
      <c r="F140">
        <v>293</v>
      </c>
      <c r="G140" s="6">
        <v>2404</v>
      </c>
      <c r="H140">
        <v>49</v>
      </c>
      <c r="I140">
        <v>38</v>
      </c>
      <c r="J140" s="10">
        <f>IFERROR(Marketing2[[#This Row],[spend]]/Marketing2[[#This Row],[revenue]],0)</f>
        <v>3.6189683860232948E-2</v>
      </c>
      <c r="K140" s="6">
        <f>Marketing2[[#This Row],[revenue]]/Marketing2[[#This Row],[transactions]]</f>
        <v>49.061224489795919</v>
      </c>
      <c r="L140" s="6">
        <f>Marketing2[[#This Row],[spend]]/Marketing2[[#This Row],[new_customer_transactions]]</f>
        <v>2.2894736842105261</v>
      </c>
      <c r="M140" s="10">
        <f>Marketing2[[#This Row],[clicks]]/Marketing2[[#This Row],[impressions]]</f>
        <v>0.47954173486088381</v>
      </c>
      <c r="N140">
        <f>Marketing2[[#This Row],[transactions]]/Marketing2[[#This Row],[clicks]]</f>
        <v>0.16723549488054607</v>
      </c>
    </row>
    <row r="141" spans="1:14" x14ac:dyDescent="0.25">
      <c r="A141" s="1">
        <v>44713</v>
      </c>
      <c r="B141" t="s">
        <v>12</v>
      </c>
      <c r="C141" t="s">
        <v>15</v>
      </c>
      <c r="D141" s="6">
        <v>130</v>
      </c>
      <c r="E141">
        <v>799</v>
      </c>
      <c r="F141">
        <v>343</v>
      </c>
      <c r="G141" s="6">
        <v>2479</v>
      </c>
      <c r="H141">
        <v>55</v>
      </c>
      <c r="I141">
        <v>40</v>
      </c>
      <c r="J141" s="10">
        <f>IFERROR(Marketing2[[#This Row],[spend]]/Marketing2[[#This Row],[revenue]],0)</f>
        <v>5.2440500201694232E-2</v>
      </c>
      <c r="K141" s="6">
        <f>Marketing2[[#This Row],[revenue]]/Marketing2[[#This Row],[transactions]]</f>
        <v>45.072727272727271</v>
      </c>
      <c r="L141" s="6">
        <f>Marketing2[[#This Row],[spend]]/Marketing2[[#This Row],[new_customer_transactions]]</f>
        <v>3.25</v>
      </c>
      <c r="M141" s="10">
        <f>Marketing2[[#This Row],[clicks]]/Marketing2[[#This Row],[impressions]]</f>
        <v>0.42928660826032539</v>
      </c>
      <c r="N141">
        <f>Marketing2[[#This Row],[transactions]]/Marketing2[[#This Row],[clicks]]</f>
        <v>0.16034985422740525</v>
      </c>
    </row>
    <row r="142" spans="1:14" x14ac:dyDescent="0.25">
      <c r="A142" s="1">
        <v>44743</v>
      </c>
      <c r="B142" t="s">
        <v>12</v>
      </c>
      <c r="C142" t="s">
        <v>15</v>
      </c>
      <c r="D142" s="6">
        <v>90</v>
      </c>
      <c r="E142">
        <v>608</v>
      </c>
      <c r="F142">
        <v>291</v>
      </c>
      <c r="G142" s="6">
        <v>1849</v>
      </c>
      <c r="H142">
        <v>39</v>
      </c>
      <c r="I142">
        <v>25</v>
      </c>
      <c r="J142" s="10">
        <f>IFERROR(Marketing2[[#This Row],[spend]]/Marketing2[[#This Row],[revenue]],0)</f>
        <v>4.8674959437533805E-2</v>
      </c>
      <c r="K142" s="6">
        <f>Marketing2[[#This Row],[revenue]]/Marketing2[[#This Row],[transactions]]</f>
        <v>47.410256410256409</v>
      </c>
      <c r="L142" s="6">
        <f>Marketing2[[#This Row],[spend]]/Marketing2[[#This Row],[new_customer_transactions]]</f>
        <v>3.6</v>
      </c>
      <c r="M142" s="10">
        <f>Marketing2[[#This Row],[clicks]]/Marketing2[[#This Row],[impressions]]</f>
        <v>0.47861842105263158</v>
      </c>
      <c r="N142">
        <f>Marketing2[[#This Row],[transactions]]/Marketing2[[#This Row],[clicks]]</f>
        <v>0.13402061855670103</v>
      </c>
    </row>
    <row r="143" spans="1:14" x14ac:dyDescent="0.25">
      <c r="A143" s="1">
        <v>44774</v>
      </c>
      <c r="B143" t="s">
        <v>12</v>
      </c>
      <c r="C143" t="s">
        <v>15</v>
      </c>
      <c r="D143" s="6">
        <v>62</v>
      </c>
      <c r="E143">
        <v>673</v>
      </c>
      <c r="F143">
        <v>288</v>
      </c>
      <c r="G143" s="6">
        <v>2254</v>
      </c>
      <c r="H143">
        <v>47</v>
      </c>
      <c r="I143">
        <v>33</v>
      </c>
      <c r="J143" s="10">
        <f>IFERROR(Marketing2[[#This Row],[spend]]/Marketing2[[#This Row],[revenue]],0)</f>
        <v>2.7506654835847383E-2</v>
      </c>
      <c r="K143" s="6">
        <f>Marketing2[[#This Row],[revenue]]/Marketing2[[#This Row],[transactions]]</f>
        <v>47.957446808510639</v>
      </c>
      <c r="L143" s="6">
        <f>Marketing2[[#This Row],[spend]]/Marketing2[[#This Row],[new_customer_transactions]]</f>
        <v>1.8787878787878789</v>
      </c>
      <c r="M143" s="10">
        <f>Marketing2[[#This Row],[clicks]]/Marketing2[[#This Row],[impressions]]</f>
        <v>0.42793462109955421</v>
      </c>
      <c r="N143">
        <f>Marketing2[[#This Row],[transactions]]/Marketing2[[#This Row],[clicks]]</f>
        <v>0.16319444444444445</v>
      </c>
    </row>
    <row r="144" spans="1:14" x14ac:dyDescent="0.25">
      <c r="A144" s="1">
        <v>44805</v>
      </c>
      <c r="B144" t="s">
        <v>12</v>
      </c>
      <c r="C144" t="s">
        <v>15</v>
      </c>
      <c r="D144" s="6">
        <v>26</v>
      </c>
      <c r="E144">
        <v>184</v>
      </c>
      <c r="F144">
        <v>87</v>
      </c>
      <c r="G144" s="6">
        <v>599</v>
      </c>
      <c r="H144">
        <v>12</v>
      </c>
      <c r="I144">
        <v>10</v>
      </c>
      <c r="J144" s="10">
        <f>IFERROR(Marketing2[[#This Row],[spend]]/Marketing2[[#This Row],[revenue]],0)</f>
        <v>4.340567612687813E-2</v>
      </c>
      <c r="K144" s="6">
        <f>Marketing2[[#This Row],[revenue]]/Marketing2[[#This Row],[transactions]]</f>
        <v>49.916666666666664</v>
      </c>
      <c r="L144" s="6">
        <f>Marketing2[[#This Row],[spend]]/Marketing2[[#This Row],[new_customer_transactions]]</f>
        <v>2.6</v>
      </c>
      <c r="M144" s="10">
        <f>Marketing2[[#This Row],[clicks]]/Marketing2[[#This Row],[impressions]]</f>
        <v>0.47282608695652173</v>
      </c>
      <c r="N144">
        <f>Marketing2[[#This Row],[transactions]]/Marketing2[[#This Row],[clicks]]</f>
        <v>0.13793103448275862</v>
      </c>
    </row>
    <row r="145" spans="1:14" x14ac:dyDescent="0.25">
      <c r="A145" s="1">
        <v>44197</v>
      </c>
      <c r="B145" t="s">
        <v>12</v>
      </c>
      <c r="C145" t="s">
        <v>16</v>
      </c>
      <c r="D145" s="6">
        <v>104</v>
      </c>
      <c r="E145">
        <v>1698</v>
      </c>
      <c r="F145">
        <v>132</v>
      </c>
      <c r="G145" s="6">
        <v>62</v>
      </c>
      <c r="H145">
        <v>3</v>
      </c>
      <c r="I145">
        <v>2</v>
      </c>
      <c r="J145" s="10">
        <f>IFERROR(Marketing2[[#This Row],[spend]]/Marketing2[[#This Row],[revenue]],0)</f>
        <v>1.6774193548387097</v>
      </c>
      <c r="K145" s="6">
        <f>Marketing2[[#This Row],[revenue]]/Marketing2[[#This Row],[transactions]]</f>
        <v>20.666666666666668</v>
      </c>
      <c r="L145" s="6">
        <f>Marketing2[[#This Row],[spend]]/Marketing2[[#This Row],[new_customer_transactions]]</f>
        <v>52</v>
      </c>
      <c r="M145" s="10">
        <f>Marketing2[[#This Row],[clicks]]/Marketing2[[#This Row],[impressions]]</f>
        <v>7.7738515901060068E-2</v>
      </c>
      <c r="N145">
        <f>Marketing2[[#This Row],[transactions]]/Marketing2[[#This Row],[clicks]]</f>
        <v>2.2727272727272728E-2</v>
      </c>
    </row>
    <row r="146" spans="1:14" x14ac:dyDescent="0.25">
      <c r="A146" s="1">
        <v>44228</v>
      </c>
      <c r="B146" t="s">
        <v>12</v>
      </c>
      <c r="C146" t="s">
        <v>16</v>
      </c>
      <c r="D146" s="6">
        <v>94</v>
      </c>
      <c r="E146">
        <v>1331</v>
      </c>
      <c r="F146">
        <v>106</v>
      </c>
      <c r="G146" s="6">
        <v>289</v>
      </c>
      <c r="H146">
        <v>7</v>
      </c>
      <c r="I146">
        <v>4</v>
      </c>
      <c r="J146" s="10">
        <f>IFERROR(Marketing2[[#This Row],[spend]]/Marketing2[[#This Row],[revenue]],0)</f>
        <v>0.32525951557093424</v>
      </c>
      <c r="K146" s="6">
        <f>Marketing2[[#This Row],[revenue]]/Marketing2[[#This Row],[transactions]]</f>
        <v>41.285714285714285</v>
      </c>
      <c r="L146" s="6">
        <f>Marketing2[[#This Row],[spend]]/Marketing2[[#This Row],[new_customer_transactions]]</f>
        <v>23.5</v>
      </c>
      <c r="M146" s="10">
        <f>Marketing2[[#This Row],[clicks]]/Marketing2[[#This Row],[impressions]]</f>
        <v>7.9639368895567247E-2</v>
      </c>
      <c r="N146">
        <f>Marketing2[[#This Row],[transactions]]/Marketing2[[#This Row],[clicks]]</f>
        <v>6.6037735849056603E-2</v>
      </c>
    </row>
    <row r="147" spans="1:14" x14ac:dyDescent="0.25">
      <c r="A147" s="1">
        <v>44256</v>
      </c>
      <c r="B147" t="s">
        <v>12</v>
      </c>
      <c r="C147" t="s">
        <v>16</v>
      </c>
      <c r="D147" s="6">
        <v>159</v>
      </c>
      <c r="E147">
        <v>3419</v>
      </c>
      <c r="F147">
        <v>255</v>
      </c>
      <c r="G147" s="6">
        <v>513</v>
      </c>
      <c r="H147">
        <v>12</v>
      </c>
      <c r="I147">
        <v>7</v>
      </c>
      <c r="J147" s="10">
        <f>IFERROR(Marketing2[[#This Row],[spend]]/Marketing2[[#This Row],[revenue]],0)</f>
        <v>0.30994152046783624</v>
      </c>
      <c r="K147" s="6">
        <f>Marketing2[[#This Row],[revenue]]/Marketing2[[#This Row],[transactions]]</f>
        <v>42.75</v>
      </c>
      <c r="L147" s="6">
        <f>Marketing2[[#This Row],[spend]]/Marketing2[[#This Row],[new_customer_transactions]]</f>
        <v>22.714285714285715</v>
      </c>
      <c r="M147" s="10">
        <f>Marketing2[[#This Row],[clicks]]/Marketing2[[#This Row],[impressions]]</f>
        <v>7.4583211465340749E-2</v>
      </c>
      <c r="N147">
        <f>Marketing2[[#This Row],[transactions]]/Marketing2[[#This Row],[clicks]]</f>
        <v>4.7058823529411764E-2</v>
      </c>
    </row>
    <row r="148" spans="1:14" x14ac:dyDescent="0.25">
      <c r="A148" s="1">
        <v>44287</v>
      </c>
      <c r="B148" t="s">
        <v>12</v>
      </c>
      <c r="C148" t="s">
        <v>16</v>
      </c>
      <c r="D148" s="6">
        <v>398</v>
      </c>
      <c r="E148">
        <v>6840</v>
      </c>
      <c r="F148">
        <v>530</v>
      </c>
      <c r="G148" s="6">
        <v>1213</v>
      </c>
      <c r="H148">
        <v>30</v>
      </c>
      <c r="I148">
        <v>20</v>
      </c>
      <c r="J148" s="10">
        <f>IFERROR(Marketing2[[#This Row],[spend]]/Marketing2[[#This Row],[revenue]],0)</f>
        <v>0.32811211871393242</v>
      </c>
      <c r="K148" s="6">
        <f>Marketing2[[#This Row],[revenue]]/Marketing2[[#This Row],[transactions]]</f>
        <v>40.43333333333333</v>
      </c>
      <c r="L148" s="6">
        <f>Marketing2[[#This Row],[spend]]/Marketing2[[#This Row],[new_customer_transactions]]</f>
        <v>19.899999999999999</v>
      </c>
      <c r="M148" s="10">
        <f>Marketing2[[#This Row],[clicks]]/Marketing2[[#This Row],[impressions]]</f>
        <v>7.748538011695906E-2</v>
      </c>
      <c r="N148">
        <f>Marketing2[[#This Row],[transactions]]/Marketing2[[#This Row],[clicks]]</f>
        <v>5.6603773584905662E-2</v>
      </c>
    </row>
    <row r="149" spans="1:14" x14ac:dyDescent="0.25">
      <c r="A149" s="1">
        <v>44317</v>
      </c>
      <c r="B149" t="s">
        <v>12</v>
      </c>
      <c r="C149" t="s">
        <v>16</v>
      </c>
      <c r="D149" s="6">
        <v>477</v>
      </c>
      <c r="E149">
        <v>8223</v>
      </c>
      <c r="F149">
        <v>632</v>
      </c>
      <c r="G149" s="6">
        <v>1282</v>
      </c>
      <c r="H149">
        <v>31</v>
      </c>
      <c r="I149">
        <v>20</v>
      </c>
      <c r="J149" s="10">
        <f>IFERROR(Marketing2[[#This Row],[spend]]/Marketing2[[#This Row],[revenue]],0)</f>
        <v>0.37207488299531982</v>
      </c>
      <c r="K149" s="6">
        <f>Marketing2[[#This Row],[revenue]]/Marketing2[[#This Row],[transactions]]</f>
        <v>41.354838709677416</v>
      </c>
      <c r="L149" s="6">
        <f>Marketing2[[#This Row],[spend]]/Marketing2[[#This Row],[new_customer_transactions]]</f>
        <v>23.85</v>
      </c>
      <c r="M149" s="10">
        <f>Marketing2[[#This Row],[clicks]]/Marketing2[[#This Row],[impressions]]</f>
        <v>7.685759455186672E-2</v>
      </c>
      <c r="N149">
        <f>Marketing2[[#This Row],[transactions]]/Marketing2[[#This Row],[clicks]]</f>
        <v>4.9050632911392403E-2</v>
      </c>
    </row>
    <row r="150" spans="1:14" x14ac:dyDescent="0.25">
      <c r="A150" s="1">
        <v>44348</v>
      </c>
      <c r="B150" t="s">
        <v>12</v>
      </c>
      <c r="C150" t="s">
        <v>16</v>
      </c>
      <c r="D150" s="6">
        <v>507</v>
      </c>
      <c r="E150">
        <v>6510</v>
      </c>
      <c r="F150">
        <v>502</v>
      </c>
      <c r="G150" s="6">
        <v>1013</v>
      </c>
      <c r="H150">
        <v>29</v>
      </c>
      <c r="I150">
        <v>20</v>
      </c>
      <c r="J150" s="10">
        <f>IFERROR(Marketing2[[#This Row],[spend]]/Marketing2[[#This Row],[revenue]],0)</f>
        <v>0.50049358341559724</v>
      </c>
      <c r="K150" s="6">
        <f>Marketing2[[#This Row],[revenue]]/Marketing2[[#This Row],[transactions]]</f>
        <v>34.931034482758619</v>
      </c>
      <c r="L150" s="6">
        <f>Marketing2[[#This Row],[spend]]/Marketing2[[#This Row],[new_customer_transactions]]</f>
        <v>25.35</v>
      </c>
      <c r="M150" s="10">
        <f>Marketing2[[#This Row],[clicks]]/Marketing2[[#This Row],[impressions]]</f>
        <v>7.7112135176651303E-2</v>
      </c>
      <c r="N150">
        <f>Marketing2[[#This Row],[transactions]]/Marketing2[[#This Row],[clicks]]</f>
        <v>5.7768924302788842E-2</v>
      </c>
    </row>
    <row r="151" spans="1:14" x14ac:dyDescent="0.25">
      <c r="A151" s="1">
        <v>44378</v>
      </c>
      <c r="B151" t="s">
        <v>12</v>
      </c>
      <c r="C151" t="s">
        <v>16</v>
      </c>
      <c r="D151" s="6">
        <v>487</v>
      </c>
      <c r="E151">
        <v>5515</v>
      </c>
      <c r="F151">
        <v>482</v>
      </c>
      <c r="G151" s="6">
        <v>1043</v>
      </c>
      <c r="H151">
        <v>27</v>
      </c>
      <c r="I151">
        <v>17</v>
      </c>
      <c r="J151" s="10">
        <f>IFERROR(Marketing2[[#This Row],[spend]]/Marketing2[[#This Row],[revenue]],0)</f>
        <v>0.46692233940556088</v>
      </c>
      <c r="K151" s="6">
        <f>Marketing2[[#This Row],[revenue]]/Marketing2[[#This Row],[transactions]]</f>
        <v>38.629629629629626</v>
      </c>
      <c r="L151" s="6">
        <f>Marketing2[[#This Row],[spend]]/Marketing2[[#This Row],[new_customer_transactions]]</f>
        <v>28.647058823529413</v>
      </c>
      <c r="M151" s="10">
        <f>Marketing2[[#This Row],[clicks]]/Marketing2[[#This Row],[impressions]]</f>
        <v>8.739800543970988E-2</v>
      </c>
      <c r="N151">
        <f>Marketing2[[#This Row],[transactions]]/Marketing2[[#This Row],[clicks]]</f>
        <v>5.6016597510373446E-2</v>
      </c>
    </row>
    <row r="152" spans="1:14" x14ac:dyDescent="0.25">
      <c r="A152" s="1">
        <v>44409</v>
      </c>
      <c r="B152" t="s">
        <v>12</v>
      </c>
      <c r="C152" t="s">
        <v>16</v>
      </c>
      <c r="D152" s="6">
        <v>666</v>
      </c>
      <c r="E152">
        <v>7674</v>
      </c>
      <c r="F152">
        <v>694</v>
      </c>
      <c r="G152" s="6">
        <v>1421</v>
      </c>
      <c r="H152">
        <v>35</v>
      </c>
      <c r="I152">
        <v>25</v>
      </c>
      <c r="J152" s="10">
        <f>IFERROR(Marketing2[[#This Row],[spend]]/Marketing2[[#This Row],[revenue]],0)</f>
        <v>0.46868402533427161</v>
      </c>
      <c r="K152" s="6">
        <f>Marketing2[[#This Row],[revenue]]/Marketing2[[#This Row],[transactions]]</f>
        <v>40.6</v>
      </c>
      <c r="L152" s="6">
        <f>Marketing2[[#This Row],[spend]]/Marketing2[[#This Row],[new_customer_transactions]]</f>
        <v>26.64</v>
      </c>
      <c r="M152" s="10">
        <f>Marketing2[[#This Row],[clicks]]/Marketing2[[#This Row],[impressions]]</f>
        <v>9.0435235861350008E-2</v>
      </c>
      <c r="N152">
        <f>Marketing2[[#This Row],[transactions]]/Marketing2[[#This Row],[clicks]]</f>
        <v>5.0432276657060522E-2</v>
      </c>
    </row>
    <row r="153" spans="1:14" x14ac:dyDescent="0.25">
      <c r="A153" s="1">
        <v>44440</v>
      </c>
      <c r="B153" t="s">
        <v>12</v>
      </c>
      <c r="C153" t="s">
        <v>16</v>
      </c>
      <c r="D153" s="6">
        <v>444</v>
      </c>
      <c r="E153">
        <v>4862</v>
      </c>
      <c r="F153">
        <v>393</v>
      </c>
      <c r="G153" s="6">
        <v>765</v>
      </c>
      <c r="H153">
        <v>21</v>
      </c>
      <c r="I153">
        <v>15</v>
      </c>
      <c r="J153" s="10">
        <f>IFERROR(Marketing2[[#This Row],[spend]]/Marketing2[[#This Row],[revenue]],0)</f>
        <v>0.58039215686274515</v>
      </c>
      <c r="K153" s="6">
        <f>Marketing2[[#This Row],[revenue]]/Marketing2[[#This Row],[transactions]]</f>
        <v>36.428571428571431</v>
      </c>
      <c r="L153" s="6">
        <f>Marketing2[[#This Row],[spend]]/Marketing2[[#This Row],[new_customer_transactions]]</f>
        <v>29.6</v>
      </c>
      <c r="M153" s="10">
        <f>Marketing2[[#This Row],[clicks]]/Marketing2[[#This Row],[impressions]]</f>
        <v>8.0830933772110244E-2</v>
      </c>
      <c r="N153">
        <f>Marketing2[[#This Row],[transactions]]/Marketing2[[#This Row],[clicks]]</f>
        <v>5.3435114503816793E-2</v>
      </c>
    </row>
    <row r="154" spans="1:14" x14ac:dyDescent="0.25">
      <c r="A154" s="1">
        <v>44470</v>
      </c>
      <c r="B154" t="s">
        <v>12</v>
      </c>
      <c r="C154" t="s">
        <v>16</v>
      </c>
      <c r="D154" s="6">
        <v>676</v>
      </c>
      <c r="E154">
        <v>8334</v>
      </c>
      <c r="F154">
        <v>651</v>
      </c>
      <c r="G154" s="6">
        <v>1201</v>
      </c>
      <c r="H154">
        <v>31</v>
      </c>
      <c r="I154">
        <v>23</v>
      </c>
      <c r="J154" s="10">
        <f>IFERROR(Marketing2[[#This Row],[spend]]/Marketing2[[#This Row],[revenue]],0)</f>
        <v>0.56286427976686093</v>
      </c>
      <c r="K154" s="6">
        <f>Marketing2[[#This Row],[revenue]]/Marketing2[[#This Row],[transactions]]</f>
        <v>38.741935483870968</v>
      </c>
      <c r="L154" s="6">
        <f>Marketing2[[#This Row],[spend]]/Marketing2[[#This Row],[new_customer_transactions]]</f>
        <v>29.391304347826086</v>
      </c>
      <c r="M154" s="10">
        <f>Marketing2[[#This Row],[clicks]]/Marketing2[[#This Row],[impressions]]</f>
        <v>7.8113750899928003E-2</v>
      </c>
      <c r="N154">
        <f>Marketing2[[#This Row],[transactions]]/Marketing2[[#This Row],[clicks]]</f>
        <v>4.7619047619047616E-2</v>
      </c>
    </row>
    <row r="155" spans="1:14" x14ac:dyDescent="0.25">
      <c r="A155" s="1">
        <v>44501</v>
      </c>
      <c r="B155" t="s">
        <v>12</v>
      </c>
      <c r="C155" t="s">
        <v>16</v>
      </c>
      <c r="D155" s="6">
        <v>334</v>
      </c>
      <c r="E155">
        <v>5965</v>
      </c>
      <c r="F155">
        <v>373</v>
      </c>
      <c r="G155" s="6">
        <v>533</v>
      </c>
      <c r="H155">
        <v>14</v>
      </c>
      <c r="I155">
        <v>7</v>
      </c>
      <c r="J155" s="10">
        <f>IFERROR(Marketing2[[#This Row],[spend]]/Marketing2[[#This Row],[revenue]],0)</f>
        <v>0.62664165103189495</v>
      </c>
      <c r="K155" s="6">
        <f>Marketing2[[#This Row],[revenue]]/Marketing2[[#This Row],[transactions]]</f>
        <v>38.071428571428569</v>
      </c>
      <c r="L155" s="6">
        <f>Marketing2[[#This Row],[spend]]/Marketing2[[#This Row],[new_customer_transactions]]</f>
        <v>47.714285714285715</v>
      </c>
      <c r="M155" s="10">
        <f>Marketing2[[#This Row],[clicks]]/Marketing2[[#This Row],[impressions]]</f>
        <v>6.2531433361274105E-2</v>
      </c>
      <c r="N155">
        <f>Marketing2[[#This Row],[transactions]]/Marketing2[[#This Row],[clicks]]</f>
        <v>3.7533512064343161E-2</v>
      </c>
    </row>
    <row r="156" spans="1:14" x14ac:dyDescent="0.25">
      <c r="A156" s="1">
        <v>44531</v>
      </c>
      <c r="B156" t="s">
        <v>12</v>
      </c>
      <c r="C156" t="s">
        <v>16</v>
      </c>
      <c r="D156" s="6">
        <v>326</v>
      </c>
      <c r="E156">
        <v>4758</v>
      </c>
      <c r="F156">
        <v>316</v>
      </c>
      <c r="G156" s="6">
        <v>510</v>
      </c>
      <c r="H156">
        <v>13</v>
      </c>
      <c r="I156">
        <v>6</v>
      </c>
      <c r="J156" s="10">
        <f>IFERROR(Marketing2[[#This Row],[spend]]/Marketing2[[#This Row],[revenue]],0)</f>
        <v>0.63921568627450975</v>
      </c>
      <c r="K156" s="6">
        <f>Marketing2[[#This Row],[revenue]]/Marketing2[[#This Row],[transactions]]</f>
        <v>39.230769230769234</v>
      </c>
      <c r="L156" s="6">
        <f>Marketing2[[#This Row],[spend]]/Marketing2[[#This Row],[new_customer_transactions]]</f>
        <v>54.333333333333336</v>
      </c>
      <c r="M156" s="10">
        <f>Marketing2[[#This Row],[clicks]]/Marketing2[[#This Row],[impressions]]</f>
        <v>6.6414459857082803E-2</v>
      </c>
      <c r="N156">
        <f>Marketing2[[#This Row],[transactions]]/Marketing2[[#This Row],[clicks]]</f>
        <v>4.1139240506329111E-2</v>
      </c>
    </row>
    <row r="157" spans="1:14" x14ac:dyDescent="0.25">
      <c r="A157" s="1">
        <v>44562</v>
      </c>
      <c r="B157" t="s">
        <v>12</v>
      </c>
      <c r="C157" t="s">
        <v>16</v>
      </c>
      <c r="D157" s="6">
        <v>512</v>
      </c>
      <c r="E157">
        <v>8961</v>
      </c>
      <c r="F157">
        <v>557</v>
      </c>
      <c r="G157" s="6">
        <v>1060</v>
      </c>
      <c r="H157">
        <v>27</v>
      </c>
      <c r="I157">
        <v>18</v>
      </c>
      <c r="J157" s="10">
        <f>IFERROR(Marketing2[[#This Row],[spend]]/Marketing2[[#This Row],[revenue]],0)</f>
        <v>0.48301886792452831</v>
      </c>
      <c r="K157" s="6">
        <f>Marketing2[[#This Row],[revenue]]/Marketing2[[#This Row],[transactions]]</f>
        <v>39.25925925925926</v>
      </c>
      <c r="L157" s="6">
        <f>Marketing2[[#This Row],[spend]]/Marketing2[[#This Row],[new_customer_transactions]]</f>
        <v>28.444444444444443</v>
      </c>
      <c r="M157" s="10">
        <f>Marketing2[[#This Row],[clicks]]/Marketing2[[#This Row],[impressions]]</f>
        <v>6.2158241267715658E-2</v>
      </c>
      <c r="N157">
        <f>Marketing2[[#This Row],[transactions]]/Marketing2[[#This Row],[clicks]]</f>
        <v>4.8473967684021541E-2</v>
      </c>
    </row>
    <row r="158" spans="1:14" x14ac:dyDescent="0.25">
      <c r="A158" s="1">
        <v>44593</v>
      </c>
      <c r="B158" t="s">
        <v>12</v>
      </c>
      <c r="C158" t="s">
        <v>16</v>
      </c>
      <c r="D158" s="6">
        <v>256</v>
      </c>
      <c r="E158">
        <v>5958</v>
      </c>
      <c r="F158">
        <v>432</v>
      </c>
      <c r="G158" s="6">
        <v>459</v>
      </c>
      <c r="H158">
        <v>13</v>
      </c>
      <c r="I158">
        <v>9</v>
      </c>
      <c r="J158" s="10">
        <f>IFERROR(Marketing2[[#This Row],[spend]]/Marketing2[[#This Row],[revenue]],0)</f>
        <v>0.55773420479302838</v>
      </c>
      <c r="K158" s="6">
        <f>Marketing2[[#This Row],[revenue]]/Marketing2[[#This Row],[transactions]]</f>
        <v>35.307692307692307</v>
      </c>
      <c r="L158" s="6">
        <f>Marketing2[[#This Row],[spend]]/Marketing2[[#This Row],[new_customer_transactions]]</f>
        <v>28.444444444444443</v>
      </c>
      <c r="M158" s="10">
        <f>Marketing2[[#This Row],[clicks]]/Marketing2[[#This Row],[impressions]]</f>
        <v>7.2507552870090641E-2</v>
      </c>
      <c r="N158">
        <f>Marketing2[[#This Row],[transactions]]/Marketing2[[#This Row],[clicks]]</f>
        <v>3.0092592592592591E-2</v>
      </c>
    </row>
    <row r="159" spans="1:14" x14ac:dyDescent="0.25">
      <c r="A159" s="1">
        <v>44621</v>
      </c>
      <c r="B159" t="s">
        <v>12</v>
      </c>
      <c r="C159" t="s">
        <v>16</v>
      </c>
      <c r="D159" s="6">
        <v>306</v>
      </c>
      <c r="E159">
        <v>7948</v>
      </c>
      <c r="F159">
        <v>628</v>
      </c>
      <c r="G159" s="6">
        <v>548</v>
      </c>
      <c r="H159">
        <v>12</v>
      </c>
      <c r="I159">
        <v>9</v>
      </c>
      <c r="J159" s="10">
        <f>IFERROR(Marketing2[[#This Row],[spend]]/Marketing2[[#This Row],[revenue]],0)</f>
        <v>0.55839416058394165</v>
      </c>
      <c r="K159" s="6">
        <f>Marketing2[[#This Row],[revenue]]/Marketing2[[#This Row],[transactions]]</f>
        <v>45.666666666666664</v>
      </c>
      <c r="L159" s="6">
        <f>Marketing2[[#This Row],[spend]]/Marketing2[[#This Row],[new_customer_transactions]]</f>
        <v>34</v>
      </c>
      <c r="M159" s="10">
        <f>Marketing2[[#This Row],[clicks]]/Marketing2[[#This Row],[impressions]]</f>
        <v>7.9013588324106696E-2</v>
      </c>
      <c r="N159">
        <f>Marketing2[[#This Row],[transactions]]/Marketing2[[#This Row],[clicks]]</f>
        <v>1.9108280254777069E-2</v>
      </c>
    </row>
    <row r="160" spans="1:14" x14ac:dyDescent="0.25">
      <c r="A160" s="1">
        <v>44652</v>
      </c>
      <c r="B160" t="s">
        <v>12</v>
      </c>
      <c r="C160" t="s">
        <v>16</v>
      </c>
      <c r="D160" s="6">
        <v>401</v>
      </c>
      <c r="E160">
        <v>10323</v>
      </c>
      <c r="F160">
        <v>703</v>
      </c>
      <c r="G160" s="6">
        <v>646</v>
      </c>
      <c r="H160">
        <v>16</v>
      </c>
      <c r="I160">
        <v>8</v>
      </c>
      <c r="J160" s="10">
        <f>IFERROR(Marketing2[[#This Row],[spend]]/Marketing2[[#This Row],[revenue]],0)</f>
        <v>0.62074303405572751</v>
      </c>
      <c r="K160" s="6">
        <f>Marketing2[[#This Row],[revenue]]/Marketing2[[#This Row],[transactions]]</f>
        <v>40.375</v>
      </c>
      <c r="L160" s="6">
        <f>Marketing2[[#This Row],[spend]]/Marketing2[[#This Row],[new_customer_transactions]]</f>
        <v>50.125</v>
      </c>
      <c r="M160" s="10">
        <f>Marketing2[[#This Row],[clicks]]/Marketing2[[#This Row],[impressions]]</f>
        <v>6.8100358422939072E-2</v>
      </c>
      <c r="N160">
        <f>Marketing2[[#This Row],[transactions]]/Marketing2[[#This Row],[clicks]]</f>
        <v>2.2759601706970129E-2</v>
      </c>
    </row>
    <row r="161" spans="1:14" x14ac:dyDescent="0.25">
      <c r="A161" s="1">
        <v>44682</v>
      </c>
      <c r="B161" t="s">
        <v>12</v>
      </c>
      <c r="C161" t="s">
        <v>16</v>
      </c>
      <c r="D161" s="6">
        <v>660</v>
      </c>
      <c r="E161">
        <v>20103</v>
      </c>
      <c r="F161">
        <v>1004</v>
      </c>
      <c r="G161" s="6">
        <v>1003</v>
      </c>
      <c r="H161">
        <v>24</v>
      </c>
      <c r="I161">
        <v>38</v>
      </c>
      <c r="J161" s="10">
        <f>IFERROR(Marketing2[[#This Row],[spend]]/Marketing2[[#This Row],[revenue]],0)</f>
        <v>0.65802592223330014</v>
      </c>
      <c r="K161" s="6">
        <f>Marketing2[[#This Row],[revenue]]/Marketing2[[#This Row],[transactions]]</f>
        <v>41.791666666666664</v>
      </c>
      <c r="L161" s="6">
        <f>Marketing2[[#This Row],[spend]]/Marketing2[[#This Row],[new_customer_transactions]]</f>
        <v>17.368421052631579</v>
      </c>
      <c r="M161" s="10">
        <f>Marketing2[[#This Row],[clicks]]/Marketing2[[#This Row],[impressions]]</f>
        <v>4.9942794607769986E-2</v>
      </c>
      <c r="N161">
        <f>Marketing2[[#This Row],[transactions]]/Marketing2[[#This Row],[clicks]]</f>
        <v>2.3904382470119521E-2</v>
      </c>
    </row>
    <row r="162" spans="1:14" x14ac:dyDescent="0.25">
      <c r="A162" s="1">
        <v>44713</v>
      </c>
      <c r="B162" t="s">
        <v>12</v>
      </c>
      <c r="C162" t="s">
        <v>16</v>
      </c>
      <c r="D162" s="6">
        <v>738</v>
      </c>
      <c r="E162">
        <v>19265</v>
      </c>
      <c r="F162">
        <v>973</v>
      </c>
      <c r="G162" s="6">
        <v>889</v>
      </c>
      <c r="H162">
        <v>22</v>
      </c>
      <c r="I162">
        <v>43</v>
      </c>
      <c r="J162" s="10">
        <f>IFERROR(Marketing2[[#This Row],[spend]]/Marketing2[[#This Row],[revenue]],0)</f>
        <v>0.83014623172103486</v>
      </c>
      <c r="K162" s="6">
        <f>Marketing2[[#This Row],[revenue]]/Marketing2[[#This Row],[transactions]]</f>
        <v>40.409090909090907</v>
      </c>
      <c r="L162" s="6">
        <f>Marketing2[[#This Row],[spend]]/Marketing2[[#This Row],[new_customer_transactions]]</f>
        <v>17.162790697674417</v>
      </c>
      <c r="M162" s="10">
        <f>Marketing2[[#This Row],[clicks]]/Marketing2[[#This Row],[impressions]]</f>
        <v>5.0506099143524524E-2</v>
      </c>
      <c r="N162">
        <f>Marketing2[[#This Row],[transactions]]/Marketing2[[#This Row],[clicks]]</f>
        <v>2.2610483042137718E-2</v>
      </c>
    </row>
    <row r="163" spans="1:14" x14ac:dyDescent="0.25">
      <c r="A163" s="1">
        <v>44743</v>
      </c>
      <c r="B163" t="s">
        <v>12</v>
      </c>
      <c r="C163" t="s">
        <v>16</v>
      </c>
      <c r="D163" s="6">
        <v>400</v>
      </c>
      <c r="E163">
        <v>11169</v>
      </c>
      <c r="F163">
        <v>511</v>
      </c>
      <c r="G163" s="6">
        <v>488</v>
      </c>
      <c r="H163">
        <v>12</v>
      </c>
      <c r="I163">
        <v>23</v>
      </c>
      <c r="J163" s="10">
        <f>IFERROR(Marketing2[[#This Row],[spend]]/Marketing2[[#This Row],[revenue]],0)</f>
        <v>0.81967213114754101</v>
      </c>
      <c r="K163" s="6">
        <f>Marketing2[[#This Row],[revenue]]/Marketing2[[#This Row],[transactions]]</f>
        <v>40.666666666666664</v>
      </c>
      <c r="L163" s="6">
        <f>Marketing2[[#This Row],[spend]]/Marketing2[[#This Row],[new_customer_transactions]]</f>
        <v>17.391304347826086</v>
      </c>
      <c r="M163" s="10">
        <f>Marketing2[[#This Row],[clicks]]/Marketing2[[#This Row],[impressions]]</f>
        <v>4.5751633986928102E-2</v>
      </c>
      <c r="N163">
        <f>Marketing2[[#This Row],[transactions]]/Marketing2[[#This Row],[clicks]]</f>
        <v>2.3483365949119372E-2</v>
      </c>
    </row>
    <row r="164" spans="1:14" x14ac:dyDescent="0.25">
      <c r="A164" s="1">
        <v>44774</v>
      </c>
      <c r="B164" t="s">
        <v>12</v>
      </c>
      <c r="C164" t="s">
        <v>16</v>
      </c>
      <c r="D164" s="6">
        <v>546</v>
      </c>
      <c r="E164">
        <v>12266</v>
      </c>
      <c r="F164">
        <v>624</v>
      </c>
      <c r="G164" s="6">
        <v>558</v>
      </c>
      <c r="H164">
        <v>15</v>
      </c>
      <c r="I164">
        <v>28</v>
      </c>
      <c r="J164" s="10">
        <f>IFERROR(Marketing2[[#This Row],[spend]]/Marketing2[[#This Row],[revenue]],0)</f>
        <v>0.978494623655914</v>
      </c>
      <c r="K164" s="6">
        <f>Marketing2[[#This Row],[revenue]]/Marketing2[[#This Row],[transactions]]</f>
        <v>37.200000000000003</v>
      </c>
      <c r="L164" s="6">
        <f>Marketing2[[#This Row],[spend]]/Marketing2[[#This Row],[new_customer_transactions]]</f>
        <v>19.5</v>
      </c>
      <c r="M164" s="10">
        <f>Marketing2[[#This Row],[clicks]]/Marketing2[[#This Row],[impressions]]</f>
        <v>5.0872330017935757E-2</v>
      </c>
      <c r="N164">
        <f>Marketing2[[#This Row],[transactions]]/Marketing2[[#This Row],[clicks]]</f>
        <v>2.403846153846154E-2</v>
      </c>
    </row>
    <row r="165" spans="1:14" x14ac:dyDescent="0.25">
      <c r="A165" s="1">
        <v>44805</v>
      </c>
      <c r="B165" t="s">
        <v>12</v>
      </c>
      <c r="C165" t="s">
        <v>16</v>
      </c>
      <c r="D165" s="6">
        <v>158</v>
      </c>
      <c r="E165">
        <v>2623</v>
      </c>
      <c r="F165">
        <v>160</v>
      </c>
      <c r="G165" s="6">
        <v>206</v>
      </c>
      <c r="H165">
        <v>5</v>
      </c>
      <c r="I165">
        <v>10</v>
      </c>
      <c r="J165" s="10">
        <f>IFERROR(Marketing2[[#This Row],[spend]]/Marketing2[[#This Row],[revenue]],0)</f>
        <v>0.76699029126213591</v>
      </c>
      <c r="K165" s="6">
        <f>Marketing2[[#This Row],[revenue]]/Marketing2[[#This Row],[transactions]]</f>
        <v>41.2</v>
      </c>
      <c r="L165" s="6">
        <f>Marketing2[[#This Row],[spend]]/Marketing2[[#This Row],[new_customer_transactions]]</f>
        <v>15.8</v>
      </c>
      <c r="M165" s="10">
        <f>Marketing2[[#This Row],[clicks]]/Marketing2[[#This Row],[impressions]]</f>
        <v>6.0998856271444912E-2</v>
      </c>
      <c r="N165">
        <f>Marketing2[[#This Row],[transactions]]/Marketing2[[#This Row],[clicks]]</f>
        <v>3.125E-2</v>
      </c>
    </row>
    <row r="166" spans="1:14" x14ac:dyDescent="0.25">
      <c r="A166" s="1">
        <v>44197</v>
      </c>
      <c r="B166" t="s">
        <v>12</v>
      </c>
      <c r="C166" t="s">
        <v>10</v>
      </c>
      <c r="D166" s="6">
        <v>407</v>
      </c>
      <c r="E166">
        <v>79085</v>
      </c>
      <c r="F166">
        <v>350</v>
      </c>
      <c r="G166" s="6">
        <v>94</v>
      </c>
      <c r="H166">
        <v>4</v>
      </c>
      <c r="I166">
        <v>4</v>
      </c>
      <c r="J166" s="10">
        <f>IFERROR(Marketing2[[#This Row],[spend]]/Marketing2[[#This Row],[revenue]],0)</f>
        <v>4.3297872340425529</v>
      </c>
      <c r="K166" s="6">
        <f>Marketing2[[#This Row],[revenue]]/Marketing2[[#This Row],[transactions]]</f>
        <v>23.5</v>
      </c>
      <c r="L166" s="6">
        <f>Marketing2[[#This Row],[spend]]/Marketing2[[#This Row],[new_customer_transactions]]</f>
        <v>101.75</v>
      </c>
      <c r="M166" s="10">
        <f>Marketing2[[#This Row],[clicks]]/Marketing2[[#This Row],[impressions]]</f>
        <v>4.4256180059429728E-3</v>
      </c>
      <c r="N166">
        <f>Marketing2[[#This Row],[transactions]]/Marketing2[[#This Row],[clicks]]</f>
        <v>1.1428571428571429E-2</v>
      </c>
    </row>
    <row r="167" spans="1:14" x14ac:dyDescent="0.25">
      <c r="A167" s="1">
        <v>44228</v>
      </c>
      <c r="B167" t="s">
        <v>12</v>
      </c>
      <c r="C167" t="s">
        <v>10</v>
      </c>
      <c r="D167" s="6">
        <v>266</v>
      </c>
      <c r="E167">
        <v>51388</v>
      </c>
      <c r="F167">
        <v>270</v>
      </c>
      <c r="G167" s="6">
        <v>231</v>
      </c>
      <c r="H167">
        <v>10</v>
      </c>
      <c r="I167">
        <v>8</v>
      </c>
      <c r="J167" s="10">
        <f>IFERROR(Marketing2[[#This Row],[spend]]/Marketing2[[#This Row],[revenue]],0)</f>
        <v>1.1515151515151516</v>
      </c>
      <c r="K167" s="6">
        <f>Marketing2[[#This Row],[revenue]]/Marketing2[[#This Row],[transactions]]</f>
        <v>23.1</v>
      </c>
      <c r="L167" s="6">
        <f>Marketing2[[#This Row],[spend]]/Marketing2[[#This Row],[new_customer_transactions]]</f>
        <v>33.25</v>
      </c>
      <c r="M167" s="10">
        <f>Marketing2[[#This Row],[clicks]]/Marketing2[[#This Row],[impressions]]</f>
        <v>5.2541449365610645E-3</v>
      </c>
      <c r="N167">
        <f>Marketing2[[#This Row],[transactions]]/Marketing2[[#This Row],[clicks]]</f>
        <v>3.7037037037037035E-2</v>
      </c>
    </row>
    <row r="168" spans="1:14" x14ac:dyDescent="0.25">
      <c r="A168" s="1">
        <v>44256</v>
      </c>
      <c r="B168" t="s">
        <v>12</v>
      </c>
      <c r="C168" t="s">
        <v>10</v>
      </c>
      <c r="D168" s="6">
        <v>1587</v>
      </c>
      <c r="E168">
        <v>327803</v>
      </c>
      <c r="F168">
        <v>1588</v>
      </c>
      <c r="G168" s="6">
        <v>553</v>
      </c>
      <c r="H168">
        <v>19</v>
      </c>
      <c r="I168">
        <v>17</v>
      </c>
      <c r="J168" s="10">
        <f>IFERROR(Marketing2[[#This Row],[spend]]/Marketing2[[#This Row],[revenue]],0)</f>
        <v>2.8698010849909585</v>
      </c>
      <c r="K168" s="6">
        <f>Marketing2[[#This Row],[revenue]]/Marketing2[[#This Row],[transactions]]</f>
        <v>29.105263157894736</v>
      </c>
      <c r="L168" s="6">
        <f>Marketing2[[#This Row],[spend]]/Marketing2[[#This Row],[new_customer_transactions]]</f>
        <v>93.352941176470594</v>
      </c>
      <c r="M168" s="10">
        <f>Marketing2[[#This Row],[clicks]]/Marketing2[[#This Row],[impressions]]</f>
        <v>4.8443729923155062E-3</v>
      </c>
      <c r="N168">
        <f>Marketing2[[#This Row],[transactions]]/Marketing2[[#This Row],[clicks]]</f>
        <v>1.1964735516372796E-2</v>
      </c>
    </row>
    <row r="169" spans="1:14" x14ac:dyDescent="0.25">
      <c r="A169" s="1">
        <v>44287</v>
      </c>
      <c r="B169" t="s">
        <v>12</v>
      </c>
      <c r="C169" t="s">
        <v>10</v>
      </c>
      <c r="D169" s="6">
        <v>1152</v>
      </c>
      <c r="E169">
        <v>227618</v>
      </c>
      <c r="F169">
        <v>1052</v>
      </c>
      <c r="G169" s="6">
        <v>283</v>
      </c>
      <c r="H169">
        <v>9</v>
      </c>
      <c r="I169">
        <v>7</v>
      </c>
      <c r="J169" s="10">
        <f>IFERROR(Marketing2[[#This Row],[spend]]/Marketing2[[#This Row],[revenue]],0)</f>
        <v>4.0706713780918724</v>
      </c>
      <c r="K169" s="6">
        <f>Marketing2[[#This Row],[revenue]]/Marketing2[[#This Row],[transactions]]</f>
        <v>31.444444444444443</v>
      </c>
      <c r="L169" s="6">
        <f>Marketing2[[#This Row],[spend]]/Marketing2[[#This Row],[new_customer_transactions]]</f>
        <v>164.57142857142858</v>
      </c>
      <c r="M169" s="10">
        <f>Marketing2[[#This Row],[clicks]]/Marketing2[[#This Row],[impressions]]</f>
        <v>4.6217785939600556E-3</v>
      </c>
      <c r="N169">
        <f>Marketing2[[#This Row],[transactions]]/Marketing2[[#This Row],[clicks]]</f>
        <v>8.555133079847909E-3</v>
      </c>
    </row>
    <row r="170" spans="1:14" x14ac:dyDescent="0.25">
      <c r="A170" s="1">
        <v>44317</v>
      </c>
      <c r="B170" t="s">
        <v>12</v>
      </c>
      <c r="C170" t="s">
        <v>10</v>
      </c>
      <c r="D170" s="6">
        <v>896</v>
      </c>
      <c r="E170">
        <v>191544</v>
      </c>
      <c r="F170">
        <v>793</v>
      </c>
      <c r="G170" s="6">
        <v>143</v>
      </c>
      <c r="H170">
        <v>4</v>
      </c>
      <c r="I170">
        <v>3</v>
      </c>
      <c r="J170" s="10">
        <f>IFERROR(Marketing2[[#This Row],[spend]]/Marketing2[[#This Row],[revenue]],0)</f>
        <v>6.2657342657342658</v>
      </c>
      <c r="K170" s="6">
        <f>Marketing2[[#This Row],[revenue]]/Marketing2[[#This Row],[transactions]]</f>
        <v>35.75</v>
      </c>
      <c r="L170" s="6">
        <f>Marketing2[[#This Row],[spend]]/Marketing2[[#This Row],[new_customer_transactions]]</f>
        <v>298.66666666666669</v>
      </c>
      <c r="M170" s="10">
        <f>Marketing2[[#This Row],[clicks]]/Marketing2[[#This Row],[impressions]]</f>
        <v>4.1400409305433735E-3</v>
      </c>
      <c r="N170">
        <f>Marketing2[[#This Row],[transactions]]/Marketing2[[#This Row],[clicks]]</f>
        <v>5.0441361916771753E-3</v>
      </c>
    </row>
    <row r="171" spans="1:14" x14ac:dyDescent="0.25">
      <c r="A171" s="1">
        <v>44348</v>
      </c>
      <c r="B171" t="s">
        <v>12</v>
      </c>
      <c r="C171" t="s">
        <v>10</v>
      </c>
      <c r="D171" s="6">
        <v>931</v>
      </c>
      <c r="E171">
        <v>180180</v>
      </c>
      <c r="F171">
        <v>751</v>
      </c>
      <c r="G171" s="6">
        <v>139</v>
      </c>
      <c r="H171">
        <v>4</v>
      </c>
      <c r="I171">
        <v>3</v>
      </c>
      <c r="J171" s="10">
        <f>IFERROR(Marketing2[[#This Row],[spend]]/Marketing2[[#This Row],[revenue]],0)</f>
        <v>6.6978417266187051</v>
      </c>
      <c r="K171" s="6">
        <f>Marketing2[[#This Row],[revenue]]/Marketing2[[#This Row],[transactions]]</f>
        <v>34.75</v>
      </c>
      <c r="L171" s="6">
        <f>Marketing2[[#This Row],[spend]]/Marketing2[[#This Row],[new_customer_transactions]]</f>
        <v>310.33333333333331</v>
      </c>
      <c r="M171" s="10">
        <f>Marketing2[[#This Row],[clicks]]/Marketing2[[#This Row],[impressions]]</f>
        <v>4.1680541680541678E-3</v>
      </c>
      <c r="N171">
        <f>Marketing2[[#This Row],[transactions]]/Marketing2[[#This Row],[clicks]]</f>
        <v>5.3262316910785623E-3</v>
      </c>
    </row>
    <row r="172" spans="1:14" x14ac:dyDescent="0.25">
      <c r="A172" s="1">
        <v>44378</v>
      </c>
      <c r="B172" t="s">
        <v>12</v>
      </c>
      <c r="C172" t="s">
        <v>10</v>
      </c>
      <c r="D172" s="6">
        <v>987</v>
      </c>
      <c r="E172">
        <v>198787</v>
      </c>
      <c r="F172">
        <v>807</v>
      </c>
      <c r="G172" s="6">
        <v>106</v>
      </c>
      <c r="H172">
        <v>3</v>
      </c>
      <c r="I172">
        <v>3</v>
      </c>
      <c r="J172" s="10">
        <f>IFERROR(Marketing2[[#This Row],[spend]]/Marketing2[[#This Row],[revenue]],0)</f>
        <v>9.3113207547169807</v>
      </c>
      <c r="K172" s="6">
        <f>Marketing2[[#This Row],[revenue]]/Marketing2[[#This Row],[transactions]]</f>
        <v>35.333333333333336</v>
      </c>
      <c r="L172" s="6">
        <f>Marketing2[[#This Row],[spend]]/Marketing2[[#This Row],[new_customer_transactions]]</f>
        <v>329</v>
      </c>
      <c r="M172" s="10">
        <f>Marketing2[[#This Row],[clicks]]/Marketing2[[#This Row],[impressions]]</f>
        <v>4.0596216050345349E-3</v>
      </c>
      <c r="N172">
        <f>Marketing2[[#This Row],[transactions]]/Marketing2[[#This Row],[clicks]]</f>
        <v>3.7174721189591076E-3</v>
      </c>
    </row>
    <row r="173" spans="1:14" x14ac:dyDescent="0.25">
      <c r="A173" s="1">
        <v>44409</v>
      </c>
      <c r="B173" t="s">
        <v>12</v>
      </c>
      <c r="C173" t="s">
        <v>10</v>
      </c>
      <c r="D173" s="6">
        <v>1082</v>
      </c>
      <c r="E173">
        <v>208752</v>
      </c>
      <c r="F173">
        <v>862</v>
      </c>
      <c r="G173" s="6">
        <v>0</v>
      </c>
      <c r="H173">
        <v>0</v>
      </c>
      <c r="I173">
        <v>0</v>
      </c>
      <c r="J173" s="10">
        <f>IFERROR(Marketing2[[#This Row],[spend]]/Marketing2[[#This Row],[revenue]],0)</f>
        <v>0</v>
      </c>
      <c r="K173" s="6" t="e">
        <f>Marketing2[[#This Row],[revenue]]/Marketing2[[#This Row],[transactions]]</f>
        <v>#DIV/0!</v>
      </c>
      <c r="L173" s="6" t="e">
        <f>Marketing2[[#This Row],[spend]]/Marketing2[[#This Row],[new_customer_transactions]]</f>
        <v>#DIV/0!</v>
      </c>
      <c r="M173" s="10">
        <f>Marketing2[[#This Row],[clicks]]/Marketing2[[#This Row],[impressions]]</f>
        <v>4.1293017551927644E-3</v>
      </c>
      <c r="N173">
        <f>Marketing2[[#This Row],[transactions]]/Marketing2[[#This Row],[clicks]]</f>
        <v>0</v>
      </c>
    </row>
    <row r="174" spans="1:14" x14ac:dyDescent="0.25">
      <c r="A174" s="1">
        <v>44440</v>
      </c>
      <c r="B174" t="s">
        <v>12</v>
      </c>
      <c r="C174" t="s">
        <v>10</v>
      </c>
      <c r="D174" s="6">
        <v>563</v>
      </c>
      <c r="E174">
        <v>106130</v>
      </c>
      <c r="F174">
        <v>478</v>
      </c>
      <c r="G174" s="6">
        <v>0</v>
      </c>
      <c r="H174">
        <v>0</v>
      </c>
      <c r="I174">
        <v>0</v>
      </c>
      <c r="J174" s="10">
        <f>IFERROR(Marketing2[[#This Row],[spend]]/Marketing2[[#This Row],[revenue]],0)</f>
        <v>0</v>
      </c>
      <c r="K174" s="6" t="e">
        <f>Marketing2[[#This Row],[revenue]]/Marketing2[[#This Row],[transactions]]</f>
        <v>#DIV/0!</v>
      </c>
      <c r="L174" s="6" t="e">
        <f>Marketing2[[#This Row],[spend]]/Marketing2[[#This Row],[new_customer_transactions]]</f>
        <v>#DIV/0!</v>
      </c>
      <c r="M174" s="10">
        <f>Marketing2[[#This Row],[clicks]]/Marketing2[[#This Row],[impressions]]</f>
        <v>4.5039102986902859E-3</v>
      </c>
      <c r="N174">
        <f>Marketing2[[#This Row],[transactions]]/Marketing2[[#This Row],[clicks]]</f>
        <v>0</v>
      </c>
    </row>
    <row r="175" spans="1:14" x14ac:dyDescent="0.25">
      <c r="A175" s="1">
        <v>44470</v>
      </c>
      <c r="B175" t="s">
        <v>12</v>
      </c>
      <c r="C175" t="s">
        <v>10</v>
      </c>
      <c r="D175" s="6">
        <v>706</v>
      </c>
      <c r="E175">
        <v>119708</v>
      </c>
      <c r="F175">
        <v>630</v>
      </c>
      <c r="G175" s="6">
        <v>695</v>
      </c>
      <c r="H175">
        <v>21</v>
      </c>
      <c r="I175">
        <v>18</v>
      </c>
      <c r="J175" s="10">
        <f>IFERROR(Marketing2[[#This Row],[spend]]/Marketing2[[#This Row],[revenue]],0)</f>
        <v>1.0158273381294964</v>
      </c>
      <c r="K175" s="6">
        <f>Marketing2[[#This Row],[revenue]]/Marketing2[[#This Row],[transactions]]</f>
        <v>33.095238095238095</v>
      </c>
      <c r="L175" s="6">
        <f>Marketing2[[#This Row],[spend]]/Marketing2[[#This Row],[new_customer_transactions]]</f>
        <v>39.222222222222221</v>
      </c>
      <c r="M175" s="10">
        <f>Marketing2[[#This Row],[clicks]]/Marketing2[[#This Row],[impressions]]</f>
        <v>5.2628061616600396E-3</v>
      </c>
      <c r="N175">
        <f>Marketing2[[#This Row],[transactions]]/Marketing2[[#This Row],[clicks]]</f>
        <v>3.3333333333333333E-2</v>
      </c>
    </row>
    <row r="176" spans="1:14" x14ac:dyDescent="0.25">
      <c r="A176" s="1">
        <v>44501</v>
      </c>
      <c r="B176" t="s">
        <v>12</v>
      </c>
      <c r="C176" t="s">
        <v>10</v>
      </c>
      <c r="D176" s="6">
        <v>766</v>
      </c>
      <c r="E176">
        <v>118018</v>
      </c>
      <c r="F176">
        <v>544</v>
      </c>
      <c r="G176" s="6">
        <v>1195</v>
      </c>
      <c r="H176">
        <v>34</v>
      </c>
      <c r="I176">
        <v>21</v>
      </c>
      <c r="J176" s="10">
        <f>IFERROR(Marketing2[[#This Row],[spend]]/Marketing2[[#This Row],[revenue]],0)</f>
        <v>0.64100418410041837</v>
      </c>
      <c r="K176" s="6">
        <f>Marketing2[[#This Row],[revenue]]/Marketing2[[#This Row],[transactions]]</f>
        <v>35.147058823529413</v>
      </c>
      <c r="L176" s="6">
        <f>Marketing2[[#This Row],[spend]]/Marketing2[[#This Row],[new_customer_transactions]]</f>
        <v>36.476190476190474</v>
      </c>
      <c r="M176" s="10">
        <f>Marketing2[[#This Row],[clicks]]/Marketing2[[#This Row],[impressions]]</f>
        <v>4.6094663525902829E-3</v>
      </c>
      <c r="N176">
        <f>Marketing2[[#This Row],[transactions]]/Marketing2[[#This Row],[clicks]]</f>
        <v>6.25E-2</v>
      </c>
    </row>
    <row r="177" spans="1:14" x14ac:dyDescent="0.25">
      <c r="A177" s="1">
        <v>44531</v>
      </c>
      <c r="B177" t="s">
        <v>12</v>
      </c>
      <c r="C177" t="s">
        <v>10</v>
      </c>
      <c r="D177" s="6">
        <v>942</v>
      </c>
      <c r="E177">
        <v>162090</v>
      </c>
      <c r="F177">
        <v>678</v>
      </c>
      <c r="G177" s="6">
        <v>1244</v>
      </c>
      <c r="H177">
        <v>42</v>
      </c>
      <c r="I177">
        <v>30</v>
      </c>
      <c r="J177" s="10">
        <f>IFERROR(Marketing2[[#This Row],[spend]]/Marketing2[[#This Row],[revenue]],0)</f>
        <v>0.75723472668810288</v>
      </c>
      <c r="K177" s="6">
        <f>Marketing2[[#This Row],[revenue]]/Marketing2[[#This Row],[transactions]]</f>
        <v>29.61904761904762</v>
      </c>
      <c r="L177" s="6">
        <f>Marketing2[[#This Row],[spend]]/Marketing2[[#This Row],[new_customer_transactions]]</f>
        <v>31.4</v>
      </c>
      <c r="M177" s="10">
        <f>Marketing2[[#This Row],[clicks]]/Marketing2[[#This Row],[impressions]]</f>
        <v>4.1828613733111237E-3</v>
      </c>
      <c r="N177">
        <f>Marketing2[[#This Row],[transactions]]/Marketing2[[#This Row],[clicks]]</f>
        <v>6.1946902654867256E-2</v>
      </c>
    </row>
    <row r="178" spans="1:14" x14ac:dyDescent="0.25">
      <c r="A178" s="1">
        <v>44562</v>
      </c>
      <c r="B178" t="s">
        <v>12</v>
      </c>
      <c r="C178" t="s">
        <v>10</v>
      </c>
      <c r="D178" s="6">
        <v>1640</v>
      </c>
      <c r="E178">
        <v>311726</v>
      </c>
      <c r="F178">
        <v>1569</v>
      </c>
      <c r="G178" s="6">
        <v>2642</v>
      </c>
      <c r="H178">
        <v>98</v>
      </c>
      <c r="I178">
        <v>83</v>
      </c>
      <c r="J178" s="10">
        <f>IFERROR(Marketing2[[#This Row],[spend]]/Marketing2[[#This Row],[revenue]],0)</f>
        <v>0.62074186222558669</v>
      </c>
      <c r="K178" s="6">
        <f>Marketing2[[#This Row],[revenue]]/Marketing2[[#This Row],[transactions]]</f>
        <v>26.959183673469386</v>
      </c>
      <c r="L178" s="6">
        <f>Marketing2[[#This Row],[spend]]/Marketing2[[#This Row],[new_customer_transactions]]</f>
        <v>19.759036144578314</v>
      </c>
      <c r="M178" s="10">
        <f>Marketing2[[#This Row],[clicks]]/Marketing2[[#This Row],[impressions]]</f>
        <v>5.0332663942051674E-3</v>
      </c>
      <c r="N178">
        <f>Marketing2[[#This Row],[transactions]]/Marketing2[[#This Row],[clicks]]</f>
        <v>6.2460165710643722E-2</v>
      </c>
    </row>
    <row r="179" spans="1:14" x14ac:dyDescent="0.25">
      <c r="A179" s="1">
        <v>44593</v>
      </c>
      <c r="B179" t="s">
        <v>12</v>
      </c>
      <c r="C179" t="s">
        <v>10</v>
      </c>
      <c r="D179" s="6">
        <v>960</v>
      </c>
      <c r="E179">
        <v>209867</v>
      </c>
      <c r="F179">
        <v>1048</v>
      </c>
      <c r="G179" s="6">
        <v>1483</v>
      </c>
      <c r="H179">
        <v>44</v>
      </c>
      <c r="I179">
        <v>38</v>
      </c>
      <c r="J179" s="10">
        <f>IFERROR(Marketing2[[#This Row],[spend]]/Marketing2[[#This Row],[revenue]],0)</f>
        <v>0.64733648010788947</v>
      </c>
      <c r="K179" s="6">
        <f>Marketing2[[#This Row],[revenue]]/Marketing2[[#This Row],[transactions]]</f>
        <v>33.704545454545453</v>
      </c>
      <c r="L179" s="6">
        <f>Marketing2[[#This Row],[spend]]/Marketing2[[#This Row],[new_customer_transactions]]</f>
        <v>25.263157894736842</v>
      </c>
      <c r="M179" s="10">
        <f>Marketing2[[#This Row],[clicks]]/Marketing2[[#This Row],[impressions]]</f>
        <v>4.9936388284008443E-3</v>
      </c>
      <c r="N179">
        <f>Marketing2[[#This Row],[transactions]]/Marketing2[[#This Row],[clicks]]</f>
        <v>4.1984732824427481E-2</v>
      </c>
    </row>
    <row r="180" spans="1:14" x14ac:dyDescent="0.25">
      <c r="A180" s="1">
        <v>44621</v>
      </c>
      <c r="B180" t="s">
        <v>12</v>
      </c>
      <c r="C180" t="s">
        <v>10</v>
      </c>
      <c r="D180" s="6">
        <v>1334</v>
      </c>
      <c r="E180">
        <v>227813</v>
      </c>
      <c r="F180">
        <v>1379</v>
      </c>
      <c r="G180" s="6">
        <v>2117</v>
      </c>
      <c r="H180">
        <v>63</v>
      </c>
      <c r="I180">
        <v>42</v>
      </c>
      <c r="J180" s="10">
        <f>IFERROR(Marketing2[[#This Row],[spend]]/Marketing2[[#This Row],[revenue]],0)</f>
        <v>0.63013698630136983</v>
      </c>
      <c r="K180" s="6">
        <f>Marketing2[[#This Row],[revenue]]/Marketing2[[#This Row],[transactions]]</f>
        <v>33.603174603174601</v>
      </c>
      <c r="L180" s="6">
        <f>Marketing2[[#This Row],[spend]]/Marketing2[[#This Row],[new_customer_transactions]]</f>
        <v>31.761904761904763</v>
      </c>
      <c r="M180" s="10">
        <f>Marketing2[[#This Row],[clicks]]/Marketing2[[#This Row],[impressions]]</f>
        <v>6.0532103084547416E-3</v>
      </c>
      <c r="N180">
        <f>Marketing2[[#This Row],[transactions]]/Marketing2[[#This Row],[clicks]]</f>
        <v>4.5685279187817257E-2</v>
      </c>
    </row>
    <row r="181" spans="1:14" x14ac:dyDescent="0.25">
      <c r="A181" s="1">
        <v>44652</v>
      </c>
      <c r="B181" t="s">
        <v>12</v>
      </c>
      <c r="C181" t="s">
        <v>10</v>
      </c>
      <c r="D181" s="6">
        <v>1157</v>
      </c>
      <c r="E181">
        <v>186860</v>
      </c>
      <c r="F181">
        <v>1415</v>
      </c>
      <c r="G181" s="6">
        <v>1525</v>
      </c>
      <c r="H181">
        <v>45</v>
      </c>
      <c r="I181">
        <v>31</v>
      </c>
      <c r="J181" s="10">
        <f>IFERROR(Marketing2[[#This Row],[spend]]/Marketing2[[#This Row],[revenue]],0)</f>
        <v>0.75868852459016389</v>
      </c>
      <c r="K181" s="6">
        <f>Marketing2[[#This Row],[revenue]]/Marketing2[[#This Row],[transactions]]</f>
        <v>33.888888888888886</v>
      </c>
      <c r="L181" s="6">
        <f>Marketing2[[#This Row],[spend]]/Marketing2[[#This Row],[new_customer_transactions]]</f>
        <v>37.322580645161288</v>
      </c>
      <c r="M181" s="10">
        <f>Marketing2[[#This Row],[clicks]]/Marketing2[[#This Row],[impressions]]</f>
        <v>7.5725141817403405E-3</v>
      </c>
      <c r="N181">
        <f>Marketing2[[#This Row],[transactions]]/Marketing2[[#This Row],[clicks]]</f>
        <v>3.1802120141342753E-2</v>
      </c>
    </row>
    <row r="182" spans="1:14" x14ac:dyDescent="0.25">
      <c r="A182" s="1">
        <v>44682</v>
      </c>
      <c r="B182" t="s">
        <v>12</v>
      </c>
      <c r="C182" t="s">
        <v>10</v>
      </c>
      <c r="D182" s="6">
        <v>1158</v>
      </c>
      <c r="E182">
        <v>193603</v>
      </c>
      <c r="F182">
        <v>1134</v>
      </c>
      <c r="G182" s="6">
        <v>2020</v>
      </c>
      <c r="H182">
        <v>55</v>
      </c>
      <c r="I182">
        <v>93</v>
      </c>
      <c r="J182" s="10">
        <f>IFERROR(Marketing2[[#This Row],[spend]]/Marketing2[[#This Row],[revenue]],0)</f>
        <v>0.57326732673267322</v>
      </c>
      <c r="K182" s="6">
        <f>Marketing2[[#This Row],[revenue]]/Marketing2[[#This Row],[transactions]]</f>
        <v>36.727272727272727</v>
      </c>
      <c r="L182" s="6">
        <f>Marketing2[[#This Row],[spend]]/Marketing2[[#This Row],[new_customer_transactions]]</f>
        <v>12.451612903225806</v>
      </c>
      <c r="M182" s="10">
        <f>Marketing2[[#This Row],[clicks]]/Marketing2[[#This Row],[impressions]]</f>
        <v>5.8573472518504361E-3</v>
      </c>
      <c r="N182">
        <f>Marketing2[[#This Row],[transactions]]/Marketing2[[#This Row],[clicks]]</f>
        <v>4.8500881834215165E-2</v>
      </c>
    </row>
    <row r="183" spans="1:14" x14ac:dyDescent="0.25">
      <c r="A183" s="1">
        <v>44713</v>
      </c>
      <c r="B183" t="s">
        <v>12</v>
      </c>
      <c r="C183" t="s">
        <v>10</v>
      </c>
      <c r="D183" s="6">
        <v>1660</v>
      </c>
      <c r="E183">
        <v>274070</v>
      </c>
      <c r="F183">
        <v>1898</v>
      </c>
      <c r="G183" s="6">
        <v>2171</v>
      </c>
      <c r="H183">
        <v>66</v>
      </c>
      <c r="I183">
        <v>120</v>
      </c>
      <c r="J183" s="10">
        <f>IFERROR(Marketing2[[#This Row],[spend]]/Marketing2[[#This Row],[revenue]],0)</f>
        <v>0.76462459695992635</v>
      </c>
      <c r="K183" s="6">
        <f>Marketing2[[#This Row],[revenue]]/Marketing2[[#This Row],[transactions]]</f>
        <v>32.893939393939391</v>
      </c>
      <c r="L183" s="6">
        <f>Marketing2[[#This Row],[spend]]/Marketing2[[#This Row],[new_customer_transactions]]</f>
        <v>13.833333333333334</v>
      </c>
      <c r="M183" s="10">
        <f>Marketing2[[#This Row],[clicks]]/Marketing2[[#This Row],[impressions]]</f>
        <v>6.9252380778633193E-3</v>
      </c>
      <c r="N183">
        <f>Marketing2[[#This Row],[transactions]]/Marketing2[[#This Row],[clicks]]</f>
        <v>3.4773445732349841E-2</v>
      </c>
    </row>
    <row r="184" spans="1:14" x14ac:dyDescent="0.25">
      <c r="A184" s="1">
        <v>44743</v>
      </c>
      <c r="B184" t="s">
        <v>12</v>
      </c>
      <c r="C184" t="s">
        <v>10</v>
      </c>
      <c r="D184" s="6">
        <v>1196</v>
      </c>
      <c r="E184">
        <v>208778</v>
      </c>
      <c r="F184">
        <v>1180</v>
      </c>
      <c r="G184" s="6">
        <v>2304</v>
      </c>
      <c r="H184">
        <v>59</v>
      </c>
      <c r="I184">
        <v>103</v>
      </c>
      <c r="J184" s="10">
        <f>IFERROR(Marketing2[[#This Row],[spend]]/Marketing2[[#This Row],[revenue]],0)</f>
        <v>0.51909722222222221</v>
      </c>
      <c r="K184" s="6">
        <f>Marketing2[[#This Row],[revenue]]/Marketing2[[#This Row],[transactions]]</f>
        <v>39.050847457627121</v>
      </c>
      <c r="L184" s="6">
        <f>Marketing2[[#This Row],[spend]]/Marketing2[[#This Row],[new_customer_transactions]]</f>
        <v>11.611650485436893</v>
      </c>
      <c r="M184" s="10">
        <f>Marketing2[[#This Row],[clicks]]/Marketing2[[#This Row],[impressions]]</f>
        <v>5.6519365067200563E-3</v>
      </c>
      <c r="N184">
        <f>Marketing2[[#This Row],[transactions]]/Marketing2[[#This Row],[clicks]]</f>
        <v>0.05</v>
      </c>
    </row>
    <row r="185" spans="1:14" x14ac:dyDescent="0.25">
      <c r="A185" s="1">
        <v>44774</v>
      </c>
      <c r="B185" t="s">
        <v>12</v>
      </c>
      <c r="C185" t="s">
        <v>10</v>
      </c>
      <c r="D185" s="6">
        <v>1531</v>
      </c>
      <c r="E185">
        <v>246912</v>
      </c>
      <c r="F185">
        <v>1527</v>
      </c>
      <c r="G185" s="6">
        <v>3075</v>
      </c>
      <c r="H185">
        <v>88</v>
      </c>
      <c r="I185">
        <v>163</v>
      </c>
      <c r="J185" s="10">
        <f>IFERROR(Marketing2[[#This Row],[spend]]/Marketing2[[#This Row],[revenue]],0)</f>
        <v>0.4978861788617886</v>
      </c>
      <c r="K185" s="6">
        <f>Marketing2[[#This Row],[revenue]]/Marketing2[[#This Row],[transactions]]</f>
        <v>34.94318181818182</v>
      </c>
      <c r="L185" s="6">
        <f>Marketing2[[#This Row],[spend]]/Marketing2[[#This Row],[new_customer_transactions]]</f>
        <v>9.3926380368098155</v>
      </c>
      <c r="M185" s="10">
        <f>Marketing2[[#This Row],[clicks]]/Marketing2[[#This Row],[impressions]]</f>
        <v>6.184389580093313E-3</v>
      </c>
      <c r="N185">
        <f>Marketing2[[#This Row],[transactions]]/Marketing2[[#This Row],[clicks]]</f>
        <v>5.762933857236411E-2</v>
      </c>
    </row>
    <row r="186" spans="1:14" x14ac:dyDescent="0.25">
      <c r="A186" s="1">
        <v>44805</v>
      </c>
      <c r="B186" t="s">
        <v>12</v>
      </c>
      <c r="C186" t="s">
        <v>10</v>
      </c>
      <c r="D186" s="6">
        <v>572</v>
      </c>
      <c r="E186">
        <v>86376</v>
      </c>
      <c r="F186">
        <v>629</v>
      </c>
      <c r="G186" s="6">
        <v>1186</v>
      </c>
      <c r="H186">
        <v>31</v>
      </c>
      <c r="I186">
        <v>55</v>
      </c>
      <c r="J186" s="10">
        <f>IFERROR(Marketing2[[#This Row],[spend]]/Marketing2[[#This Row],[revenue]],0)</f>
        <v>0.48229342327150082</v>
      </c>
      <c r="K186" s="6">
        <f>Marketing2[[#This Row],[revenue]]/Marketing2[[#This Row],[transactions]]</f>
        <v>38.258064516129032</v>
      </c>
      <c r="L186" s="6">
        <f>Marketing2[[#This Row],[spend]]/Marketing2[[#This Row],[new_customer_transactions]]</f>
        <v>10.4</v>
      </c>
      <c r="M186" s="10">
        <f>Marketing2[[#This Row],[clicks]]/Marketing2[[#This Row],[impressions]]</f>
        <v>7.2821154024266003E-3</v>
      </c>
      <c r="N186">
        <f>Marketing2[[#This Row],[transactions]]/Marketing2[[#This Row],[clicks]]</f>
        <v>4.9284578696343402E-2</v>
      </c>
    </row>
    <row r="187" spans="1:14" x14ac:dyDescent="0.25">
      <c r="A187" s="1">
        <v>44197</v>
      </c>
      <c r="B187" t="s">
        <v>9</v>
      </c>
      <c r="C187" t="s">
        <v>15</v>
      </c>
      <c r="D187" s="6">
        <v>28</v>
      </c>
      <c r="E187">
        <v>668</v>
      </c>
      <c r="F187">
        <v>291</v>
      </c>
      <c r="G187" s="6">
        <v>338</v>
      </c>
      <c r="H187">
        <v>6</v>
      </c>
      <c r="I187">
        <v>2</v>
      </c>
      <c r="J187" s="10">
        <f>IFERROR(Marketing2[[#This Row],[spend]]/Marketing2[[#This Row],[revenue]],0)</f>
        <v>8.2840236686390539E-2</v>
      </c>
      <c r="K187" s="6">
        <f>Marketing2[[#This Row],[revenue]]/Marketing2[[#This Row],[transactions]]</f>
        <v>56.333333333333336</v>
      </c>
      <c r="L187" s="6">
        <f>Marketing2[[#This Row],[spend]]/Marketing2[[#This Row],[new_customer_transactions]]</f>
        <v>14</v>
      </c>
      <c r="M187" s="10">
        <f>Marketing2[[#This Row],[clicks]]/Marketing2[[#This Row],[impressions]]</f>
        <v>0.43562874251497008</v>
      </c>
      <c r="N187">
        <f>Marketing2[[#This Row],[transactions]]/Marketing2[[#This Row],[clicks]]</f>
        <v>2.0618556701030927E-2</v>
      </c>
    </row>
    <row r="188" spans="1:14" x14ac:dyDescent="0.25">
      <c r="A188" s="1">
        <v>44228</v>
      </c>
      <c r="B188" t="s">
        <v>9</v>
      </c>
      <c r="C188" t="s">
        <v>15</v>
      </c>
      <c r="D188" s="6">
        <v>11</v>
      </c>
      <c r="E188">
        <v>338</v>
      </c>
      <c r="F188">
        <v>150</v>
      </c>
      <c r="G188" s="6">
        <v>872</v>
      </c>
      <c r="H188">
        <v>15</v>
      </c>
      <c r="I188">
        <v>5</v>
      </c>
      <c r="J188" s="10">
        <f>IFERROR(Marketing2[[#This Row],[spend]]/Marketing2[[#This Row],[revenue]],0)</f>
        <v>1.261467889908257E-2</v>
      </c>
      <c r="K188" s="6">
        <f>Marketing2[[#This Row],[revenue]]/Marketing2[[#This Row],[transactions]]</f>
        <v>58.133333333333333</v>
      </c>
      <c r="L188" s="6">
        <f>Marketing2[[#This Row],[spend]]/Marketing2[[#This Row],[new_customer_transactions]]</f>
        <v>2.2000000000000002</v>
      </c>
      <c r="M188" s="10">
        <f>Marketing2[[#This Row],[clicks]]/Marketing2[[#This Row],[impressions]]</f>
        <v>0.4437869822485207</v>
      </c>
      <c r="N188">
        <f>Marketing2[[#This Row],[transactions]]/Marketing2[[#This Row],[clicks]]</f>
        <v>0.1</v>
      </c>
    </row>
    <row r="189" spans="1:14" x14ac:dyDescent="0.25">
      <c r="A189" s="1">
        <v>44256</v>
      </c>
      <c r="B189" t="s">
        <v>9</v>
      </c>
      <c r="C189" t="s">
        <v>15</v>
      </c>
      <c r="D189" s="6">
        <v>42</v>
      </c>
      <c r="E189">
        <v>1347</v>
      </c>
      <c r="F189">
        <v>556</v>
      </c>
      <c r="G189" s="6">
        <v>2228</v>
      </c>
      <c r="H189">
        <v>39</v>
      </c>
      <c r="I189">
        <v>20</v>
      </c>
      <c r="J189" s="10">
        <f>IFERROR(Marketing2[[#This Row],[spend]]/Marketing2[[#This Row],[revenue]],0)</f>
        <v>1.8850987432675045E-2</v>
      </c>
      <c r="K189" s="6">
        <f>Marketing2[[#This Row],[revenue]]/Marketing2[[#This Row],[transactions]]</f>
        <v>57.128205128205131</v>
      </c>
      <c r="L189" s="6">
        <f>Marketing2[[#This Row],[spend]]/Marketing2[[#This Row],[new_customer_transactions]]</f>
        <v>2.1</v>
      </c>
      <c r="M189" s="10">
        <f>Marketing2[[#This Row],[clicks]]/Marketing2[[#This Row],[impressions]]</f>
        <v>0.41276911655530807</v>
      </c>
      <c r="N189">
        <f>Marketing2[[#This Row],[transactions]]/Marketing2[[#This Row],[clicks]]</f>
        <v>7.0143884892086325E-2</v>
      </c>
    </row>
    <row r="190" spans="1:14" x14ac:dyDescent="0.25">
      <c r="A190" s="1">
        <v>44287</v>
      </c>
      <c r="B190" t="s">
        <v>9</v>
      </c>
      <c r="C190" t="s">
        <v>15</v>
      </c>
      <c r="D190" s="6">
        <v>45</v>
      </c>
      <c r="E190">
        <v>1118</v>
      </c>
      <c r="F190">
        <v>424</v>
      </c>
      <c r="G190" s="6">
        <v>1442</v>
      </c>
      <c r="H190">
        <v>29</v>
      </c>
      <c r="I190">
        <v>14</v>
      </c>
      <c r="J190" s="10">
        <f>IFERROR(Marketing2[[#This Row],[spend]]/Marketing2[[#This Row],[revenue]],0)</f>
        <v>3.1206657420249653E-2</v>
      </c>
      <c r="K190" s="6">
        <f>Marketing2[[#This Row],[revenue]]/Marketing2[[#This Row],[transactions]]</f>
        <v>49.724137931034484</v>
      </c>
      <c r="L190" s="6">
        <f>Marketing2[[#This Row],[spend]]/Marketing2[[#This Row],[new_customer_transactions]]</f>
        <v>3.2142857142857144</v>
      </c>
      <c r="M190" s="10">
        <f>Marketing2[[#This Row],[clicks]]/Marketing2[[#This Row],[impressions]]</f>
        <v>0.37924865831842575</v>
      </c>
      <c r="N190">
        <f>Marketing2[[#This Row],[transactions]]/Marketing2[[#This Row],[clicks]]</f>
        <v>6.8396226415094338E-2</v>
      </c>
    </row>
    <row r="191" spans="1:14" x14ac:dyDescent="0.25">
      <c r="A191" s="1">
        <v>44317</v>
      </c>
      <c r="B191" t="s">
        <v>9</v>
      </c>
      <c r="C191" t="s">
        <v>15</v>
      </c>
      <c r="D191" s="6">
        <v>31</v>
      </c>
      <c r="E191">
        <v>964</v>
      </c>
      <c r="F191">
        <v>431</v>
      </c>
      <c r="G191" s="6">
        <v>1537</v>
      </c>
      <c r="H191">
        <v>32</v>
      </c>
      <c r="I191">
        <v>13</v>
      </c>
      <c r="J191" s="10">
        <f>IFERROR(Marketing2[[#This Row],[spend]]/Marketing2[[#This Row],[revenue]],0)</f>
        <v>2.0169160702667534E-2</v>
      </c>
      <c r="K191" s="6">
        <f>Marketing2[[#This Row],[revenue]]/Marketing2[[#This Row],[transactions]]</f>
        <v>48.03125</v>
      </c>
      <c r="L191" s="6">
        <f>Marketing2[[#This Row],[spend]]/Marketing2[[#This Row],[new_customer_transactions]]</f>
        <v>2.3846153846153846</v>
      </c>
      <c r="M191" s="10">
        <f>Marketing2[[#This Row],[clicks]]/Marketing2[[#This Row],[impressions]]</f>
        <v>0.44709543568464732</v>
      </c>
      <c r="N191">
        <f>Marketing2[[#This Row],[transactions]]/Marketing2[[#This Row],[clicks]]</f>
        <v>7.4245939675174011E-2</v>
      </c>
    </row>
    <row r="192" spans="1:14" x14ac:dyDescent="0.25">
      <c r="A192" s="1">
        <v>44348</v>
      </c>
      <c r="B192" t="s">
        <v>9</v>
      </c>
      <c r="C192" t="s">
        <v>15</v>
      </c>
      <c r="D192" s="6">
        <v>45</v>
      </c>
      <c r="E192">
        <v>851</v>
      </c>
      <c r="F192">
        <v>404</v>
      </c>
      <c r="G192" s="6">
        <v>1711</v>
      </c>
      <c r="H192">
        <v>36</v>
      </c>
      <c r="I192">
        <v>15</v>
      </c>
      <c r="J192" s="10">
        <f>IFERROR(Marketing2[[#This Row],[spend]]/Marketing2[[#This Row],[revenue]],0)</f>
        <v>2.6300409117475162E-2</v>
      </c>
      <c r="K192" s="6">
        <f>Marketing2[[#This Row],[revenue]]/Marketing2[[#This Row],[transactions]]</f>
        <v>47.527777777777779</v>
      </c>
      <c r="L192" s="6">
        <f>Marketing2[[#This Row],[spend]]/Marketing2[[#This Row],[new_customer_transactions]]</f>
        <v>3</v>
      </c>
      <c r="M192" s="10">
        <f>Marketing2[[#This Row],[clicks]]/Marketing2[[#This Row],[impressions]]</f>
        <v>0.47473560517038776</v>
      </c>
      <c r="N192">
        <f>Marketing2[[#This Row],[transactions]]/Marketing2[[#This Row],[clicks]]</f>
        <v>8.9108910891089105E-2</v>
      </c>
    </row>
    <row r="193" spans="1:14" x14ac:dyDescent="0.25">
      <c r="A193" s="1">
        <v>44378</v>
      </c>
      <c r="B193" t="s">
        <v>9</v>
      </c>
      <c r="C193" t="s">
        <v>15</v>
      </c>
      <c r="D193" s="6">
        <v>55</v>
      </c>
      <c r="E193">
        <v>777</v>
      </c>
      <c r="F193">
        <v>386</v>
      </c>
      <c r="G193" s="6">
        <v>1494</v>
      </c>
      <c r="H193">
        <v>27</v>
      </c>
      <c r="I193">
        <v>10</v>
      </c>
      <c r="J193" s="10">
        <f>IFERROR(Marketing2[[#This Row],[spend]]/Marketing2[[#This Row],[revenue]],0)</f>
        <v>3.6813922356091031E-2</v>
      </c>
      <c r="K193" s="6">
        <f>Marketing2[[#This Row],[revenue]]/Marketing2[[#This Row],[transactions]]</f>
        <v>55.333333333333336</v>
      </c>
      <c r="L193" s="6">
        <f>Marketing2[[#This Row],[spend]]/Marketing2[[#This Row],[new_customer_transactions]]</f>
        <v>5.5</v>
      </c>
      <c r="M193" s="10">
        <f>Marketing2[[#This Row],[clicks]]/Marketing2[[#This Row],[impressions]]</f>
        <v>0.49678249678249681</v>
      </c>
      <c r="N193">
        <f>Marketing2[[#This Row],[transactions]]/Marketing2[[#This Row],[clicks]]</f>
        <v>6.9948186528497408E-2</v>
      </c>
    </row>
    <row r="194" spans="1:14" x14ac:dyDescent="0.25">
      <c r="A194" s="1">
        <v>44409</v>
      </c>
      <c r="B194" t="s">
        <v>9</v>
      </c>
      <c r="C194" t="s">
        <v>15</v>
      </c>
      <c r="D194" s="6">
        <v>80</v>
      </c>
      <c r="E194">
        <v>889</v>
      </c>
      <c r="F194">
        <v>420</v>
      </c>
      <c r="G194" s="6">
        <v>1109</v>
      </c>
      <c r="H194">
        <v>24</v>
      </c>
      <c r="I194">
        <v>10</v>
      </c>
      <c r="J194" s="10">
        <f>IFERROR(Marketing2[[#This Row],[spend]]/Marketing2[[#This Row],[revenue]],0)</f>
        <v>7.2137060414788096E-2</v>
      </c>
      <c r="K194" s="6">
        <f>Marketing2[[#This Row],[revenue]]/Marketing2[[#This Row],[transactions]]</f>
        <v>46.208333333333336</v>
      </c>
      <c r="L194" s="6">
        <f>Marketing2[[#This Row],[spend]]/Marketing2[[#This Row],[new_customer_transactions]]</f>
        <v>8</v>
      </c>
      <c r="M194" s="10">
        <f>Marketing2[[#This Row],[clicks]]/Marketing2[[#This Row],[impressions]]</f>
        <v>0.47244094488188976</v>
      </c>
      <c r="N194">
        <f>Marketing2[[#This Row],[transactions]]/Marketing2[[#This Row],[clicks]]</f>
        <v>5.7142857142857141E-2</v>
      </c>
    </row>
    <row r="195" spans="1:14" x14ac:dyDescent="0.25">
      <c r="A195" s="1">
        <v>44440</v>
      </c>
      <c r="B195" t="s">
        <v>9</v>
      </c>
      <c r="C195" t="s">
        <v>15</v>
      </c>
      <c r="D195" s="6">
        <v>164</v>
      </c>
      <c r="E195">
        <v>1418</v>
      </c>
      <c r="F195">
        <v>696</v>
      </c>
      <c r="G195" s="6">
        <v>1640</v>
      </c>
      <c r="H195">
        <v>36</v>
      </c>
      <c r="I195">
        <v>17</v>
      </c>
      <c r="J195" s="10">
        <f>IFERROR(Marketing2[[#This Row],[spend]]/Marketing2[[#This Row],[revenue]],0)</f>
        <v>0.1</v>
      </c>
      <c r="K195" s="6">
        <f>Marketing2[[#This Row],[revenue]]/Marketing2[[#This Row],[transactions]]</f>
        <v>45.555555555555557</v>
      </c>
      <c r="L195" s="6">
        <f>Marketing2[[#This Row],[spend]]/Marketing2[[#This Row],[new_customer_transactions]]</f>
        <v>9.6470588235294112</v>
      </c>
      <c r="M195" s="10">
        <f>Marketing2[[#This Row],[clicks]]/Marketing2[[#This Row],[impressions]]</f>
        <v>0.4908321579689704</v>
      </c>
      <c r="N195">
        <f>Marketing2[[#This Row],[transactions]]/Marketing2[[#This Row],[clicks]]</f>
        <v>5.1724137931034482E-2</v>
      </c>
    </row>
    <row r="196" spans="1:14" x14ac:dyDescent="0.25">
      <c r="A196" s="1">
        <v>44470</v>
      </c>
      <c r="B196" t="s">
        <v>9</v>
      </c>
      <c r="C196" t="s">
        <v>15</v>
      </c>
      <c r="D196" s="6">
        <v>131</v>
      </c>
      <c r="E196">
        <v>3119</v>
      </c>
      <c r="F196">
        <v>602</v>
      </c>
      <c r="G196" s="6">
        <v>1454</v>
      </c>
      <c r="H196">
        <v>28</v>
      </c>
      <c r="I196">
        <v>13</v>
      </c>
      <c r="J196" s="10">
        <f>IFERROR(Marketing2[[#This Row],[spend]]/Marketing2[[#This Row],[revenue]],0)</f>
        <v>9.009628610729023E-2</v>
      </c>
      <c r="K196" s="6">
        <f>Marketing2[[#This Row],[revenue]]/Marketing2[[#This Row],[transactions]]</f>
        <v>51.928571428571431</v>
      </c>
      <c r="L196" s="6">
        <f>Marketing2[[#This Row],[spend]]/Marketing2[[#This Row],[new_customer_transactions]]</f>
        <v>10.076923076923077</v>
      </c>
      <c r="M196" s="10">
        <f>Marketing2[[#This Row],[clicks]]/Marketing2[[#This Row],[impressions]]</f>
        <v>0.19301058031420326</v>
      </c>
      <c r="N196">
        <f>Marketing2[[#This Row],[transactions]]/Marketing2[[#This Row],[clicks]]</f>
        <v>4.6511627906976744E-2</v>
      </c>
    </row>
    <row r="197" spans="1:14" x14ac:dyDescent="0.25">
      <c r="A197" s="1">
        <v>44501</v>
      </c>
      <c r="B197" t="s">
        <v>9</v>
      </c>
      <c r="C197" t="s">
        <v>15</v>
      </c>
      <c r="D197" s="6">
        <v>130</v>
      </c>
      <c r="E197">
        <v>1447</v>
      </c>
      <c r="F197">
        <v>703</v>
      </c>
      <c r="G197" s="6">
        <v>1989</v>
      </c>
      <c r="H197">
        <v>43</v>
      </c>
      <c r="I197">
        <v>19</v>
      </c>
      <c r="J197" s="10">
        <f>IFERROR(Marketing2[[#This Row],[spend]]/Marketing2[[#This Row],[revenue]],0)</f>
        <v>6.535947712418301E-2</v>
      </c>
      <c r="K197" s="6">
        <f>Marketing2[[#This Row],[revenue]]/Marketing2[[#This Row],[transactions]]</f>
        <v>46.255813953488371</v>
      </c>
      <c r="L197" s="6">
        <f>Marketing2[[#This Row],[spend]]/Marketing2[[#This Row],[new_customer_transactions]]</f>
        <v>6.8421052631578947</v>
      </c>
      <c r="M197" s="10">
        <f>Marketing2[[#This Row],[clicks]]/Marketing2[[#This Row],[impressions]]</f>
        <v>0.48583275742916376</v>
      </c>
      <c r="N197">
        <f>Marketing2[[#This Row],[transactions]]/Marketing2[[#This Row],[clicks]]</f>
        <v>6.1166429587482217E-2</v>
      </c>
    </row>
    <row r="198" spans="1:14" x14ac:dyDescent="0.25">
      <c r="A198" s="1">
        <v>44531</v>
      </c>
      <c r="B198" t="s">
        <v>9</v>
      </c>
      <c r="C198" t="s">
        <v>15</v>
      </c>
      <c r="D198" s="6">
        <v>60</v>
      </c>
      <c r="E198">
        <v>672</v>
      </c>
      <c r="F198">
        <v>339</v>
      </c>
      <c r="G198" s="6">
        <v>1184</v>
      </c>
      <c r="H198">
        <v>26</v>
      </c>
      <c r="I198">
        <v>9</v>
      </c>
      <c r="J198" s="10">
        <f>IFERROR(Marketing2[[#This Row],[spend]]/Marketing2[[#This Row],[revenue]],0)</f>
        <v>5.0675675675675678E-2</v>
      </c>
      <c r="K198" s="6">
        <f>Marketing2[[#This Row],[revenue]]/Marketing2[[#This Row],[transactions]]</f>
        <v>45.53846153846154</v>
      </c>
      <c r="L198" s="6">
        <f>Marketing2[[#This Row],[spend]]/Marketing2[[#This Row],[new_customer_transactions]]</f>
        <v>6.666666666666667</v>
      </c>
      <c r="M198" s="10">
        <f>Marketing2[[#This Row],[clicks]]/Marketing2[[#This Row],[impressions]]</f>
        <v>0.5044642857142857</v>
      </c>
      <c r="N198">
        <f>Marketing2[[#This Row],[transactions]]/Marketing2[[#This Row],[clicks]]</f>
        <v>7.6696165191740412E-2</v>
      </c>
    </row>
    <row r="199" spans="1:14" x14ac:dyDescent="0.25">
      <c r="A199" s="1">
        <v>44562</v>
      </c>
      <c r="B199" t="s">
        <v>9</v>
      </c>
      <c r="C199" t="s">
        <v>15</v>
      </c>
      <c r="D199" s="6">
        <v>93</v>
      </c>
      <c r="E199">
        <v>32488</v>
      </c>
      <c r="F199">
        <v>689</v>
      </c>
      <c r="G199" s="6">
        <v>1575</v>
      </c>
      <c r="H199">
        <v>32</v>
      </c>
      <c r="I199">
        <v>12</v>
      </c>
      <c r="J199" s="10">
        <f>IFERROR(Marketing2[[#This Row],[spend]]/Marketing2[[#This Row],[revenue]],0)</f>
        <v>5.904761904761905E-2</v>
      </c>
      <c r="K199" s="6">
        <f>Marketing2[[#This Row],[revenue]]/Marketing2[[#This Row],[transactions]]</f>
        <v>49.21875</v>
      </c>
      <c r="L199" s="6">
        <f>Marketing2[[#This Row],[spend]]/Marketing2[[#This Row],[new_customer_transactions]]</f>
        <v>7.75</v>
      </c>
      <c r="M199" s="10">
        <f>Marketing2[[#This Row],[clicks]]/Marketing2[[#This Row],[impressions]]</f>
        <v>2.1207830583600099E-2</v>
      </c>
      <c r="N199">
        <f>Marketing2[[#This Row],[transactions]]/Marketing2[[#This Row],[clicks]]</f>
        <v>4.6444121915820029E-2</v>
      </c>
    </row>
    <row r="200" spans="1:14" x14ac:dyDescent="0.25">
      <c r="A200" s="1">
        <v>44593</v>
      </c>
      <c r="B200" t="s">
        <v>9</v>
      </c>
      <c r="C200" t="s">
        <v>15</v>
      </c>
      <c r="D200" s="6">
        <v>101</v>
      </c>
      <c r="E200">
        <v>59051</v>
      </c>
      <c r="F200">
        <v>802</v>
      </c>
      <c r="G200" s="6">
        <v>1454</v>
      </c>
      <c r="H200">
        <v>31</v>
      </c>
      <c r="I200">
        <v>12</v>
      </c>
      <c r="J200" s="10">
        <f>IFERROR(Marketing2[[#This Row],[spend]]/Marketing2[[#This Row],[revenue]],0)</f>
        <v>6.9463548830811558E-2</v>
      </c>
      <c r="K200" s="6">
        <f>Marketing2[[#This Row],[revenue]]/Marketing2[[#This Row],[transactions]]</f>
        <v>46.903225806451616</v>
      </c>
      <c r="L200" s="6">
        <f>Marketing2[[#This Row],[spend]]/Marketing2[[#This Row],[new_customer_transactions]]</f>
        <v>8.4166666666666661</v>
      </c>
      <c r="M200" s="10">
        <f>Marketing2[[#This Row],[clicks]]/Marketing2[[#This Row],[impressions]]</f>
        <v>1.358148041523429E-2</v>
      </c>
      <c r="N200">
        <f>Marketing2[[#This Row],[transactions]]/Marketing2[[#This Row],[clicks]]</f>
        <v>3.8653366583541147E-2</v>
      </c>
    </row>
    <row r="201" spans="1:14" x14ac:dyDescent="0.25">
      <c r="A201" s="1">
        <v>44621</v>
      </c>
      <c r="B201" t="s">
        <v>9</v>
      </c>
      <c r="C201" t="s">
        <v>15</v>
      </c>
      <c r="D201" s="6">
        <v>79</v>
      </c>
      <c r="E201">
        <v>952</v>
      </c>
      <c r="F201">
        <v>518</v>
      </c>
      <c r="G201" s="6">
        <v>1931</v>
      </c>
      <c r="H201">
        <v>40</v>
      </c>
      <c r="I201">
        <v>15</v>
      </c>
      <c r="J201" s="10">
        <f>IFERROR(Marketing2[[#This Row],[spend]]/Marketing2[[#This Row],[revenue]],0)</f>
        <v>4.0911444847229417E-2</v>
      </c>
      <c r="K201" s="6">
        <f>Marketing2[[#This Row],[revenue]]/Marketing2[[#This Row],[transactions]]</f>
        <v>48.274999999999999</v>
      </c>
      <c r="L201" s="6">
        <f>Marketing2[[#This Row],[spend]]/Marketing2[[#This Row],[new_customer_transactions]]</f>
        <v>5.2666666666666666</v>
      </c>
      <c r="M201" s="10">
        <f>Marketing2[[#This Row],[clicks]]/Marketing2[[#This Row],[impressions]]</f>
        <v>0.54411764705882348</v>
      </c>
      <c r="N201">
        <f>Marketing2[[#This Row],[transactions]]/Marketing2[[#This Row],[clicks]]</f>
        <v>7.7220077220077218E-2</v>
      </c>
    </row>
    <row r="202" spans="1:14" x14ac:dyDescent="0.25">
      <c r="A202" s="1">
        <v>44652</v>
      </c>
      <c r="B202" t="s">
        <v>9</v>
      </c>
      <c r="C202" t="s">
        <v>15</v>
      </c>
      <c r="D202" s="6">
        <v>60</v>
      </c>
      <c r="E202">
        <v>691</v>
      </c>
      <c r="F202">
        <v>363</v>
      </c>
      <c r="G202" s="6">
        <v>1362</v>
      </c>
      <c r="H202">
        <v>27</v>
      </c>
      <c r="I202">
        <v>6</v>
      </c>
      <c r="J202" s="10">
        <f>IFERROR(Marketing2[[#This Row],[spend]]/Marketing2[[#This Row],[revenue]],0)</f>
        <v>4.405286343612335E-2</v>
      </c>
      <c r="K202" s="6">
        <f>Marketing2[[#This Row],[revenue]]/Marketing2[[#This Row],[transactions]]</f>
        <v>50.444444444444443</v>
      </c>
      <c r="L202" s="6">
        <f>Marketing2[[#This Row],[spend]]/Marketing2[[#This Row],[new_customer_transactions]]</f>
        <v>10</v>
      </c>
      <c r="M202" s="10">
        <f>Marketing2[[#This Row],[clicks]]/Marketing2[[#This Row],[impressions]]</f>
        <v>0.52532561505065123</v>
      </c>
      <c r="N202">
        <f>Marketing2[[#This Row],[transactions]]/Marketing2[[#This Row],[clicks]]</f>
        <v>7.43801652892562E-2</v>
      </c>
    </row>
    <row r="203" spans="1:14" x14ac:dyDescent="0.25">
      <c r="A203" s="1">
        <v>44682</v>
      </c>
      <c r="B203" t="s">
        <v>9</v>
      </c>
      <c r="C203" t="s">
        <v>15</v>
      </c>
      <c r="D203" s="6">
        <v>60</v>
      </c>
      <c r="E203">
        <v>724</v>
      </c>
      <c r="F203">
        <v>381</v>
      </c>
      <c r="G203" s="6">
        <v>1762</v>
      </c>
      <c r="H203">
        <v>36</v>
      </c>
      <c r="I203">
        <v>9</v>
      </c>
      <c r="J203" s="10">
        <f>IFERROR(Marketing2[[#This Row],[spend]]/Marketing2[[#This Row],[revenue]],0)</f>
        <v>3.4052213393870601E-2</v>
      </c>
      <c r="K203" s="6">
        <f>Marketing2[[#This Row],[revenue]]/Marketing2[[#This Row],[transactions]]</f>
        <v>48.944444444444443</v>
      </c>
      <c r="L203" s="6">
        <f>Marketing2[[#This Row],[spend]]/Marketing2[[#This Row],[new_customer_transactions]]</f>
        <v>6.666666666666667</v>
      </c>
      <c r="M203" s="10">
        <f>Marketing2[[#This Row],[clicks]]/Marketing2[[#This Row],[impressions]]</f>
        <v>0.52624309392265189</v>
      </c>
      <c r="N203">
        <f>Marketing2[[#This Row],[transactions]]/Marketing2[[#This Row],[clicks]]</f>
        <v>9.4488188976377951E-2</v>
      </c>
    </row>
    <row r="204" spans="1:14" x14ac:dyDescent="0.25">
      <c r="A204" s="1">
        <v>44713</v>
      </c>
      <c r="B204" t="s">
        <v>9</v>
      </c>
      <c r="C204" t="s">
        <v>15</v>
      </c>
      <c r="D204" s="6">
        <v>40</v>
      </c>
      <c r="E204">
        <v>592</v>
      </c>
      <c r="F204">
        <v>345</v>
      </c>
      <c r="G204" s="6">
        <v>1344</v>
      </c>
      <c r="H204">
        <v>24</v>
      </c>
      <c r="I204">
        <v>7</v>
      </c>
      <c r="J204" s="10">
        <f>IFERROR(Marketing2[[#This Row],[spend]]/Marketing2[[#This Row],[revenue]],0)</f>
        <v>2.976190476190476E-2</v>
      </c>
      <c r="K204" s="6">
        <f>Marketing2[[#This Row],[revenue]]/Marketing2[[#This Row],[transactions]]</f>
        <v>56</v>
      </c>
      <c r="L204" s="6">
        <f>Marketing2[[#This Row],[spend]]/Marketing2[[#This Row],[new_customer_transactions]]</f>
        <v>5.7142857142857144</v>
      </c>
      <c r="M204" s="10">
        <f>Marketing2[[#This Row],[clicks]]/Marketing2[[#This Row],[impressions]]</f>
        <v>0.58277027027027029</v>
      </c>
      <c r="N204">
        <f>Marketing2[[#This Row],[transactions]]/Marketing2[[#This Row],[clicks]]</f>
        <v>6.9565217391304349E-2</v>
      </c>
    </row>
    <row r="205" spans="1:14" x14ac:dyDescent="0.25">
      <c r="A205" s="1">
        <v>44743</v>
      </c>
      <c r="B205" t="s">
        <v>9</v>
      </c>
      <c r="C205" t="s">
        <v>15</v>
      </c>
      <c r="D205" s="6">
        <v>45</v>
      </c>
      <c r="E205">
        <v>508</v>
      </c>
      <c r="F205">
        <v>273</v>
      </c>
      <c r="G205" s="6">
        <v>1269</v>
      </c>
      <c r="H205">
        <v>23</v>
      </c>
      <c r="I205">
        <v>4</v>
      </c>
      <c r="J205" s="10">
        <f>IFERROR(Marketing2[[#This Row],[spend]]/Marketing2[[#This Row],[revenue]],0)</f>
        <v>3.5460992907801421E-2</v>
      </c>
      <c r="K205" s="6">
        <f>Marketing2[[#This Row],[revenue]]/Marketing2[[#This Row],[transactions]]</f>
        <v>55.173913043478258</v>
      </c>
      <c r="L205" s="6">
        <f>Marketing2[[#This Row],[spend]]/Marketing2[[#This Row],[new_customer_transactions]]</f>
        <v>11.25</v>
      </c>
      <c r="M205" s="10">
        <f>Marketing2[[#This Row],[clicks]]/Marketing2[[#This Row],[impressions]]</f>
        <v>0.53740157480314965</v>
      </c>
      <c r="N205">
        <f>Marketing2[[#This Row],[transactions]]/Marketing2[[#This Row],[clicks]]</f>
        <v>8.4249084249084255E-2</v>
      </c>
    </row>
    <row r="206" spans="1:14" x14ac:dyDescent="0.25">
      <c r="A206" s="1">
        <v>44774</v>
      </c>
      <c r="B206" t="s">
        <v>9</v>
      </c>
      <c r="C206" t="s">
        <v>15</v>
      </c>
      <c r="D206" s="6">
        <v>45</v>
      </c>
      <c r="E206">
        <v>599</v>
      </c>
      <c r="F206">
        <v>269</v>
      </c>
      <c r="G206" s="6">
        <v>1081</v>
      </c>
      <c r="H206">
        <v>19</v>
      </c>
      <c r="I206">
        <v>5</v>
      </c>
      <c r="J206" s="10">
        <f>IFERROR(Marketing2[[#This Row],[spend]]/Marketing2[[#This Row],[revenue]],0)</f>
        <v>4.1628122109158186E-2</v>
      </c>
      <c r="K206" s="6">
        <f>Marketing2[[#This Row],[revenue]]/Marketing2[[#This Row],[transactions]]</f>
        <v>56.89473684210526</v>
      </c>
      <c r="L206" s="6">
        <f>Marketing2[[#This Row],[spend]]/Marketing2[[#This Row],[new_customer_transactions]]</f>
        <v>9</v>
      </c>
      <c r="M206" s="10">
        <f>Marketing2[[#This Row],[clicks]]/Marketing2[[#This Row],[impressions]]</f>
        <v>0.44908180300500833</v>
      </c>
      <c r="N206">
        <f>Marketing2[[#This Row],[transactions]]/Marketing2[[#This Row],[clicks]]</f>
        <v>7.0631970260223054E-2</v>
      </c>
    </row>
    <row r="207" spans="1:14" x14ac:dyDescent="0.25">
      <c r="A207" s="1">
        <v>44805</v>
      </c>
      <c r="B207" t="s">
        <v>9</v>
      </c>
      <c r="C207" t="s">
        <v>15</v>
      </c>
      <c r="D207" s="6">
        <v>17</v>
      </c>
      <c r="E207">
        <v>255</v>
      </c>
      <c r="F207">
        <v>132</v>
      </c>
      <c r="G207" s="6">
        <v>583</v>
      </c>
      <c r="H207">
        <v>9</v>
      </c>
      <c r="I207">
        <v>3</v>
      </c>
      <c r="J207" s="10">
        <f>IFERROR(Marketing2[[#This Row],[spend]]/Marketing2[[#This Row],[revenue]],0)</f>
        <v>2.9159519725557463E-2</v>
      </c>
      <c r="K207" s="6">
        <f>Marketing2[[#This Row],[revenue]]/Marketing2[[#This Row],[transactions]]</f>
        <v>64.777777777777771</v>
      </c>
      <c r="L207" s="6">
        <f>Marketing2[[#This Row],[spend]]/Marketing2[[#This Row],[new_customer_transactions]]</f>
        <v>5.666666666666667</v>
      </c>
      <c r="M207" s="10">
        <f>Marketing2[[#This Row],[clicks]]/Marketing2[[#This Row],[impressions]]</f>
        <v>0.51764705882352946</v>
      </c>
      <c r="N207">
        <f>Marketing2[[#This Row],[transactions]]/Marketing2[[#This Row],[clicks]]</f>
        <v>6.8181818181818177E-2</v>
      </c>
    </row>
    <row r="208" spans="1:14" x14ac:dyDescent="0.25">
      <c r="A208" s="1">
        <v>44197</v>
      </c>
      <c r="B208" t="s">
        <v>9</v>
      </c>
      <c r="C208" t="s">
        <v>16</v>
      </c>
      <c r="D208" s="6">
        <v>24</v>
      </c>
      <c r="E208">
        <v>176</v>
      </c>
      <c r="F208">
        <v>42</v>
      </c>
      <c r="G208" s="6">
        <v>0</v>
      </c>
      <c r="H208">
        <v>0</v>
      </c>
      <c r="I208">
        <v>0</v>
      </c>
      <c r="J208" s="10">
        <f>IFERROR(Marketing2[[#This Row],[spend]]/Marketing2[[#This Row],[revenue]],0)</f>
        <v>0</v>
      </c>
      <c r="K208" s="6" t="e">
        <f>Marketing2[[#This Row],[revenue]]/Marketing2[[#This Row],[transactions]]</f>
        <v>#DIV/0!</v>
      </c>
      <c r="L208" s="6" t="e">
        <f>Marketing2[[#This Row],[spend]]/Marketing2[[#This Row],[new_customer_transactions]]</f>
        <v>#DIV/0!</v>
      </c>
      <c r="M208" s="10">
        <f>Marketing2[[#This Row],[clicks]]/Marketing2[[#This Row],[impressions]]</f>
        <v>0.23863636363636365</v>
      </c>
      <c r="N208">
        <f>Marketing2[[#This Row],[transactions]]/Marketing2[[#This Row],[clicks]]</f>
        <v>0</v>
      </c>
    </row>
    <row r="209" spans="1:14" x14ac:dyDescent="0.25">
      <c r="A209" s="1">
        <v>44317</v>
      </c>
      <c r="B209" t="s">
        <v>9</v>
      </c>
      <c r="C209" t="s">
        <v>16</v>
      </c>
      <c r="D209" s="6">
        <v>194</v>
      </c>
      <c r="E209">
        <v>11547</v>
      </c>
      <c r="F209">
        <v>1326</v>
      </c>
      <c r="G209" s="6">
        <v>154</v>
      </c>
      <c r="H209">
        <v>4</v>
      </c>
      <c r="I209">
        <v>2</v>
      </c>
      <c r="J209" s="10">
        <f>IFERROR(Marketing2[[#This Row],[spend]]/Marketing2[[#This Row],[revenue]],0)</f>
        <v>1.2597402597402598</v>
      </c>
      <c r="K209" s="6">
        <f>Marketing2[[#This Row],[revenue]]/Marketing2[[#This Row],[transactions]]</f>
        <v>38.5</v>
      </c>
      <c r="L209" s="6">
        <f>Marketing2[[#This Row],[spend]]/Marketing2[[#This Row],[new_customer_transactions]]</f>
        <v>97</v>
      </c>
      <c r="M209" s="10">
        <f>Marketing2[[#This Row],[clicks]]/Marketing2[[#This Row],[impressions]]</f>
        <v>0.11483502208365809</v>
      </c>
      <c r="N209">
        <f>Marketing2[[#This Row],[transactions]]/Marketing2[[#This Row],[clicks]]</f>
        <v>3.0165912518853697E-3</v>
      </c>
    </row>
    <row r="210" spans="1:14" x14ac:dyDescent="0.25">
      <c r="A210" s="1">
        <v>44348</v>
      </c>
      <c r="B210" t="s">
        <v>9</v>
      </c>
      <c r="C210" t="s">
        <v>16</v>
      </c>
      <c r="D210" s="6">
        <v>261</v>
      </c>
      <c r="E210">
        <v>6259</v>
      </c>
      <c r="F210">
        <v>739</v>
      </c>
      <c r="G210" s="6">
        <v>231</v>
      </c>
      <c r="H210">
        <v>5</v>
      </c>
      <c r="I210">
        <v>3</v>
      </c>
      <c r="J210" s="10">
        <f>IFERROR(Marketing2[[#This Row],[spend]]/Marketing2[[#This Row],[revenue]],0)</f>
        <v>1.1298701298701299</v>
      </c>
      <c r="K210" s="6">
        <f>Marketing2[[#This Row],[revenue]]/Marketing2[[#This Row],[transactions]]</f>
        <v>46.2</v>
      </c>
      <c r="L210" s="6">
        <f>Marketing2[[#This Row],[spend]]/Marketing2[[#This Row],[new_customer_transactions]]</f>
        <v>87</v>
      </c>
      <c r="M210" s="10">
        <f>Marketing2[[#This Row],[clicks]]/Marketing2[[#This Row],[impressions]]</f>
        <v>0.11806997922990893</v>
      </c>
      <c r="N210">
        <f>Marketing2[[#This Row],[transactions]]/Marketing2[[#This Row],[clicks]]</f>
        <v>6.7658998646820028E-3</v>
      </c>
    </row>
    <row r="211" spans="1:14" x14ac:dyDescent="0.25">
      <c r="A211" s="1">
        <v>44378</v>
      </c>
      <c r="B211" t="s">
        <v>9</v>
      </c>
      <c r="C211" t="s">
        <v>16</v>
      </c>
      <c r="D211" s="6">
        <v>41</v>
      </c>
      <c r="E211">
        <v>424</v>
      </c>
      <c r="F211">
        <v>76</v>
      </c>
      <c r="G211" s="6">
        <v>149</v>
      </c>
      <c r="H211">
        <v>4</v>
      </c>
      <c r="I211">
        <v>2</v>
      </c>
      <c r="J211" s="10">
        <f>IFERROR(Marketing2[[#This Row],[spend]]/Marketing2[[#This Row],[revenue]],0)</f>
        <v>0.27516778523489932</v>
      </c>
      <c r="K211" s="6">
        <f>Marketing2[[#This Row],[revenue]]/Marketing2[[#This Row],[transactions]]</f>
        <v>37.25</v>
      </c>
      <c r="L211" s="6">
        <f>Marketing2[[#This Row],[spend]]/Marketing2[[#This Row],[new_customer_transactions]]</f>
        <v>20.5</v>
      </c>
      <c r="M211" s="10">
        <f>Marketing2[[#This Row],[clicks]]/Marketing2[[#This Row],[impressions]]</f>
        <v>0.17924528301886791</v>
      </c>
      <c r="N211">
        <f>Marketing2[[#This Row],[transactions]]/Marketing2[[#This Row],[clicks]]</f>
        <v>5.2631578947368418E-2</v>
      </c>
    </row>
    <row r="212" spans="1:14" x14ac:dyDescent="0.25">
      <c r="A212" s="1">
        <v>44409</v>
      </c>
      <c r="B212" t="s">
        <v>9</v>
      </c>
      <c r="C212" t="s">
        <v>16</v>
      </c>
      <c r="D212" s="6">
        <v>183</v>
      </c>
      <c r="E212">
        <v>10279</v>
      </c>
      <c r="F212">
        <v>443</v>
      </c>
      <c r="G212" s="6">
        <v>186</v>
      </c>
      <c r="H212">
        <v>3</v>
      </c>
      <c r="I212">
        <v>3</v>
      </c>
      <c r="J212" s="10">
        <f>IFERROR(Marketing2[[#This Row],[spend]]/Marketing2[[#This Row],[revenue]],0)</f>
        <v>0.9838709677419355</v>
      </c>
      <c r="K212" s="6">
        <f>Marketing2[[#This Row],[revenue]]/Marketing2[[#This Row],[transactions]]</f>
        <v>62</v>
      </c>
      <c r="L212" s="6">
        <f>Marketing2[[#This Row],[spend]]/Marketing2[[#This Row],[new_customer_transactions]]</f>
        <v>61</v>
      </c>
      <c r="M212" s="10">
        <f>Marketing2[[#This Row],[clicks]]/Marketing2[[#This Row],[impressions]]</f>
        <v>4.3097577585368224E-2</v>
      </c>
      <c r="N212">
        <f>Marketing2[[#This Row],[transactions]]/Marketing2[[#This Row],[clicks]]</f>
        <v>6.7720090293453723E-3</v>
      </c>
    </row>
    <row r="213" spans="1:14" x14ac:dyDescent="0.25">
      <c r="A213" s="1">
        <v>44440</v>
      </c>
      <c r="B213" t="s">
        <v>9</v>
      </c>
      <c r="C213" t="s">
        <v>16</v>
      </c>
      <c r="D213" s="6">
        <v>89</v>
      </c>
      <c r="E213">
        <v>2684</v>
      </c>
      <c r="F213">
        <v>219</v>
      </c>
      <c r="G213" s="6">
        <v>31</v>
      </c>
      <c r="H213">
        <v>1</v>
      </c>
      <c r="I213">
        <v>1</v>
      </c>
      <c r="J213" s="10">
        <f>IFERROR(Marketing2[[#This Row],[spend]]/Marketing2[[#This Row],[revenue]],0)</f>
        <v>2.870967741935484</v>
      </c>
      <c r="K213" s="6">
        <f>Marketing2[[#This Row],[revenue]]/Marketing2[[#This Row],[transactions]]</f>
        <v>31</v>
      </c>
      <c r="L213" s="6">
        <f>Marketing2[[#This Row],[spend]]/Marketing2[[#This Row],[new_customer_transactions]]</f>
        <v>89</v>
      </c>
      <c r="M213" s="10">
        <f>Marketing2[[#This Row],[clicks]]/Marketing2[[#This Row],[impressions]]</f>
        <v>8.1594634873323399E-2</v>
      </c>
      <c r="N213">
        <f>Marketing2[[#This Row],[transactions]]/Marketing2[[#This Row],[clicks]]</f>
        <v>4.5662100456621002E-3</v>
      </c>
    </row>
    <row r="214" spans="1:14" x14ac:dyDescent="0.25">
      <c r="A214" s="1">
        <v>44256</v>
      </c>
      <c r="B214" t="s">
        <v>9</v>
      </c>
      <c r="C214" t="s">
        <v>10</v>
      </c>
      <c r="D214" s="6">
        <v>1851</v>
      </c>
      <c r="E214">
        <v>1372206</v>
      </c>
      <c r="F214">
        <v>5224</v>
      </c>
      <c r="G214" s="6">
        <v>0</v>
      </c>
      <c r="H214">
        <v>0</v>
      </c>
      <c r="I214">
        <v>0</v>
      </c>
      <c r="J214" s="10">
        <f>IFERROR(Marketing2[[#This Row],[spend]]/Marketing2[[#This Row],[revenue]],0)</f>
        <v>0</v>
      </c>
      <c r="K214" s="6" t="e">
        <f>Marketing2[[#This Row],[revenue]]/Marketing2[[#This Row],[transactions]]</f>
        <v>#DIV/0!</v>
      </c>
      <c r="L214" s="6" t="e">
        <f>Marketing2[[#This Row],[spend]]/Marketing2[[#This Row],[new_customer_transactions]]</f>
        <v>#DIV/0!</v>
      </c>
      <c r="M214" s="10">
        <f>Marketing2[[#This Row],[clicks]]/Marketing2[[#This Row],[impressions]]</f>
        <v>3.8070085686842938E-3</v>
      </c>
      <c r="N214">
        <f>Marketing2[[#This Row],[transactions]]/Marketing2[[#This Row],[clicks]]</f>
        <v>0</v>
      </c>
    </row>
    <row r="215" spans="1:14" x14ac:dyDescent="0.25">
      <c r="A215" s="1">
        <v>44287</v>
      </c>
      <c r="B215" t="s">
        <v>9</v>
      </c>
      <c r="C215" t="s">
        <v>10</v>
      </c>
      <c r="D215" s="6">
        <v>1460</v>
      </c>
      <c r="E215">
        <v>1247463</v>
      </c>
      <c r="F215">
        <v>5046</v>
      </c>
      <c r="G215" s="6">
        <v>0</v>
      </c>
      <c r="H215">
        <v>0</v>
      </c>
      <c r="I215">
        <v>0</v>
      </c>
      <c r="J215" s="10">
        <f>IFERROR(Marketing2[[#This Row],[spend]]/Marketing2[[#This Row],[revenue]],0)</f>
        <v>0</v>
      </c>
      <c r="K215" s="6" t="e">
        <f>Marketing2[[#This Row],[revenue]]/Marketing2[[#This Row],[transactions]]</f>
        <v>#DIV/0!</v>
      </c>
      <c r="L215" s="6" t="e">
        <f>Marketing2[[#This Row],[spend]]/Marketing2[[#This Row],[new_customer_transactions]]</f>
        <v>#DIV/0!</v>
      </c>
      <c r="M215" s="10">
        <f>Marketing2[[#This Row],[clicks]]/Marketing2[[#This Row],[impressions]]</f>
        <v>4.0450097517922374E-3</v>
      </c>
      <c r="N215">
        <f>Marketing2[[#This Row],[transactions]]/Marketing2[[#This Row],[clicks]]</f>
        <v>0</v>
      </c>
    </row>
    <row r="216" spans="1:14" x14ac:dyDescent="0.25">
      <c r="A216" s="1">
        <v>44317</v>
      </c>
      <c r="B216" t="s">
        <v>9</v>
      </c>
      <c r="C216" t="s">
        <v>10</v>
      </c>
      <c r="D216" s="6">
        <v>1640</v>
      </c>
      <c r="E216">
        <v>1162079</v>
      </c>
      <c r="F216">
        <v>4034</v>
      </c>
      <c r="G216" s="6">
        <v>0</v>
      </c>
      <c r="H216">
        <v>0</v>
      </c>
      <c r="I216">
        <v>0</v>
      </c>
      <c r="J216" s="10">
        <f>IFERROR(Marketing2[[#This Row],[spend]]/Marketing2[[#This Row],[revenue]],0)</f>
        <v>0</v>
      </c>
      <c r="K216" s="6" t="e">
        <f>Marketing2[[#This Row],[revenue]]/Marketing2[[#This Row],[transactions]]</f>
        <v>#DIV/0!</v>
      </c>
      <c r="L216" s="6" t="e">
        <f>Marketing2[[#This Row],[spend]]/Marketing2[[#This Row],[new_customer_transactions]]</f>
        <v>#DIV/0!</v>
      </c>
      <c r="M216" s="10">
        <f>Marketing2[[#This Row],[clicks]]/Marketing2[[#This Row],[impressions]]</f>
        <v>3.4713646834681634E-3</v>
      </c>
      <c r="N216">
        <f>Marketing2[[#This Row],[transactions]]/Marketing2[[#This Row],[clicks]]</f>
        <v>0</v>
      </c>
    </row>
    <row r="217" spans="1:14" x14ac:dyDescent="0.25">
      <c r="A217" s="1">
        <v>44348</v>
      </c>
      <c r="B217" t="s">
        <v>9</v>
      </c>
      <c r="C217" t="s">
        <v>10</v>
      </c>
      <c r="D217" s="6">
        <v>1224</v>
      </c>
      <c r="E217">
        <v>803394</v>
      </c>
      <c r="F217">
        <v>3405</v>
      </c>
      <c r="G217" s="6">
        <v>0</v>
      </c>
      <c r="H217">
        <v>0</v>
      </c>
      <c r="I217">
        <v>0</v>
      </c>
      <c r="J217" s="10">
        <f>IFERROR(Marketing2[[#This Row],[spend]]/Marketing2[[#This Row],[revenue]],0)</f>
        <v>0</v>
      </c>
      <c r="K217" s="6" t="e">
        <f>Marketing2[[#This Row],[revenue]]/Marketing2[[#This Row],[transactions]]</f>
        <v>#DIV/0!</v>
      </c>
      <c r="L217" s="6" t="e">
        <f>Marketing2[[#This Row],[spend]]/Marketing2[[#This Row],[new_customer_transactions]]</f>
        <v>#DIV/0!</v>
      </c>
      <c r="M217" s="10">
        <f>Marketing2[[#This Row],[clicks]]/Marketing2[[#This Row],[impressions]]</f>
        <v>4.2382691431601428E-3</v>
      </c>
      <c r="N217">
        <f>Marketing2[[#This Row],[transactions]]/Marketing2[[#This Row],[clicks]]</f>
        <v>0</v>
      </c>
    </row>
    <row r="218" spans="1:14" x14ac:dyDescent="0.25">
      <c r="A218" s="1">
        <v>44378</v>
      </c>
      <c r="B218" t="s">
        <v>9</v>
      </c>
      <c r="C218" t="s">
        <v>10</v>
      </c>
      <c r="D218" s="6">
        <v>838</v>
      </c>
      <c r="E218">
        <v>681437</v>
      </c>
      <c r="F218">
        <v>2555</v>
      </c>
      <c r="G218" s="6">
        <v>0</v>
      </c>
      <c r="H218">
        <v>0</v>
      </c>
      <c r="I218">
        <v>0</v>
      </c>
      <c r="J218" s="10">
        <f>IFERROR(Marketing2[[#This Row],[spend]]/Marketing2[[#This Row],[revenue]],0)</f>
        <v>0</v>
      </c>
      <c r="K218" s="6" t="e">
        <f>Marketing2[[#This Row],[revenue]]/Marketing2[[#This Row],[transactions]]</f>
        <v>#DIV/0!</v>
      </c>
      <c r="L218" s="6" t="e">
        <f>Marketing2[[#This Row],[spend]]/Marketing2[[#This Row],[new_customer_transactions]]</f>
        <v>#DIV/0!</v>
      </c>
      <c r="M218" s="10">
        <f>Marketing2[[#This Row],[clicks]]/Marketing2[[#This Row],[impressions]]</f>
        <v>3.7494295143938473E-3</v>
      </c>
      <c r="N218">
        <f>Marketing2[[#This Row],[transactions]]/Marketing2[[#This Row],[clicks]]</f>
        <v>0</v>
      </c>
    </row>
    <row r="219" spans="1:14" x14ac:dyDescent="0.25">
      <c r="A219" s="1">
        <v>44409</v>
      </c>
      <c r="B219" t="s">
        <v>9</v>
      </c>
      <c r="C219" t="s">
        <v>10</v>
      </c>
      <c r="D219" s="6">
        <v>872</v>
      </c>
      <c r="E219">
        <v>610334</v>
      </c>
      <c r="F219">
        <v>2411</v>
      </c>
      <c r="G219" s="6">
        <v>299</v>
      </c>
      <c r="H219">
        <v>8</v>
      </c>
      <c r="I219">
        <v>5</v>
      </c>
      <c r="J219" s="10">
        <f>IFERROR(Marketing2[[#This Row],[spend]]/Marketing2[[#This Row],[revenue]],0)</f>
        <v>2.9163879598662206</v>
      </c>
      <c r="K219" s="6">
        <f>Marketing2[[#This Row],[revenue]]/Marketing2[[#This Row],[transactions]]</f>
        <v>37.375</v>
      </c>
      <c r="L219" s="6">
        <f>Marketing2[[#This Row],[spend]]/Marketing2[[#This Row],[new_customer_transactions]]</f>
        <v>174.4</v>
      </c>
      <c r="M219" s="10">
        <f>Marketing2[[#This Row],[clicks]]/Marketing2[[#This Row],[impressions]]</f>
        <v>3.9502960673991616E-3</v>
      </c>
      <c r="N219">
        <f>Marketing2[[#This Row],[transactions]]/Marketing2[[#This Row],[clicks]]</f>
        <v>3.3181252592285357E-3</v>
      </c>
    </row>
    <row r="220" spans="1:14" x14ac:dyDescent="0.25">
      <c r="A220" s="1">
        <v>44440</v>
      </c>
      <c r="B220" t="s">
        <v>9</v>
      </c>
      <c r="C220" t="s">
        <v>10</v>
      </c>
      <c r="D220" s="6">
        <v>1105</v>
      </c>
      <c r="E220">
        <v>670736</v>
      </c>
      <c r="F220">
        <v>2389</v>
      </c>
      <c r="G220" s="6">
        <v>435</v>
      </c>
      <c r="H220">
        <v>14</v>
      </c>
      <c r="I220">
        <v>9</v>
      </c>
      <c r="J220" s="10">
        <f>IFERROR(Marketing2[[#This Row],[spend]]/Marketing2[[#This Row],[revenue]],0)</f>
        <v>2.5402298850574714</v>
      </c>
      <c r="K220" s="6">
        <f>Marketing2[[#This Row],[revenue]]/Marketing2[[#This Row],[transactions]]</f>
        <v>31.071428571428573</v>
      </c>
      <c r="L220" s="6">
        <f>Marketing2[[#This Row],[spend]]/Marketing2[[#This Row],[new_customer_transactions]]</f>
        <v>122.77777777777777</v>
      </c>
      <c r="M220" s="10">
        <f>Marketing2[[#This Row],[clicks]]/Marketing2[[#This Row],[impressions]]</f>
        <v>3.5617590229240713E-3</v>
      </c>
      <c r="N220">
        <f>Marketing2[[#This Row],[transactions]]/Marketing2[[#This Row],[clicks]]</f>
        <v>5.8601925491837585E-3</v>
      </c>
    </row>
    <row r="221" spans="1:14" x14ac:dyDescent="0.25">
      <c r="A221" s="1">
        <v>44470</v>
      </c>
      <c r="B221" t="s">
        <v>9</v>
      </c>
      <c r="C221" t="s">
        <v>10</v>
      </c>
      <c r="D221" s="6">
        <v>714</v>
      </c>
      <c r="E221">
        <v>401990</v>
      </c>
      <c r="F221">
        <v>1593</v>
      </c>
      <c r="G221" s="6">
        <v>456</v>
      </c>
      <c r="H221">
        <v>15</v>
      </c>
      <c r="I221">
        <v>11</v>
      </c>
      <c r="J221" s="10">
        <f>IFERROR(Marketing2[[#This Row],[spend]]/Marketing2[[#This Row],[revenue]],0)</f>
        <v>1.5657894736842106</v>
      </c>
      <c r="K221" s="6">
        <f>Marketing2[[#This Row],[revenue]]/Marketing2[[#This Row],[transactions]]</f>
        <v>30.4</v>
      </c>
      <c r="L221" s="6">
        <f>Marketing2[[#This Row],[spend]]/Marketing2[[#This Row],[new_customer_transactions]]</f>
        <v>64.909090909090907</v>
      </c>
      <c r="M221" s="10">
        <f>Marketing2[[#This Row],[clicks]]/Marketing2[[#This Row],[impressions]]</f>
        <v>3.9627851439090521E-3</v>
      </c>
      <c r="N221">
        <f>Marketing2[[#This Row],[transactions]]/Marketing2[[#This Row],[clicks]]</f>
        <v>9.4161958568738224E-3</v>
      </c>
    </row>
    <row r="222" spans="1:14" x14ac:dyDescent="0.25">
      <c r="A222" s="1">
        <v>44501</v>
      </c>
      <c r="B222" t="s">
        <v>9</v>
      </c>
      <c r="C222" t="s">
        <v>10</v>
      </c>
      <c r="D222" s="6">
        <v>744</v>
      </c>
      <c r="E222">
        <v>297569</v>
      </c>
      <c r="F222">
        <v>1467</v>
      </c>
      <c r="G222" s="6">
        <v>801</v>
      </c>
      <c r="H222">
        <v>24</v>
      </c>
      <c r="I222">
        <v>18</v>
      </c>
      <c r="J222" s="10">
        <f>IFERROR(Marketing2[[#This Row],[spend]]/Marketing2[[#This Row],[revenue]],0)</f>
        <v>0.92883895131086147</v>
      </c>
      <c r="K222" s="6">
        <f>Marketing2[[#This Row],[revenue]]/Marketing2[[#This Row],[transactions]]</f>
        <v>33.375</v>
      </c>
      <c r="L222" s="6">
        <f>Marketing2[[#This Row],[spend]]/Marketing2[[#This Row],[new_customer_transactions]]</f>
        <v>41.333333333333336</v>
      </c>
      <c r="M222" s="10">
        <f>Marketing2[[#This Row],[clicks]]/Marketing2[[#This Row],[impressions]]</f>
        <v>4.9299490202272412E-3</v>
      </c>
      <c r="N222">
        <f>Marketing2[[#This Row],[transactions]]/Marketing2[[#This Row],[clicks]]</f>
        <v>1.6359918200408999E-2</v>
      </c>
    </row>
    <row r="223" spans="1:14" x14ac:dyDescent="0.25">
      <c r="A223" s="1">
        <v>44531</v>
      </c>
      <c r="B223" t="s">
        <v>9</v>
      </c>
      <c r="C223" t="s">
        <v>10</v>
      </c>
      <c r="D223" s="6">
        <v>426</v>
      </c>
      <c r="E223">
        <v>228145</v>
      </c>
      <c r="F223">
        <v>1211</v>
      </c>
      <c r="G223" s="6">
        <v>579</v>
      </c>
      <c r="H223">
        <v>17</v>
      </c>
      <c r="I223">
        <v>14</v>
      </c>
      <c r="J223" s="10">
        <f>IFERROR(Marketing2[[#This Row],[spend]]/Marketing2[[#This Row],[revenue]],0)</f>
        <v>0.73575129533678751</v>
      </c>
      <c r="K223" s="6">
        <f>Marketing2[[#This Row],[revenue]]/Marketing2[[#This Row],[transactions]]</f>
        <v>34.058823529411768</v>
      </c>
      <c r="L223" s="6">
        <f>Marketing2[[#This Row],[spend]]/Marketing2[[#This Row],[new_customer_transactions]]</f>
        <v>30.428571428571427</v>
      </c>
      <c r="M223" s="10">
        <f>Marketing2[[#This Row],[clicks]]/Marketing2[[#This Row],[impressions]]</f>
        <v>5.3080277893444959E-3</v>
      </c>
      <c r="N223">
        <f>Marketing2[[#This Row],[transactions]]/Marketing2[[#This Row],[clicks]]</f>
        <v>1.4037985136251032E-2</v>
      </c>
    </row>
    <row r="224" spans="1:14" x14ac:dyDescent="0.25">
      <c r="A224" s="1">
        <v>44562</v>
      </c>
      <c r="B224" t="s">
        <v>9</v>
      </c>
      <c r="C224" t="s">
        <v>10</v>
      </c>
      <c r="D224" s="6">
        <v>994</v>
      </c>
      <c r="E224">
        <v>510172</v>
      </c>
      <c r="F224">
        <v>2831</v>
      </c>
      <c r="G224" s="6">
        <v>1431</v>
      </c>
      <c r="H224">
        <v>45</v>
      </c>
      <c r="I224">
        <v>34</v>
      </c>
      <c r="J224" s="10">
        <f>IFERROR(Marketing2[[#This Row],[spend]]/Marketing2[[#This Row],[revenue]],0)</f>
        <v>0.69461914744933617</v>
      </c>
      <c r="K224" s="6">
        <f>Marketing2[[#This Row],[revenue]]/Marketing2[[#This Row],[transactions]]</f>
        <v>31.8</v>
      </c>
      <c r="L224" s="6">
        <f>Marketing2[[#This Row],[spend]]/Marketing2[[#This Row],[new_customer_transactions]]</f>
        <v>29.235294117647058</v>
      </c>
      <c r="M224" s="10">
        <f>Marketing2[[#This Row],[clicks]]/Marketing2[[#This Row],[impressions]]</f>
        <v>5.5491089279693911E-3</v>
      </c>
      <c r="N224">
        <f>Marketing2[[#This Row],[transactions]]/Marketing2[[#This Row],[clicks]]</f>
        <v>1.5895443306252206E-2</v>
      </c>
    </row>
    <row r="225" spans="1:14" x14ac:dyDescent="0.25">
      <c r="A225" s="1">
        <v>44593</v>
      </c>
      <c r="B225" t="s">
        <v>9</v>
      </c>
      <c r="C225" t="s">
        <v>10</v>
      </c>
      <c r="D225" s="6">
        <v>649</v>
      </c>
      <c r="E225">
        <v>389470</v>
      </c>
      <c r="F225">
        <v>2149</v>
      </c>
      <c r="G225" s="6">
        <v>901</v>
      </c>
      <c r="H225">
        <v>29</v>
      </c>
      <c r="I225">
        <v>22</v>
      </c>
      <c r="J225" s="10">
        <f>IFERROR(Marketing2[[#This Row],[spend]]/Marketing2[[#This Row],[revenue]],0)</f>
        <v>0.72031076581576026</v>
      </c>
      <c r="K225" s="6">
        <f>Marketing2[[#This Row],[revenue]]/Marketing2[[#This Row],[transactions]]</f>
        <v>31.068965517241381</v>
      </c>
      <c r="L225" s="6">
        <f>Marketing2[[#This Row],[spend]]/Marketing2[[#This Row],[new_customer_transactions]]</f>
        <v>29.5</v>
      </c>
      <c r="M225" s="10">
        <f>Marketing2[[#This Row],[clicks]]/Marketing2[[#This Row],[impressions]]</f>
        <v>5.5177548976814645E-3</v>
      </c>
      <c r="N225">
        <f>Marketing2[[#This Row],[transactions]]/Marketing2[[#This Row],[clicks]]</f>
        <v>1.3494648673801768E-2</v>
      </c>
    </row>
    <row r="226" spans="1:14" x14ac:dyDescent="0.25">
      <c r="A226" s="1">
        <v>44197</v>
      </c>
      <c r="B226" t="s">
        <v>14</v>
      </c>
      <c r="C226" t="s">
        <v>15</v>
      </c>
      <c r="D226" s="6">
        <v>1724</v>
      </c>
      <c r="E226">
        <v>47646</v>
      </c>
      <c r="F226">
        <v>10949</v>
      </c>
      <c r="G226" s="6">
        <v>68347</v>
      </c>
      <c r="H226">
        <v>1693</v>
      </c>
      <c r="I226">
        <v>532</v>
      </c>
      <c r="J226" s="10">
        <f>IFERROR(Marketing2[[#This Row],[spend]]/Marketing2[[#This Row],[revenue]],0)</f>
        <v>2.5224223447993327E-2</v>
      </c>
      <c r="K226" s="6">
        <f>Marketing2[[#This Row],[revenue]]/Marketing2[[#This Row],[transactions]]</f>
        <v>40.370348493797991</v>
      </c>
      <c r="L226" s="6">
        <f>Marketing2[[#This Row],[spend]]/Marketing2[[#This Row],[new_customer_transactions]]</f>
        <v>3.2406015037593985</v>
      </c>
      <c r="M226" s="10">
        <f>Marketing2[[#This Row],[clicks]]/Marketing2[[#This Row],[impressions]]</f>
        <v>0.22979893380346725</v>
      </c>
      <c r="N226">
        <f>Marketing2[[#This Row],[transactions]]/Marketing2[[#This Row],[clicks]]</f>
        <v>0.1546259932413919</v>
      </c>
    </row>
    <row r="227" spans="1:14" x14ac:dyDescent="0.25">
      <c r="A227" s="1">
        <v>44228</v>
      </c>
      <c r="B227" t="s">
        <v>14</v>
      </c>
      <c r="C227" t="s">
        <v>15</v>
      </c>
      <c r="D227" s="6">
        <v>1708</v>
      </c>
      <c r="E227">
        <v>46638</v>
      </c>
      <c r="F227">
        <v>9223</v>
      </c>
      <c r="G227" s="6">
        <v>53457</v>
      </c>
      <c r="H227">
        <v>1442</v>
      </c>
      <c r="I227">
        <v>403</v>
      </c>
      <c r="J227" s="10">
        <f>IFERROR(Marketing2[[#This Row],[spend]]/Marketing2[[#This Row],[revenue]],0)</f>
        <v>3.1950913818583157E-2</v>
      </c>
      <c r="K227" s="6">
        <f>Marketing2[[#This Row],[revenue]]/Marketing2[[#This Row],[transactions]]</f>
        <v>37.071428571428569</v>
      </c>
      <c r="L227" s="6">
        <f>Marketing2[[#This Row],[spend]]/Marketing2[[#This Row],[new_customer_transactions]]</f>
        <v>4.2382133995037217</v>
      </c>
      <c r="M227" s="10">
        <f>Marketing2[[#This Row],[clicks]]/Marketing2[[#This Row],[impressions]]</f>
        <v>0.19775719370470432</v>
      </c>
      <c r="N227">
        <f>Marketing2[[#This Row],[transactions]]/Marketing2[[#This Row],[clicks]]</f>
        <v>0.1563482597853193</v>
      </c>
    </row>
    <row r="228" spans="1:14" x14ac:dyDescent="0.25">
      <c r="A228" s="1">
        <v>44256</v>
      </c>
      <c r="B228" t="s">
        <v>14</v>
      </c>
      <c r="C228" t="s">
        <v>15</v>
      </c>
      <c r="D228" s="6">
        <v>2497</v>
      </c>
      <c r="E228">
        <v>72210</v>
      </c>
      <c r="F228">
        <v>10162</v>
      </c>
      <c r="G228" s="6">
        <v>62212</v>
      </c>
      <c r="H228">
        <v>1595</v>
      </c>
      <c r="I228">
        <v>472</v>
      </c>
      <c r="J228" s="10">
        <f>IFERROR(Marketing2[[#This Row],[spend]]/Marketing2[[#This Row],[revenue]],0)</f>
        <v>4.0136951070533014E-2</v>
      </c>
      <c r="K228" s="6">
        <f>Marketing2[[#This Row],[revenue]]/Marketing2[[#This Row],[transactions]]</f>
        <v>39.004388714733544</v>
      </c>
      <c r="L228" s="6">
        <f>Marketing2[[#This Row],[spend]]/Marketing2[[#This Row],[new_customer_transactions]]</f>
        <v>5.2902542372881358</v>
      </c>
      <c r="M228" s="10">
        <f>Marketing2[[#This Row],[clicks]]/Marketing2[[#This Row],[impressions]]</f>
        <v>0.14072843096524026</v>
      </c>
      <c r="N228">
        <f>Marketing2[[#This Row],[transactions]]/Marketing2[[#This Row],[clicks]]</f>
        <v>0.15695729187167881</v>
      </c>
    </row>
    <row r="229" spans="1:14" x14ac:dyDescent="0.25">
      <c r="A229" s="1">
        <v>44287</v>
      </c>
      <c r="B229" t="s">
        <v>14</v>
      </c>
      <c r="C229" t="s">
        <v>15</v>
      </c>
      <c r="D229" s="6">
        <v>1950</v>
      </c>
      <c r="E229">
        <v>37306</v>
      </c>
      <c r="F229">
        <v>8106</v>
      </c>
      <c r="G229" s="6">
        <v>52450</v>
      </c>
      <c r="H229">
        <v>1289</v>
      </c>
      <c r="I229">
        <v>385</v>
      </c>
      <c r="J229" s="10">
        <f>IFERROR(Marketing2[[#This Row],[spend]]/Marketing2[[#This Row],[revenue]],0)</f>
        <v>3.7178265014299335E-2</v>
      </c>
      <c r="K229" s="6">
        <f>Marketing2[[#This Row],[revenue]]/Marketing2[[#This Row],[transactions]]</f>
        <v>40.69045771916214</v>
      </c>
      <c r="L229" s="6">
        <f>Marketing2[[#This Row],[spend]]/Marketing2[[#This Row],[new_customer_transactions]]</f>
        <v>5.0649350649350646</v>
      </c>
      <c r="M229" s="10">
        <f>Marketing2[[#This Row],[clicks]]/Marketing2[[#This Row],[impressions]]</f>
        <v>0.21728408298933147</v>
      </c>
      <c r="N229">
        <f>Marketing2[[#This Row],[transactions]]/Marketing2[[#This Row],[clicks]]</f>
        <v>0.15901801134961757</v>
      </c>
    </row>
    <row r="230" spans="1:14" x14ac:dyDescent="0.25">
      <c r="A230" s="1">
        <v>44317</v>
      </c>
      <c r="B230" t="s">
        <v>14</v>
      </c>
      <c r="C230" t="s">
        <v>15</v>
      </c>
      <c r="D230" s="6">
        <v>2013</v>
      </c>
      <c r="E230">
        <v>30481</v>
      </c>
      <c r="F230">
        <v>10328</v>
      </c>
      <c r="G230" s="6">
        <v>72569</v>
      </c>
      <c r="H230">
        <v>1869</v>
      </c>
      <c r="I230">
        <v>571</v>
      </c>
      <c r="J230" s="10">
        <f>IFERROR(Marketing2[[#This Row],[spend]]/Marketing2[[#This Row],[revenue]],0)</f>
        <v>2.7739117253923851E-2</v>
      </c>
      <c r="K230" s="6">
        <f>Marketing2[[#This Row],[revenue]]/Marketing2[[#This Row],[transactions]]</f>
        <v>38.827715355805246</v>
      </c>
      <c r="L230" s="6">
        <f>Marketing2[[#This Row],[spend]]/Marketing2[[#This Row],[new_customer_transactions]]</f>
        <v>3.5253940455341506</v>
      </c>
      <c r="M230" s="10">
        <f>Marketing2[[#This Row],[clicks]]/Marketing2[[#This Row],[impressions]]</f>
        <v>0.33883402775499494</v>
      </c>
      <c r="N230">
        <f>Marketing2[[#This Row],[transactions]]/Marketing2[[#This Row],[clicks]]</f>
        <v>0.18096436870642912</v>
      </c>
    </row>
    <row r="231" spans="1:14" x14ac:dyDescent="0.25">
      <c r="A231" s="1">
        <v>44348</v>
      </c>
      <c r="B231" t="s">
        <v>14</v>
      </c>
      <c r="C231" t="s">
        <v>15</v>
      </c>
      <c r="D231" s="6">
        <v>3042</v>
      </c>
      <c r="E231">
        <v>29963</v>
      </c>
      <c r="F231">
        <v>8845</v>
      </c>
      <c r="G231" s="6">
        <v>63906</v>
      </c>
      <c r="H231">
        <v>1684</v>
      </c>
      <c r="I231">
        <v>448</v>
      </c>
      <c r="J231" s="10">
        <f>IFERROR(Marketing2[[#This Row],[spend]]/Marketing2[[#This Row],[revenue]],0)</f>
        <v>4.7601164209933343E-2</v>
      </c>
      <c r="K231" s="6">
        <f>Marketing2[[#This Row],[revenue]]/Marketing2[[#This Row],[transactions]]</f>
        <v>37.948931116389552</v>
      </c>
      <c r="L231" s="6">
        <f>Marketing2[[#This Row],[spend]]/Marketing2[[#This Row],[new_customer_transactions]]</f>
        <v>6.7901785714285712</v>
      </c>
      <c r="M231" s="10">
        <f>Marketing2[[#This Row],[clicks]]/Marketing2[[#This Row],[impressions]]</f>
        <v>0.29519741013917167</v>
      </c>
      <c r="N231">
        <f>Marketing2[[#This Row],[transactions]]/Marketing2[[#This Row],[clicks]]</f>
        <v>0.19039005087620126</v>
      </c>
    </row>
    <row r="232" spans="1:14" x14ac:dyDescent="0.25">
      <c r="A232" s="1">
        <v>44378</v>
      </c>
      <c r="B232" t="s">
        <v>14</v>
      </c>
      <c r="C232" t="s">
        <v>15</v>
      </c>
      <c r="D232" s="6">
        <v>2552</v>
      </c>
      <c r="E232">
        <v>33788</v>
      </c>
      <c r="F232">
        <v>8668</v>
      </c>
      <c r="G232" s="6">
        <v>64976</v>
      </c>
      <c r="H232">
        <v>1597</v>
      </c>
      <c r="I232">
        <v>428</v>
      </c>
      <c r="J232" s="10">
        <f>IFERROR(Marketing2[[#This Row],[spend]]/Marketing2[[#This Row],[revenue]],0)</f>
        <v>3.9276040384141835E-2</v>
      </c>
      <c r="K232" s="6">
        <f>Marketing2[[#This Row],[revenue]]/Marketing2[[#This Row],[transactions]]</f>
        <v>40.686286787726985</v>
      </c>
      <c r="L232" s="6">
        <f>Marketing2[[#This Row],[spend]]/Marketing2[[#This Row],[new_customer_transactions]]</f>
        <v>5.962616822429907</v>
      </c>
      <c r="M232" s="10">
        <f>Marketing2[[#This Row],[clicks]]/Marketing2[[#This Row],[impressions]]</f>
        <v>0.25654078371019295</v>
      </c>
      <c r="N232">
        <f>Marketing2[[#This Row],[transactions]]/Marketing2[[#This Row],[clicks]]</f>
        <v>0.18424088601753577</v>
      </c>
    </row>
    <row r="233" spans="1:14" x14ac:dyDescent="0.25">
      <c r="A233" s="1">
        <v>44409</v>
      </c>
      <c r="B233" t="s">
        <v>14</v>
      </c>
      <c r="C233" t="s">
        <v>15</v>
      </c>
      <c r="D233" s="6">
        <v>2434</v>
      </c>
      <c r="E233">
        <v>23149</v>
      </c>
      <c r="F233">
        <v>8000</v>
      </c>
      <c r="G233" s="6">
        <v>59311</v>
      </c>
      <c r="H233">
        <v>1493</v>
      </c>
      <c r="I233">
        <v>382</v>
      </c>
      <c r="J233" s="10">
        <f>IFERROR(Marketing2[[#This Row],[spend]]/Marketing2[[#This Row],[revenue]],0)</f>
        <v>4.1037918767176412E-2</v>
      </c>
      <c r="K233" s="6">
        <f>Marketing2[[#This Row],[revenue]]/Marketing2[[#This Row],[transactions]]</f>
        <v>39.72605492297388</v>
      </c>
      <c r="L233" s="6">
        <f>Marketing2[[#This Row],[spend]]/Marketing2[[#This Row],[new_customer_transactions]]</f>
        <v>6.3717277486910993</v>
      </c>
      <c r="M233" s="10">
        <f>Marketing2[[#This Row],[clicks]]/Marketing2[[#This Row],[impressions]]</f>
        <v>0.34558728238800812</v>
      </c>
      <c r="N233">
        <f>Marketing2[[#This Row],[transactions]]/Marketing2[[#This Row],[clicks]]</f>
        <v>0.18662500000000001</v>
      </c>
    </row>
    <row r="234" spans="1:14" x14ac:dyDescent="0.25">
      <c r="A234" s="1">
        <v>44440</v>
      </c>
      <c r="B234" t="s">
        <v>14</v>
      </c>
      <c r="C234" t="s">
        <v>15</v>
      </c>
      <c r="D234" s="6">
        <v>2616</v>
      </c>
      <c r="E234">
        <v>14590</v>
      </c>
      <c r="F234">
        <v>7477</v>
      </c>
      <c r="G234" s="6">
        <v>55625</v>
      </c>
      <c r="H234">
        <v>1369</v>
      </c>
      <c r="I234">
        <v>361</v>
      </c>
      <c r="J234" s="10">
        <f>IFERROR(Marketing2[[#This Row],[spend]]/Marketing2[[#This Row],[revenue]],0)</f>
        <v>4.7029213483146065E-2</v>
      </c>
      <c r="K234" s="6">
        <f>Marketing2[[#This Row],[revenue]]/Marketing2[[#This Row],[transactions]]</f>
        <v>40.631848064280497</v>
      </c>
      <c r="L234" s="6">
        <f>Marketing2[[#This Row],[spend]]/Marketing2[[#This Row],[new_customer_transactions]]</f>
        <v>7.2465373961218837</v>
      </c>
      <c r="M234" s="10">
        <f>Marketing2[[#This Row],[clicks]]/Marketing2[[#This Row],[impressions]]</f>
        <v>0.5124742974640164</v>
      </c>
      <c r="N234">
        <f>Marketing2[[#This Row],[transactions]]/Marketing2[[#This Row],[clicks]]</f>
        <v>0.18309482412732378</v>
      </c>
    </row>
    <row r="235" spans="1:14" x14ac:dyDescent="0.25">
      <c r="A235" s="1">
        <v>44470</v>
      </c>
      <c r="B235" t="s">
        <v>14</v>
      </c>
      <c r="C235" t="s">
        <v>15</v>
      </c>
      <c r="D235" s="6">
        <v>2532</v>
      </c>
      <c r="E235">
        <v>19103</v>
      </c>
      <c r="F235">
        <v>6912</v>
      </c>
      <c r="G235" s="6">
        <v>52521</v>
      </c>
      <c r="H235">
        <v>1196</v>
      </c>
      <c r="I235">
        <v>304</v>
      </c>
      <c r="J235" s="10">
        <f>IFERROR(Marketing2[[#This Row],[spend]]/Marketing2[[#This Row],[revenue]],0)</f>
        <v>4.8209287713486038E-2</v>
      </c>
      <c r="K235" s="6">
        <f>Marketing2[[#This Row],[revenue]]/Marketing2[[#This Row],[transactions]]</f>
        <v>43.913879598662206</v>
      </c>
      <c r="L235" s="6">
        <f>Marketing2[[#This Row],[spend]]/Marketing2[[#This Row],[new_customer_transactions]]</f>
        <v>8.3289473684210531</v>
      </c>
      <c r="M235" s="10">
        <f>Marketing2[[#This Row],[clicks]]/Marketing2[[#This Row],[impressions]]</f>
        <v>0.36182798513322517</v>
      </c>
      <c r="N235">
        <f>Marketing2[[#This Row],[transactions]]/Marketing2[[#This Row],[clicks]]</f>
        <v>0.17303240740740741</v>
      </c>
    </row>
    <row r="236" spans="1:14" x14ac:dyDescent="0.25">
      <c r="A236" s="1">
        <v>44501</v>
      </c>
      <c r="B236" t="s">
        <v>14</v>
      </c>
      <c r="C236" t="s">
        <v>15</v>
      </c>
      <c r="D236" s="6">
        <v>2953</v>
      </c>
      <c r="E236">
        <v>45647</v>
      </c>
      <c r="F236">
        <v>7988</v>
      </c>
      <c r="G236" s="6">
        <v>55572</v>
      </c>
      <c r="H236">
        <v>1284</v>
      </c>
      <c r="I236">
        <v>284</v>
      </c>
      <c r="J236" s="10">
        <f>IFERROR(Marketing2[[#This Row],[spend]]/Marketing2[[#This Row],[revenue]],0)</f>
        <v>5.3138271071762756E-2</v>
      </c>
      <c r="K236" s="6">
        <f>Marketing2[[#This Row],[revenue]]/Marketing2[[#This Row],[transactions]]</f>
        <v>43.280373831775698</v>
      </c>
      <c r="L236" s="6">
        <f>Marketing2[[#This Row],[spend]]/Marketing2[[#This Row],[new_customer_transactions]]</f>
        <v>10.397887323943662</v>
      </c>
      <c r="M236" s="10">
        <f>Marketing2[[#This Row],[clicks]]/Marketing2[[#This Row],[impressions]]</f>
        <v>0.17499507086993668</v>
      </c>
      <c r="N236">
        <f>Marketing2[[#This Row],[transactions]]/Marketing2[[#This Row],[clicks]]</f>
        <v>0.16074111166750124</v>
      </c>
    </row>
    <row r="237" spans="1:14" x14ac:dyDescent="0.25">
      <c r="A237" s="1">
        <v>44531</v>
      </c>
      <c r="B237" t="s">
        <v>14</v>
      </c>
      <c r="C237" t="s">
        <v>15</v>
      </c>
      <c r="D237" s="6">
        <v>2951</v>
      </c>
      <c r="E237">
        <v>12121</v>
      </c>
      <c r="F237">
        <v>5444</v>
      </c>
      <c r="G237" s="6">
        <v>39591</v>
      </c>
      <c r="H237">
        <v>884</v>
      </c>
      <c r="I237">
        <v>237</v>
      </c>
      <c r="J237" s="10">
        <f>IFERROR(Marketing2[[#This Row],[spend]]/Marketing2[[#This Row],[revenue]],0)</f>
        <v>7.4537142279811064E-2</v>
      </c>
      <c r="K237" s="6">
        <f>Marketing2[[#This Row],[revenue]]/Marketing2[[#This Row],[transactions]]</f>
        <v>44.786199095022624</v>
      </c>
      <c r="L237" s="6">
        <f>Marketing2[[#This Row],[spend]]/Marketing2[[#This Row],[new_customer_transactions]]</f>
        <v>12.451476793248945</v>
      </c>
      <c r="M237" s="10">
        <f>Marketing2[[#This Row],[clicks]]/Marketing2[[#This Row],[impressions]]</f>
        <v>0.44913785991254845</v>
      </c>
      <c r="N237">
        <f>Marketing2[[#This Row],[transactions]]/Marketing2[[#This Row],[clicks]]</f>
        <v>0.16238060249816311</v>
      </c>
    </row>
    <row r="238" spans="1:14" x14ac:dyDescent="0.25">
      <c r="A238" s="1">
        <v>44562</v>
      </c>
      <c r="B238" t="s">
        <v>14</v>
      </c>
      <c r="C238" t="s">
        <v>15</v>
      </c>
      <c r="D238" s="6">
        <v>7719</v>
      </c>
      <c r="E238">
        <v>23933</v>
      </c>
      <c r="F238">
        <v>12230</v>
      </c>
      <c r="G238" s="6">
        <v>80197</v>
      </c>
      <c r="H238">
        <v>1957</v>
      </c>
      <c r="I238">
        <v>610</v>
      </c>
      <c r="J238" s="10">
        <f>IFERROR(Marketing2[[#This Row],[spend]]/Marketing2[[#This Row],[revenue]],0)</f>
        <v>9.6250483185156555E-2</v>
      </c>
      <c r="K238" s="6">
        <f>Marketing2[[#This Row],[revenue]]/Marketing2[[#This Row],[transactions]]</f>
        <v>40.979560551865099</v>
      </c>
      <c r="L238" s="6">
        <f>Marketing2[[#This Row],[spend]]/Marketing2[[#This Row],[new_customer_transactions]]</f>
        <v>12.654098360655738</v>
      </c>
      <c r="M238" s="10">
        <f>Marketing2[[#This Row],[clicks]]/Marketing2[[#This Row],[impressions]]</f>
        <v>0.51100990264488366</v>
      </c>
      <c r="N238">
        <f>Marketing2[[#This Row],[transactions]]/Marketing2[[#This Row],[clicks]]</f>
        <v>0.16001635322976288</v>
      </c>
    </row>
    <row r="239" spans="1:14" x14ac:dyDescent="0.25">
      <c r="A239" s="1">
        <v>44593</v>
      </c>
      <c r="B239" t="s">
        <v>14</v>
      </c>
      <c r="C239" t="s">
        <v>15</v>
      </c>
      <c r="D239" s="6">
        <v>6551</v>
      </c>
      <c r="E239">
        <v>18704</v>
      </c>
      <c r="F239">
        <v>9481</v>
      </c>
      <c r="G239" s="6">
        <v>63210</v>
      </c>
      <c r="H239">
        <v>1566</v>
      </c>
      <c r="I239">
        <v>427</v>
      </c>
      <c r="J239" s="10">
        <f>IFERROR(Marketing2[[#This Row],[spend]]/Marketing2[[#This Row],[revenue]],0)</f>
        <v>0.10363866476823287</v>
      </c>
      <c r="K239" s="6">
        <f>Marketing2[[#This Row],[revenue]]/Marketing2[[#This Row],[transactions]]</f>
        <v>40.363984674329501</v>
      </c>
      <c r="L239" s="6">
        <f>Marketing2[[#This Row],[spend]]/Marketing2[[#This Row],[new_customer_transactions]]</f>
        <v>15.341920374707261</v>
      </c>
      <c r="M239" s="10">
        <f>Marketing2[[#This Row],[clicks]]/Marketing2[[#This Row],[impressions]]</f>
        <v>0.50689692044482459</v>
      </c>
      <c r="N239">
        <f>Marketing2[[#This Row],[transactions]]/Marketing2[[#This Row],[clicks]]</f>
        <v>0.16517245016348486</v>
      </c>
    </row>
    <row r="240" spans="1:14" x14ac:dyDescent="0.25">
      <c r="A240" s="1">
        <v>44621</v>
      </c>
      <c r="B240" t="s">
        <v>14</v>
      </c>
      <c r="C240" t="s">
        <v>15</v>
      </c>
      <c r="D240" s="6">
        <v>6106</v>
      </c>
      <c r="E240">
        <v>23484</v>
      </c>
      <c r="F240">
        <v>10317</v>
      </c>
      <c r="G240" s="6">
        <v>69991</v>
      </c>
      <c r="H240">
        <v>1718</v>
      </c>
      <c r="I240">
        <v>414</v>
      </c>
      <c r="J240" s="10">
        <f>IFERROR(Marketing2[[#This Row],[spend]]/Marketing2[[#This Row],[revenue]],0)</f>
        <v>8.7239787972739347E-2</v>
      </c>
      <c r="K240" s="6">
        <f>Marketing2[[#This Row],[revenue]]/Marketing2[[#This Row],[transactions]]</f>
        <v>40.739813736903379</v>
      </c>
      <c r="L240" s="6">
        <f>Marketing2[[#This Row],[spend]]/Marketing2[[#This Row],[new_customer_transactions]]</f>
        <v>14.748792270531402</v>
      </c>
      <c r="M240" s="10">
        <f>Marketing2[[#This Row],[clicks]]/Marketing2[[#This Row],[impressions]]</f>
        <v>0.43932038834951459</v>
      </c>
      <c r="N240">
        <f>Marketing2[[#This Row],[transactions]]/Marketing2[[#This Row],[clicks]]</f>
        <v>0.16652127556460211</v>
      </c>
    </row>
    <row r="241" spans="1:14" x14ac:dyDescent="0.25">
      <c r="A241" s="1">
        <v>44652</v>
      </c>
      <c r="B241" t="s">
        <v>14</v>
      </c>
      <c r="C241" t="s">
        <v>15</v>
      </c>
      <c r="D241" s="6">
        <v>6211</v>
      </c>
      <c r="E241">
        <v>18393</v>
      </c>
      <c r="F241">
        <v>9257</v>
      </c>
      <c r="G241" s="6">
        <v>67990</v>
      </c>
      <c r="H241">
        <v>1490</v>
      </c>
      <c r="I241">
        <v>382</v>
      </c>
      <c r="J241" s="10">
        <f>IFERROR(Marketing2[[#This Row],[spend]]/Marketing2[[#This Row],[revenue]],0)</f>
        <v>9.1351669363141638E-2</v>
      </c>
      <c r="K241" s="6">
        <f>Marketing2[[#This Row],[revenue]]/Marketing2[[#This Row],[transactions]]</f>
        <v>45.630872483221474</v>
      </c>
      <c r="L241" s="6">
        <f>Marketing2[[#This Row],[spend]]/Marketing2[[#This Row],[new_customer_transactions]]</f>
        <v>16.259162303664922</v>
      </c>
      <c r="M241" s="10">
        <f>Marketing2[[#This Row],[clicks]]/Marketing2[[#This Row],[impressions]]</f>
        <v>0.50328929484042839</v>
      </c>
      <c r="N241">
        <f>Marketing2[[#This Row],[transactions]]/Marketing2[[#This Row],[clicks]]</f>
        <v>0.16095927406287133</v>
      </c>
    </row>
    <row r="242" spans="1:14" x14ac:dyDescent="0.25">
      <c r="A242" s="1">
        <v>44682</v>
      </c>
      <c r="B242" t="s">
        <v>14</v>
      </c>
      <c r="C242" t="s">
        <v>15</v>
      </c>
      <c r="D242" s="6">
        <v>6105</v>
      </c>
      <c r="E242">
        <v>17541</v>
      </c>
      <c r="F242">
        <v>9787</v>
      </c>
      <c r="G242" s="6">
        <v>75847</v>
      </c>
      <c r="H242">
        <v>1744</v>
      </c>
      <c r="I242">
        <v>427</v>
      </c>
      <c r="J242" s="10">
        <f>IFERROR(Marketing2[[#This Row],[spend]]/Marketing2[[#This Row],[revenue]],0)</f>
        <v>8.0490988437248667E-2</v>
      </c>
      <c r="K242" s="6">
        <f>Marketing2[[#This Row],[revenue]]/Marketing2[[#This Row],[transactions]]</f>
        <v>43.490252293577981</v>
      </c>
      <c r="L242" s="6">
        <f>Marketing2[[#This Row],[spend]]/Marketing2[[#This Row],[new_customer_transactions]]</f>
        <v>14.297423887587822</v>
      </c>
      <c r="M242" s="10">
        <f>Marketing2[[#This Row],[clicks]]/Marketing2[[#This Row],[impressions]]</f>
        <v>0.55794994584117208</v>
      </c>
      <c r="N242">
        <f>Marketing2[[#This Row],[transactions]]/Marketing2[[#This Row],[clicks]]</f>
        <v>0.17819556554613261</v>
      </c>
    </row>
    <row r="243" spans="1:14" x14ac:dyDescent="0.25">
      <c r="A243" s="1">
        <v>44713</v>
      </c>
      <c r="B243" t="s">
        <v>14</v>
      </c>
      <c r="C243" t="s">
        <v>15</v>
      </c>
      <c r="D243" s="6">
        <v>4983</v>
      </c>
      <c r="E243">
        <v>8982</v>
      </c>
      <c r="F243">
        <v>4558</v>
      </c>
      <c r="G243" s="6">
        <v>54411</v>
      </c>
      <c r="H243">
        <v>621</v>
      </c>
      <c r="I243">
        <v>150</v>
      </c>
      <c r="J243" s="10">
        <f>IFERROR(Marketing2[[#This Row],[spend]]/Marketing2[[#This Row],[revenue]],0)</f>
        <v>9.158074654022165E-2</v>
      </c>
      <c r="K243" s="6">
        <f>Marketing2[[#This Row],[revenue]]/Marketing2[[#This Row],[transactions]]</f>
        <v>87.618357487922708</v>
      </c>
      <c r="L243" s="6">
        <f>Marketing2[[#This Row],[spend]]/Marketing2[[#This Row],[new_customer_transactions]]</f>
        <v>33.22</v>
      </c>
      <c r="M243" s="10">
        <f>Marketing2[[#This Row],[clicks]]/Marketing2[[#This Row],[impressions]]</f>
        <v>0.50745936317078599</v>
      </c>
      <c r="N243">
        <f>Marketing2[[#This Row],[transactions]]/Marketing2[[#This Row],[clicks]]</f>
        <v>0.13624396665204036</v>
      </c>
    </row>
    <row r="244" spans="1:14" x14ac:dyDescent="0.25">
      <c r="A244" s="1">
        <v>44743</v>
      </c>
      <c r="B244" t="s">
        <v>14</v>
      </c>
      <c r="C244" t="s">
        <v>15</v>
      </c>
      <c r="D244" s="6">
        <v>3368</v>
      </c>
      <c r="E244">
        <v>8939</v>
      </c>
      <c r="F244">
        <v>4573</v>
      </c>
      <c r="G244" s="6">
        <v>54668</v>
      </c>
      <c r="H244">
        <v>591</v>
      </c>
      <c r="I244">
        <v>139</v>
      </c>
      <c r="J244" s="10">
        <f>IFERROR(Marketing2[[#This Row],[spend]]/Marketing2[[#This Row],[revenue]],0)</f>
        <v>6.1608253457232753E-2</v>
      </c>
      <c r="K244" s="6">
        <f>Marketing2[[#This Row],[revenue]]/Marketing2[[#This Row],[transactions]]</f>
        <v>92.500846023688666</v>
      </c>
      <c r="L244" s="6">
        <f>Marketing2[[#This Row],[spend]]/Marketing2[[#This Row],[new_customer_transactions]]</f>
        <v>24.230215827338128</v>
      </c>
      <c r="M244" s="10">
        <f>Marketing2[[#This Row],[clicks]]/Marketing2[[#This Row],[impressions]]</f>
        <v>0.51157847633963527</v>
      </c>
      <c r="N244">
        <f>Marketing2[[#This Row],[transactions]]/Marketing2[[#This Row],[clicks]]</f>
        <v>0.12923682484146073</v>
      </c>
    </row>
    <row r="245" spans="1:14" x14ac:dyDescent="0.25">
      <c r="A245" s="1">
        <v>44774</v>
      </c>
      <c r="B245" t="s">
        <v>14</v>
      </c>
      <c r="C245" t="s">
        <v>15</v>
      </c>
      <c r="D245" s="6">
        <v>3053</v>
      </c>
      <c r="E245">
        <v>9443</v>
      </c>
      <c r="F245">
        <v>4539</v>
      </c>
      <c r="G245" s="6">
        <v>56281</v>
      </c>
      <c r="H245">
        <v>614</v>
      </c>
      <c r="I245">
        <v>146</v>
      </c>
      <c r="J245" s="10">
        <f>IFERROR(Marketing2[[#This Row],[spend]]/Marketing2[[#This Row],[revenue]],0)</f>
        <v>5.4245660169506583E-2</v>
      </c>
      <c r="K245" s="6">
        <f>Marketing2[[#This Row],[revenue]]/Marketing2[[#This Row],[transactions]]</f>
        <v>91.662866449511398</v>
      </c>
      <c r="L245" s="6">
        <f>Marketing2[[#This Row],[spend]]/Marketing2[[#This Row],[new_customer_transactions]]</f>
        <v>20.910958904109588</v>
      </c>
      <c r="M245" s="10">
        <f>Marketing2[[#This Row],[clicks]]/Marketing2[[#This Row],[impressions]]</f>
        <v>0.48067351477284759</v>
      </c>
      <c r="N245">
        <f>Marketing2[[#This Row],[transactions]]/Marketing2[[#This Row],[clicks]]</f>
        <v>0.13527208636263494</v>
      </c>
    </row>
    <row r="246" spans="1:14" x14ac:dyDescent="0.25">
      <c r="A246" s="1">
        <v>44805</v>
      </c>
      <c r="B246" t="s">
        <v>14</v>
      </c>
      <c r="C246" t="s">
        <v>15</v>
      </c>
      <c r="D246" s="6">
        <v>1522</v>
      </c>
      <c r="E246">
        <v>3330</v>
      </c>
      <c r="F246">
        <v>1858</v>
      </c>
      <c r="G246" s="6">
        <v>20068</v>
      </c>
      <c r="H246">
        <v>226</v>
      </c>
      <c r="I246">
        <v>54</v>
      </c>
      <c r="J246" s="10">
        <f>IFERROR(Marketing2[[#This Row],[spend]]/Marketing2[[#This Row],[revenue]],0)</f>
        <v>7.5842136735100651E-2</v>
      </c>
      <c r="K246" s="6">
        <f>Marketing2[[#This Row],[revenue]]/Marketing2[[#This Row],[transactions]]</f>
        <v>88.796460176991147</v>
      </c>
      <c r="L246" s="6">
        <f>Marketing2[[#This Row],[spend]]/Marketing2[[#This Row],[new_customer_transactions]]</f>
        <v>28.185185185185187</v>
      </c>
      <c r="M246" s="10">
        <f>Marketing2[[#This Row],[clicks]]/Marketing2[[#This Row],[impressions]]</f>
        <v>0.557957957957958</v>
      </c>
      <c r="N246">
        <f>Marketing2[[#This Row],[transactions]]/Marketing2[[#This Row],[clicks]]</f>
        <v>0.1216361679224973</v>
      </c>
    </row>
    <row r="247" spans="1:14" x14ac:dyDescent="0.25">
      <c r="A247" s="1">
        <v>44197</v>
      </c>
      <c r="B247" t="s">
        <v>14</v>
      </c>
      <c r="C247" t="s">
        <v>16</v>
      </c>
      <c r="D247" s="6">
        <v>14327</v>
      </c>
      <c r="E247">
        <v>354320</v>
      </c>
      <c r="F247">
        <v>16893</v>
      </c>
      <c r="G247" s="6">
        <v>13351</v>
      </c>
      <c r="H247">
        <v>408</v>
      </c>
      <c r="I247">
        <v>259</v>
      </c>
      <c r="J247" s="10">
        <f>IFERROR(Marketing2[[#This Row],[spend]]/Marketing2[[#This Row],[revenue]],0)</f>
        <v>1.0731031383416973</v>
      </c>
      <c r="K247" s="6">
        <f>Marketing2[[#This Row],[revenue]]/Marketing2[[#This Row],[transactions]]</f>
        <v>32.723039215686278</v>
      </c>
      <c r="L247" s="6">
        <f>Marketing2[[#This Row],[spend]]/Marketing2[[#This Row],[new_customer_transactions]]</f>
        <v>55.316602316602314</v>
      </c>
      <c r="M247" s="10">
        <f>Marketing2[[#This Row],[clicks]]/Marketing2[[#This Row],[impressions]]</f>
        <v>4.7677240912169787E-2</v>
      </c>
      <c r="N247">
        <f>Marketing2[[#This Row],[transactions]]/Marketing2[[#This Row],[clicks]]</f>
        <v>2.4152015627774817E-2</v>
      </c>
    </row>
    <row r="248" spans="1:14" x14ac:dyDescent="0.25">
      <c r="A248" s="1">
        <v>44228</v>
      </c>
      <c r="B248" t="s">
        <v>14</v>
      </c>
      <c r="C248" t="s">
        <v>16</v>
      </c>
      <c r="D248" s="6">
        <v>12686</v>
      </c>
      <c r="E248">
        <v>342376</v>
      </c>
      <c r="F248">
        <v>15185</v>
      </c>
      <c r="G248" s="6">
        <v>11034</v>
      </c>
      <c r="H248">
        <v>326</v>
      </c>
      <c r="I248">
        <v>188</v>
      </c>
      <c r="J248" s="10">
        <f>IFERROR(Marketing2[[#This Row],[spend]]/Marketing2[[#This Row],[revenue]],0)</f>
        <v>1.1497190502084467</v>
      </c>
      <c r="K248" s="6">
        <f>Marketing2[[#This Row],[revenue]]/Marketing2[[#This Row],[transactions]]</f>
        <v>33.846625766871163</v>
      </c>
      <c r="L248" s="6">
        <f>Marketing2[[#This Row],[spend]]/Marketing2[[#This Row],[new_customer_transactions]]</f>
        <v>67.478723404255319</v>
      </c>
      <c r="M248" s="10">
        <f>Marketing2[[#This Row],[clicks]]/Marketing2[[#This Row],[impressions]]</f>
        <v>4.4351823725962101E-2</v>
      </c>
      <c r="N248">
        <f>Marketing2[[#This Row],[transactions]]/Marketing2[[#This Row],[clicks]]</f>
        <v>2.1468554494567006E-2</v>
      </c>
    </row>
    <row r="249" spans="1:14" x14ac:dyDescent="0.25">
      <c r="A249" s="1">
        <v>44256</v>
      </c>
      <c r="B249" t="s">
        <v>14</v>
      </c>
      <c r="C249" t="s">
        <v>16</v>
      </c>
      <c r="D249" s="6">
        <v>14144</v>
      </c>
      <c r="E249">
        <v>314134</v>
      </c>
      <c r="F249">
        <v>16539</v>
      </c>
      <c r="G249" s="6">
        <v>13647</v>
      </c>
      <c r="H249">
        <v>363</v>
      </c>
      <c r="I249">
        <v>225</v>
      </c>
      <c r="J249" s="10">
        <f>IFERROR(Marketing2[[#This Row],[spend]]/Marketing2[[#This Row],[revenue]],0)</f>
        <v>1.0364182604235364</v>
      </c>
      <c r="K249" s="6">
        <f>Marketing2[[#This Row],[revenue]]/Marketing2[[#This Row],[transactions]]</f>
        <v>37.595041322314053</v>
      </c>
      <c r="L249" s="6">
        <f>Marketing2[[#This Row],[spend]]/Marketing2[[#This Row],[new_customer_transactions]]</f>
        <v>62.862222222222222</v>
      </c>
      <c r="M249" s="10">
        <f>Marketing2[[#This Row],[clicks]]/Marketing2[[#This Row],[impressions]]</f>
        <v>5.264950626165904E-2</v>
      </c>
      <c r="N249">
        <f>Marketing2[[#This Row],[transactions]]/Marketing2[[#This Row],[clicks]]</f>
        <v>2.1948122619263558E-2</v>
      </c>
    </row>
    <row r="250" spans="1:14" x14ac:dyDescent="0.25">
      <c r="A250" s="1">
        <v>44287</v>
      </c>
      <c r="B250" t="s">
        <v>14</v>
      </c>
      <c r="C250" t="s">
        <v>16</v>
      </c>
      <c r="D250" s="6">
        <v>12764</v>
      </c>
      <c r="E250">
        <v>263130</v>
      </c>
      <c r="F250">
        <v>13725</v>
      </c>
      <c r="G250" s="6">
        <v>12786</v>
      </c>
      <c r="H250">
        <v>339</v>
      </c>
      <c r="I250">
        <v>210</v>
      </c>
      <c r="J250" s="10">
        <f>IFERROR(Marketing2[[#This Row],[spend]]/Marketing2[[#This Row],[revenue]],0)</f>
        <v>0.99827936805881434</v>
      </c>
      <c r="K250" s="6">
        <f>Marketing2[[#This Row],[revenue]]/Marketing2[[#This Row],[transactions]]</f>
        <v>37.716814159292035</v>
      </c>
      <c r="L250" s="6">
        <f>Marketing2[[#This Row],[spend]]/Marketing2[[#This Row],[new_customer_transactions]]</f>
        <v>60.780952380952378</v>
      </c>
      <c r="M250" s="10">
        <f>Marketing2[[#This Row],[clicks]]/Marketing2[[#This Row],[impressions]]</f>
        <v>5.2160529016075707E-2</v>
      </c>
      <c r="N250">
        <f>Marketing2[[#This Row],[transactions]]/Marketing2[[#This Row],[clicks]]</f>
        <v>2.4699453551912567E-2</v>
      </c>
    </row>
    <row r="251" spans="1:14" x14ac:dyDescent="0.25">
      <c r="A251" s="1">
        <v>44317</v>
      </c>
      <c r="B251" t="s">
        <v>14</v>
      </c>
      <c r="C251" t="s">
        <v>16</v>
      </c>
      <c r="D251" s="6">
        <v>14476</v>
      </c>
      <c r="E251">
        <v>274939</v>
      </c>
      <c r="F251">
        <v>16211</v>
      </c>
      <c r="G251" s="6">
        <v>14551</v>
      </c>
      <c r="H251">
        <v>402</v>
      </c>
      <c r="I251">
        <v>223</v>
      </c>
      <c r="J251" s="10">
        <f>IFERROR(Marketing2[[#This Row],[spend]]/Marketing2[[#This Row],[revenue]],0)</f>
        <v>0.99484571507112918</v>
      </c>
      <c r="K251" s="6">
        <f>Marketing2[[#This Row],[revenue]]/Marketing2[[#This Row],[transactions]]</f>
        <v>36.196517412935322</v>
      </c>
      <c r="L251" s="6">
        <f>Marketing2[[#This Row],[spend]]/Marketing2[[#This Row],[new_customer_transactions]]</f>
        <v>64.914798206278022</v>
      </c>
      <c r="M251" s="10">
        <f>Marketing2[[#This Row],[clicks]]/Marketing2[[#This Row],[impressions]]</f>
        <v>5.8962169790389866E-2</v>
      </c>
      <c r="N251">
        <f>Marketing2[[#This Row],[transactions]]/Marketing2[[#This Row],[clicks]]</f>
        <v>2.4797976682499539E-2</v>
      </c>
    </row>
    <row r="252" spans="1:14" x14ac:dyDescent="0.25">
      <c r="A252" s="1">
        <v>44348</v>
      </c>
      <c r="B252" t="s">
        <v>14</v>
      </c>
      <c r="C252" t="s">
        <v>16</v>
      </c>
      <c r="D252" s="6">
        <v>15313</v>
      </c>
      <c r="E252">
        <v>241328</v>
      </c>
      <c r="F252">
        <v>14104</v>
      </c>
      <c r="G252" s="6">
        <v>10683</v>
      </c>
      <c r="H252">
        <v>288</v>
      </c>
      <c r="I252">
        <v>162</v>
      </c>
      <c r="J252" s="10">
        <f>IFERROR(Marketing2[[#This Row],[spend]]/Marketing2[[#This Row],[revenue]],0)</f>
        <v>1.4333988579986896</v>
      </c>
      <c r="K252" s="6">
        <f>Marketing2[[#This Row],[revenue]]/Marketing2[[#This Row],[transactions]]</f>
        <v>37.09375</v>
      </c>
      <c r="L252" s="6">
        <f>Marketing2[[#This Row],[spend]]/Marketing2[[#This Row],[new_customer_transactions]]</f>
        <v>94.524691358024697</v>
      </c>
      <c r="M252" s="10">
        <f>Marketing2[[#This Row],[clicks]]/Marketing2[[#This Row],[impressions]]</f>
        <v>5.8443280514486509E-2</v>
      </c>
      <c r="N252">
        <f>Marketing2[[#This Row],[transactions]]/Marketing2[[#This Row],[clicks]]</f>
        <v>2.0419739081111742E-2</v>
      </c>
    </row>
    <row r="253" spans="1:14" x14ac:dyDescent="0.25">
      <c r="A253" s="1">
        <v>44378</v>
      </c>
      <c r="B253" t="s">
        <v>14</v>
      </c>
      <c r="C253" t="s">
        <v>16</v>
      </c>
      <c r="D253" s="6">
        <v>11667</v>
      </c>
      <c r="E253">
        <v>210501</v>
      </c>
      <c r="F253">
        <v>11085</v>
      </c>
      <c r="G253" s="6">
        <v>3749</v>
      </c>
      <c r="H253">
        <v>101</v>
      </c>
      <c r="I253">
        <v>45</v>
      </c>
      <c r="J253" s="10">
        <f>IFERROR(Marketing2[[#This Row],[spend]]/Marketing2[[#This Row],[revenue]],0)</f>
        <v>3.1120298746332353</v>
      </c>
      <c r="K253" s="6">
        <f>Marketing2[[#This Row],[revenue]]/Marketing2[[#This Row],[transactions]]</f>
        <v>37.118811881188115</v>
      </c>
      <c r="L253" s="6">
        <f>Marketing2[[#This Row],[spend]]/Marketing2[[#This Row],[new_customer_transactions]]</f>
        <v>259.26666666666665</v>
      </c>
      <c r="M253" s="10">
        <f>Marketing2[[#This Row],[clicks]]/Marketing2[[#This Row],[impressions]]</f>
        <v>5.2660082374905583E-2</v>
      </c>
      <c r="N253">
        <f>Marketing2[[#This Row],[transactions]]/Marketing2[[#This Row],[clicks]]</f>
        <v>9.1114118177717633E-3</v>
      </c>
    </row>
    <row r="254" spans="1:14" x14ac:dyDescent="0.25">
      <c r="A254" s="1">
        <v>44409</v>
      </c>
      <c r="B254" t="s">
        <v>14</v>
      </c>
      <c r="C254" t="s">
        <v>16</v>
      </c>
      <c r="D254" s="6">
        <v>15221</v>
      </c>
      <c r="E254">
        <v>246298</v>
      </c>
      <c r="F254">
        <v>13600</v>
      </c>
      <c r="G254" s="6">
        <v>3463</v>
      </c>
      <c r="H254">
        <v>90</v>
      </c>
      <c r="I254">
        <v>38</v>
      </c>
      <c r="J254" s="10">
        <f>IFERROR(Marketing2[[#This Row],[spend]]/Marketing2[[#This Row],[revenue]],0)</f>
        <v>4.3953219751660413</v>
      </c>
      <c r="K254" s="6">
        <f>Marketing2[[#This Row],[revenue]]/Marketing2[[#This Row],[transactions]]</f>
        <v>38.477777777777774</v>
      </c>
      <c r="L254" s="6">
        <f>Marketing2[[#This Row],[spend]]/Marketing2[[#This Row],[new_customer_transactions]]</f>
        <v>400.55263157894734</v>
      </c>
      <c r="M254" s="10">
        <f>Marketing2[[#This Row],[clicks]]/Marketing2[[#This Row],[impressions]]</f>
        <v>5.5217663156014257E-2</v>
      </c>
      <c r="N254">
        <f>Marketing2[[#This Row],[transactions]]/Marketing2[[#This Row],[clicks]]</f>
        <v>6.6176470588235293E-3</v>
      </c>
    </row>
    <row r="255" spans="1:14" x14ac:dyDescent="0.25">
      <c r="A255" s="1">
        <v>44440</v>
      </c>
      <c r="B255" t="s">
        <v>14</v>
      </c>
      <c r="C255" t="s">
        <v>16</v>
      </c>
      <c r="D255" s="6">
        <v>14675</v>
      </c>
      <c r="E255">
        <v>248361</v>
      </c>
      <c r="F255">
        <v>13601</v>
      </c>
      <c r="G255" s="6">
        <v>7730</v>
      </c>
      <c r="H255">
        <v>211</v>
      </c>
      <c r="I255">
        <v>115</v>
      </c>
      <c r="J255" s="10">
        <f>IFERROR(Marketing2[[#This Row],[spend]]/Marketing2[[#This Row],[revenue]],0)</f>
        <v>1.8984476067270375</v>
      </c>
      <c r="K255" s="6">
        <f>Marketing2[[#This Row],[revenue]]/Marketing2[[#This Row],[transactions]]</f>
        <v>36.63507109004739</v>
      </c>
      <c r="L255" s="6">
        <f>Marketing2[[#This Row],[spend]]/Marketing2[[#This Row],[new_customer_transactions]]</f>
        <v>127.60869565217391</v>
      </c>
      <c r="M255" s="10">
        <f>Marketing2[[#This Row],[clicks]]/Marketing2[[#This Row],[impressions]]</f>
        <v>5.4763026401085518E-2</v>
      </c>
      <c r="N255">
        <f>Marketing2[[#This Row],[transactions]]/Marketing2[[#This Row],[clicks]]</f>
        <v>1.5513565179030953E-2</v>
      </c>
    </row>
    <row r="256" spans="1:14" x14ac:dyDescent="0.25">
      <c r="A256" s="1">
        <v>44470</v>
      </c>
      <c r="B256" t="s">
        <v>14</v>
      </c>
      <c r="C256" t="s">
        <v>16</v>
      </c>
      <c r="D256" s="6">
        <v>13500</v>
      </c>
      <c r="E256">
        <v>272239</v>
      </c>
      <c r="F256">
        <v>13356</v>
      </c>
      <c r="G256" s="6">
        <v>13525</v>
      </c>
      <c r="H256">
        <v>382</v>
      </c>
      <c r="I256">
        <v>245</v>
      </c>
      <c r="J256" s="10">
        <f>IFERROR(Marketing2[[#This Row],[spend]]/Marketing2[[#This Row],[revenue]],0)</f>
        <v>0.99815157116451014</v>
      </c>
      <c r="K256" s="6">
        <f>Marketing2[[#This Row],[revenue]]/Marketing2[[#This Row],[transactions]]</f>
        <v>35.405759162303667</v>
      </c>
      <c r="L256" s="6">
        <f>Marketing2[[#This Row],[spend]]/Marketing2[[#This Row],[new_customer_transactions]]</f>
        <v>55.102040816326529</v>
      </c>
      <c r="M256" s="10">
        <f>Marketing2[[#This Row],[clicks]]/Marketing2[[#This Row],[impressions]]</f>
        <v>4.9059833455162558E-2</v>
      </c>
      <c r="N256">
        <f>Marketing2[[#This Row],[transactions]]/Marketing2[[#This Row],[clicks]]</f>
        <v>2.8601377657981431E-2</v>
      </c>
    </row>
    <row r="257" spans="1:14" x14ac:dyDescent="0.25">
      <c r="A257" s="1">
        <v>44501</v>
      </c>
      <c r="B257" t="s">
        <v>14</v>
      </c>
      <c r="C257" t="s">
        <v>16</v>
      </c>
      <c r="D257" s="6">
        <v>12385</v>
      </c>
      <c r="E257">
        <v>270760</v>
      </c>
      <c r="F257">
        <v>11186</v>
      </c>
      <c r="G257" s="6">
        <v>15659</v>
      </c>
      <c r="H257">
        <v>427</v>
      </c>
      <c r="I257">
        <v>259</v>
      </c>
      <c r="J257" s="10">
        <f>IFERROR(Marketing2[[#This Row],[spend]]/Marketing2[[#This Row],[revenue]],0)</f>
        <v>0.79091896034229514</v>
      </c>
      <c r="K257" s="6">
        <f>Marketing2[[#This Row],[revenue]]/Marketing2[[#This Row],[transactions]]</f>
        <v>36.672131147540981</v>
      </c>
      <c r="L257" s="6">
        <f>Marketing2[[#This Row],[spend]]/Marketing2[[#This Row],[new_customer_transactions]]</f>
        <v>47.818532818532816</v>
      </c>
      <c r="M257" s="10">
        <f>Marketing2[[#This Row],[clicks]]/Marketing2[[#This Row],[impressions]]</f>
        <v>4.1313340227507753E-2</v>
      </c>
      <c r="N257">
        <f>Marketing2[[#This Row],[transactions]]/Marketing2[[#This Row],[clicks]]</f>
        <v>3.8172715894868585E-2</v>
      </c>
    </row>
    <row r="258" spans="1:14" x14ac:dyDescent="0.25">
      <c r="A258" s="1">
        <v>44531</v>
      </c>
      <c r="B258" t="s">
        <v>14</v>
      </c>
      <c r="C258" t="s">
        <v>16</v>
      </c>
      <c r="D258" s="6">
        <v>10255</v>
      </c>
      <c r="E258">
        <v>192063</v>
      </c>
      <c r="F258">
        <v>9610</v>
      </c>
      <c r="G258" s="6">
        <v>14346</v>
      </c>
      <c r="H258">
        <v>392</v>
      </c>
      <c r="I258">
        <v>256</v>
      </c>
      <c r="J258" s="10">
        <f>IFERROR(Marketing2[[#This Row],[spend]]/Marketing2[[#This Row],[revenue]],0)</f>
        <v>0.71483340303917464</v>
      </c>
      <c r="K258" s="6">
        <f>Marketing2[[#This Row],[revenue]]/Marketing2[[#This Row],[transactions]]</f>
        <v>36.596938775510203</v>
      </c>
      <c r="L258" s="6">
        <f>Marketing2[[#This Row],[spend]]/Marketing2[[#This Row],[new_customer_transactions]]</f>
        <v>40.05859375</v>
      </c>
      <c r="M258" s="10">
        <f>Marketing2[[#This Row],[clicks]]/Marketing2[[#This Row],[impressions]]</f>
        <v>5.0035665380630312E-2</v>
      </c>
      <c r="N258">
        <f>Marketing2[[#This Row],[transactions]]/Marketing2[[#This Row],[clicks]]</f>
        <v>4.0790842872008327E-2</v>
      </c>
    </row>
    <row r="259" spans="1:14" x14ac:dyDescent="0.25">
      <c r="A259" s="1">
        <v>44562</v>
      </c>
      <c r="B259" t="s">
        <v>14</v>
      </c>
      <c r="C259" t="s">
        <v>16</v>
      </c>
      <c r="D259" s="6">
        <v>16556</v>
      </c>
      <c r="E259">
        <v>268438</v>
      </c>
      <c r="F259">
        <v>14710</v>
      </c>
      <c r="G259" s="6">
        <v>22127</v>
      </c>
      <c r="H259">
        <v>610</v>
      </c>
      <c r="I259">
        <v>377</v>
      </c>
      <c r="J259" s="10">
        <f>IFERROR(Marketing2[[#This Row],[spend]]/Marketing2[[#This Row],[revenue]],0)</f>
        <v>0.74822614904867357</v>
      </c>
      <c r="K259" s="6">
        <f>Marketing2[[#This Row],[revenue]]/Marketing2[[#This Row],[transactions]]</f>
        <v>36.273770491803276</v>
      </c>
      <c r="L259" s="6">
        <f>Marketing2[[#This Row],[spend]]/Marketing2[[#This Row],[new_customer_transactions]]</f>
        <v>43.915119363395227</v>
      </c>
      <c r="M259" s="10">
        <f>Marketing2[[#This Row],[clicks]]/Marketing2[[#This Row],[impressions]]</f>
        <v>5.4798500957390535E-2</v>
      </c>
      <c r="N259">
        <f>Marketing2[[#This Row],[transactions]]/Marketing2[[#This Row],[clicks]]</f>
        <v>4.1468388851121689E-2</v>
      </c>
    </row>
    <row r="260" spans="1:14" x14ac:dyDescent="0.25">
      <c r="A260" s="1">
        <v>44593</v>
      </c>
      <c r="B260" t="s">
        <v>14</v>
      </c>
      <c r="C260" t="s">
        <v>16</v>
      </c>
      <c r="D260" s="6">
        <v>13980</v>
      </c>
      <c r="E260">
        <v>265239</v>
      </c>
      <c r="F260">
        <v>11937</v>
      </c>
      <c r="G260" s="6">
        <v>19078</v>
      </c>
      <c r="H260">
        <v>494</v>
      </c>
      <c r="I260">
        <v>282</v>
      </c>
      <c r="J260" s="10">
        <f>IFERROR(Marketing2[[#This Row],[spend]]/Marketing2[[#This Row],[revenue]],0)</f>
        <v>0.73278121396372786</v>
      </c>
      <c r="K260" s="6">
        <f>Marketing2[[#This Row],[revenue]]/Marketing2[[#This Row],[transactions]]</f>
        <v>38.61943319838057</v>
      </c>
      <c r="L260" s="6">
        <f>Marketing2[[#This Row],[spend]]/Marketing2[[#This Row],[new_customer_transactions]]</f>
        <v>49.574468085106382</v>
      </c>
      <c r="M260" s="10">
        <f>Marketing2[[#This Row],[clicks]]/Marketing2[[#This Row],[impressions]]</f>
        <v>4.5004693879859295E-2</v>
      </c>
      <c r="N260">
        <f>Marketing2[[#This Row],[transactions]]/Marketing2[[#This Row],[clicks]]</f>
        <v>4.1383932311300997E-2</v>
      </c>
    </row>
    <row r="261" spans="1:14" x14ac:dyDescent="0.25">
      <c r="A261" s="1">
        <v>44621</v>
      </c>
      <c r="B261" t="s">
        <v>14</v>
      </c>
      <c r="C261" t="s">
        <v>16</v>
      </c>
      <c r="D261" s="6">
        <v>15152</v>
      </c>
      <c r="E261">
        <v>251091</v>
      </c>
      <c r="F261">
        <v>13172</v>
      </c>
      <c r="G261" s="6">
        <v>19712</v>
      </c>
      <c r="H261">
        <v>516</v>
      </c>
      <c r="I261">
        <v>286</v>
      </c>
      <c r="J261" s="10">
        <f>IFERROR(Marketing2[[#This Row],[spend]]/Marketing2[[#This Row],[revenue]],0)</f>
        <v>0.76866883116883122</v>
      </c>
      <c r="K261" s="6">
        <f>Marketing2[[#This Row],[revenue]]/Marketing2[[#This Row],[transactions]]</f>
        <v>38.201550387596896</v>
      </c>
      <c r="L261" s="6">
        <f>Marketing2[[#This Row],[spend]]/Marketing2[[#This Row],[new_customer_transactions]]</f>
        <v>52.97902097902098</v>
      </c>
      <c r="M261" s="10">
        <f>Marketing2[[#This Row],[clicks]]/Marketing2[[#This Row],[impressions]]</f>
        <v>5.2459068624522584E-2</v>
      </c>
      <c r="N261">
        <f>Marketing2[[#This Row],[transactions]]/Marketing2[[#This Row],[clicks]]</f>
        <v>3.9174005466140298E-2</v>
      </c>
    </row>
    <row r="262" spans="1:14" x14ac:dyDescent="0.25">
      <c r="A262" s="1">
        <v>44682</v>
      </c>
      <c r="B262" t="s">
        <v>14</v>
      </c>
      <c r="C262" t="s">
        <v>16</v>
      </c>
      <c r="D262" s="6">
        <v>16345</v>
      </c>
      <c r="E262">
        <v>269075</v>
      </c>
      <c r="F262">
        <v>14140</v>
      </c>
      <c r="G262" s="6">
        <v>23865</v>
      </c>
      <c r="H262">
        <v>626</v>
      </c>
      <c r="I262">
        <v>366</v>
      </c>
      <c r="J262" s="10">
        <f>IFERROR(Marketing2[[#This Row],[spend]]/Marketing2[[#This Row],[revenue]],0)</f>
        <v>0.68489419652210348</v>
      </c>
      <c r="K262" s="6">
        <f>Marketing2[[#This Row],[revenue]]/Marketing2[[#This Row],[transactions]]</f>
        <v>38.123003194888177</v>
      </c>
      <c r="L262" s="6">
        <f>Marketing2[[#This Row],[spend]]/Marketing2[[#This Row],[new_customer_transactions]]</f>
        <v>44.658469945355193</v>
      </c>
      <c r="M262" s="10">
        <f>Marketing2[[#This Row],[clicks]]/Marketing2[[#This Row],[impressions]]</f>
        <v>5.2550404162408249E-2</v>
      </c>
      <c r="N262">
        <f>Marketing2[[#This Row],[transactions]]/Marketing2[[#This Row],[clicks]]</f>
        <v>4.4271570014144272E-2</v>
      </c>
    </row>
    <row r="263" spans="1:14" x14ac:dyDescent="0.25">
      <c r="A263" s="1">
        <v>44713</v>
      </c>
      <c r="B263" t="s">
        <v>14</v>
      </c>
      <c r="C263" t="s">
        <v>16</v>
      </c>
      <c r="D263" s="6">
        <v>15372</v>
      </c>
      <c r="E263">
        <v>263069</v>
      </c>
      <c r="F263">
        <v>13967</v>
      </c>
      <c r="G263" s="6">
        <v>20546</v>
      </c>
      <c r="H263">
        <v>515</v>
      </c>
      <c r="I263">
        <v>281</v>
      </c>
      <c r="J263" s="10">
        <f>IFERROR(Marketing2[[#This Row],[spend]]/Marketing2[[#This Row],[revenue]],0)</f>
        <v>0.74817482721697659</v>
      </c>
      <c r="K263" s="6">
        <f>Marketing2[[#This Row],[revenue]]/Marketing2[[#This Row],[transactions]]</f>
        <v>39.895145631067962</v>
      </c>
      <c r="L263" s="6">
        <f>Marketing2[[#This Row],[spend]]/Marketing2[[#This Row],[new_customer_transactions]]</f>
        <v>54.704626334519574</v>
      </c>
      <c r="M263" s="10">
        <f>Marketing2[[#This Row],[clicks]]/Marketing2[[#This Row],[impressions]]</f>
        <v>5.3092534658207541E-2</v>
      </c>
      <c r="N263">
        <f>Marketing2[[#This Row],[transactions]]/Marketing2[[#This Row],[clicks]]</f>
        <v>3.687262833822582E-2</v>
      </c>
    </row>
    <row r="264" spans="1:14" x14ac:dyDescent="0.25">
      <c r="A264" s="1">
        <v>44743</v>
      </c>
      <c r="B264" t="s">
        <v>14</v>
      </c>
      <c r="C264" t="s">
        <v>16</v>
      </c>
      <c r="D264" s="6">
        <v>12839</v>
      </c>
      <c r="E264">
        <v>217022</v>
      </c>
      <c r="F264">
        <v>11476</v>
      </c>
      <c r="G264" s="6">
        <v>17259</v>
      </c>
      <c r="H264">
        <v>438</v>
      </c>
      <c r="I264">
        <v>253</v>
      </c>
      <c r="J264" s="10">
        <f>IFERROR(Marketing2[[#This Row],[spend]]/Marketing2[[#This Row],[revenue]],0)</f>
        <v>0.74390173242945712</v>
      </c>
      <c r="K264" s="6">
        <f>Marketing2[[#This Row],[revenue]]/Marketing2[[#This Row],[transactions]]</f>
        <v>39.404109589041099</v>
      </c>
      <c r="L264" s="6">
        <f>Marketing2[[#This Row],[spend]]/Marketing2[[#This Row],[new_customer_transactions]]</f>
        <v>50.747035573122531</v>
      </c>
      <c r="M264" s="10">
        <f>Marketing2[[#This Row],[clicks]]/Marketing2[[#This Row],[impressions]]</f>
        <v>5.2879431578365325E-2</v>
      </c>
      <c r="N264">
        <f>Marketing2[[#This Row],[transactions]]/Marketing2[[#This Row],[clicks]]</f>
        <v>3.8166608574416172E-2</v>
      </c>
    </row>
    <row r="265" spans="1:14" x14ac:dyDescent="0.25">
      <c r="A265" s="1">
        <v>44774</v>
      </c>
      <c r="B265" t="s">
        <v>14</v>
      </c>
      <c r="C265" t="s">
        <v>16</v>
      </c>
      <c r="D265" s="6">
        <v>11461</v>
      </c>
      <c r="E265">
        <v>190843</v>
      </c>
      <c r="F265">
        <v>10618</v>
      </c>
      <c r="G265" s="6">
        <v>18061</v>
      </c>
      <c r="H265">
        <v>429</v>
      </c>
      <c r="I265">
        <v>252</v>
      </c>
      <c r="J265" s="10">
        <f>IFERROR(Marketing2[[#This Row],[spend]]/Marketing2[[#This Row],[revenue]],0)</f>
        <v>0.63457172914013615</v>
      </c>
      <c r="K265" s="6">
        <f>Marketing2[[#This Row],[revenue]]/Marketing2[[#This Row],[transactions]]</f>
        <v>42.100233100233098</v>
      </c>
      <c r="L265" s="6">
        <f>Marketing2[[#This Row],[spend]]/Marketing2[[#This Row],[new_customer_transactions]]</f>
        <v>45.480158730158728</v>
      </c>
      <c r="M265" s="10">
        <f>Marketing2[[#This Row],[clicks]]/Marketing2[[#This Row],[impressions]]</f>
        <v>5.5637356360987829E-2</v>
      </c>
      <c r="N265">
        <f>Marketing2[[#This Row],[transactions]]/Marketing2[[#This Row],[clicks]]</f>
        <v>4.0403089093991339E-2</v>
      </c>
    </row>
    <row r="266" spans="1:14" x14ac:dyDescent="0.25">
      <c r="A266" s="1">
        <v>44805</v>
      </c>
      <c r="B266" t="s">
        <v>14</v>
      </c>
      <c r="C266" t="s">
        <v>16</v>
      </c>
      <c r="D266" s="6">
        <v>4703</v>
      </c>
      <c r="E266">
        <v>87708</v>
      </c>
      <c r="F266">
        <v>4409</v>
      </c>
      <c r="G266" s="6">
        <v>6431</v>
      </c>
      <c r="H266">
        <v>167</v>
      </c>
      <c r="I266">
        <v>103</v>
      </c>
      <c r="J266" s="10">
        <f>IFERROR(Marketing2[[#This Row],[spend]]/Marketing2[[#This Row],[revenue]],0)</f>
        <v>0.73130150831907947</v>
      </c>
      <c r="K266" s="6">
        <f>Marketing2[[#This Row],[revenue]]/Marketing2[[#This Row],[transactions]]</f>
        <v>38.508982035928142</v>
      </c>
      <c r="L266" s="6">
        <f>Marketing2[[#This Row],[spend]]/Marketing2[[#This Row],[new_customer_transactions]]</f>
        <v>45.660194174757279</v>
      </c>
      <c r="M266" s="10">
        <f>Marketing2[[#This Row],[clicks]]/Marketing2[[#This Row],[impressions]]</f>
        <v>5.02690746568158E-2</v>
      </c>
      <c r="N266">
        <f>Marketing2[[#This Row],[transactions]]/Marketing2[[#This Row],[clicks]]</f>
        <v>3.7877069630301657E-2</v>
      </c>
    </row>
    <row r="267" spans="1:14" x14ac:dyDescent="0.25">
      <c r="A267" s="1">
        <v>44197</v>
      </c>
      <c r="B267" t="s">
        <v>14</v>
      </c>
      <c r="C267" t="s">
        <v>10</v>
      </c>
      <c r="D267" s="6">
        <v>25128</v>
      </c>
      <c r="E267">
        <v>5845149</v>
      </c>
      <c r="F267">
        <v>28460</v>
      </c>
      <c r="G267" s="6">
        <v>39017</v>
      </c>
      <c r="H267">
        <v>1361</v>
      </c>
      <c r="I267">
        <v>1029</v>
      </c>
      <c r="J267" s="10">
        <f>IFERROR(Marketing2[[#This Row],[spend]]/Marketing2[[#This Row],[revenue]],0)</f>
        <v>0.64402696260604353</v>
      </c>
      <c r="K267" s="6">
        <f>Marketing2[[#This Row],[revenue]]/Marketing2[[#This Row],[transactions]]</f>
        <v>28.667891256429098</v>
      </c>
      <c r="L267" s="6">
        <f>Marketing2[[#This Row],[spend]]/Marketing2[[#This Row],[new_customer_transactions]]</f>
        <v>24.419825072886297</v>
      </c>
      <c r="M267" s="10">
        <f>Marketing2[[#This Row],[clicks]]/Marketing2[[#This Row],[impressions]]</f>
        <v>4.8689947852484173E-3</v>
      </c>
      <c r="N267">
        <f>Marketing2[[#This Row],[transactions]]/Marketing2[[#This Row],[clicks]]</f>
        <v>4.7821503865073785E-2</v>
      </c>
    </row>
    <row r="268" spans="1:14" x14ac:dyDescent="0.25">
      <c r="A268" s="1">
        <v>44228</v>
      </c>
      <c r="B268" t="s">
        <v>14</v>
      </c>
      <c r="C268" t="s">
        <v>10</v>
      </c>
      <c r="D268" s="6">
        <v>22900</v>
      </c>
      <c r="E268">
        <v>5971204</v>
      </c>
      <c r="F268">
        <v>25040</v>
      </c>
      <c r="G268" s="6">
        <v>32665</v>
      </c>
      <c r="H268">
        <v>1149</v>
      </c>
      <c r="I268">
        <v>849</v>
      </c>
      <c r="J268" s="10">
        <f>IFERROR(Marketing2[[#This Row],[spend]]/Marketing2[[#This Row],[revenue]],0)</f>
        <v>0.7010561763355273</v>
      </c>
      <c r="K268" s="6">
        <f>Marketing2[[#This Row],[revenue]]/Marketing2[[#This Row],[transactions]]</f>
        <v>28.429068755439513</v>
      </c>
      <c r="L268" s="6">
        <f>Marketing2[[#This Row],[spend]]/Marketing2[[#This Row],[new_customer_transactions]]</f>
        <v>26.972909305064782</v>
      </c>
      <c r="M268" s="10">
        <f>Marketing2[[#This Row],[clicks]]/Marketing2[[#This Row],[impressions]]</f>
        <v>4.1934591415734579E-3</v>
      </c>
      <c r="N268">
        <f>Marketing2[[#This Row],[transactions]]/Marketing2[[#This Row],[clicks]]</f>
        <v>4.5886581469648566E-2</v>
      </c>
    </row>
    <row r="269" spans="1:14" x14ac:dyDescent="0.25">
      <c r="A269" s="1">
        <v>44256</v>
      </c>
      <c r="B269" t="s">
        <v>14</v>
      </c>
      <c r="C269" t="s">
        <v>10</v>
      </c>
      <c r="D269" s="6">
        <v>29841</v>
      </c>
      <c r="E269">
        <v>6426504</v>
      </c>
      <c r="F269">
        <v>31444</v>
      </c>
      <c r="G269" s="6">
        <v>46408</v>
      </c>
      <c r="H269">
        <v>1624</v>
      </c>
      <c r="I269">
        <v>1205</v>
      </c>
      <c r="J269" s="10">
        <f>IFERROR(Marketing2[[#This Row],[spend]]/Marketing2[[#This Row],[revenue]],0)</f>
        <v>0.64301413549388031</v>
      </c>
      <c r="K269" s="6">
        <f>Marketing2[[#This Row],[revenue]]/Marketing2[[#This Row],[transactions]]</f>
        <v>28.576354679802957</v>
      </c>
      <c r="L269" s="6">
        <f>Marketing2[[#This Row],[spend]]/Marketing2[[#This Row],[new_customer_transactions]]</f>
        <v>24.764315352697096</v>
      </c>
      <c r="M269" s="10">
        <f>Marketing2[[#This Row],[clicks]]/Marketing2[[#This Row],[impressions]]</f>
        <v>4.8928624334474858E-3</v>
      </c>
      <c r="N269">
        <f>Marketing2[[#This Row],[transactions]]/Marketing2[[#This Row],[clicks]]</f>
        <v>5.1647373107747106E-2</v>
      </c>
    </row>
    <row r="270" spans="1:14" x14ac:dyDescent="0.25">
      <c r="A270" s="1">
        <v>44287</v>
      </c>
      <c r="B270" t="s">
        <v>14</v>
      </c>
      <c r="C270" t="s">
        <v>10</v>
      </c>
      <c r="D270" s="6">
        <v>24534</v>
      </c>
      <c r="E270">
        <v>6495158</v>
      </c>
      <c r="F270">
        <v>23414</v>
      </c>
      <c r="G270" s="6">
        <v>38344</v>
      </c>
      <c r="H270">
        <v>1256</v>
      </c>
      <c r="I270">
        <v>900</v>
      </c>
      <c r="J270" s="10">
        <f>IFERROR(Marketing2[[#This Row],[spend]]/Marketing2[[#This Row],[revenue]],0)</f>
        <v>0.63983934905069895</v>
      </c>
      <c r="K270" s="6">
        <f>Marketing2[[#This Row],[revenue]]/Marketing2[[#This Row],[transactions]]</f>
        <v>30.528662420382165</v>
      </c>
      <c r="L270" s="6">
        <f>Marketing2[[#This Row],[spend]]/Marketing2[[#This Row],[new_customer_transactions]]</f>
        <v>27.26</v>
      </c>
      <c r="M270" s="10">
        <f>Marketing2[[#This Row],[clicks]]/Marketing2[[#This Row],[impressions]]</f>
        <v>3.6048391740431873E-3</v>
      </c>
      <c r="N270">
        <f>Marketing2[[#This Row],[transactions]]/Marketing2[[#This Row],[clicks]]</f>
        <v>5.3643119501153157E-2</v>
      </c>
    </row>
    <row r="271" spans="1:14" x14ac:dyDescent="0.25">
      <c r="A271" s="1">
        <v>44317</v>
      </c>
      <c r="B271" t="s">
        <v>14</v>
      </c>
      <c r="C271" t="s">
        <v>10</v>
      </c>
      <c r="D271" s="6">
        <v>27051</v>
      </c>
      <c r="E271">
        <v>6331415</v>
      </c>
      <c r="F271">
        <v>23856</v>
      </c>
      <c r="G271" s="6">
        <v>36931</v>
      </c>
      <c r="H271">
        <v>1239</v>
      </c>
      <c r="I271">
        <v>871</v>
      </c>
      <c r="J271" s="10">
        <f>IFERROR(Marketing2[[#This Row],[spend]]/Marketing2[[#This Row],[revenue]],0)</f>
        <v>0.73247407327177705</v>
      </c>
      <c r="K271" s="6">
        <f>Marketing2[[#This Row],[revenue]]/Marketing2[[#This Row],[transactions]]</f>
        <v>29.807102502017756</v>
      </c>
      <c r="L271" s="6">
        <f>Marketing2[[#This Row],[spend]]/Marketing2[[#This Row],[new_customer_transactions]]</f>
        <v>31.057405281285877</v>
      </c>
      <c r="M271" s="10">
        <f>Marketing2[[#This Row],[clicks]]/Marketing2[[#This Row],[impressions]]</f>
        <v>3.7678781125546185E-3</v>
      </c>
      <c r="N271">
        <f>Marketing2[[#This Row],[transactions]]/Marketing2[[#This Row],[clicks]]</f>
        <v>5.1936619718309859E-2</v>
      </c>
    </row>
    <row r="272" spans="1:14" x14ac:dyDescent="0.25">
      <c r="A272" s="1">
        <v>44348</v>
      </c>
      <c r="B272" t="s">
        <v>14</v>
      </c>
      <c r="C272" t="s">
        <v>10</v>
      </c>
      <c r="D272" s="6">
        <v>20746</v>
      </c>
      <c r="E272">
        <v>4066812</v>
      </c>
      <c r="F272">
        <v>17881</v>
      </c>
      <c r="G272" s="6">
        <v>29510</v>
      </c>
      <c r="H272">
        <v>956</v>
      </c>
      <c r="I272">
        <v>679</v>
      </c>
      <c r="J272" s="10">
        <f>IFERROR(Marketing2[[#This Row],[spend]]/Marketing2[[#This Row],[revenue]],0)</f>
        <v>0.70301592680447311</v>
      </c>
      <c r="K272" s="6">
        <f>Marketing2[[#This Row],[revenue]]/Marketing2[[#This Row],[transactions]]</f>
        <v>30.868200836820083</v>
      </c>
      <c r="L272" s="6">
        <f>Marketing2[[#This Row],[spend]]/Marketing2[[#This Row],[new_customer_transactions]]</f>
        <v>30.553755522827689</v>
      </c>
      <c r="M272" s="10">
        <f>Marketing2[[#This Row],[clicks]]/Marketing2[[#This Row],[impressions]]</f>
        <v>4.3968100812134909E-3</v>
      </c>
      <c r="N272">
        <f>Marketing2[[#This Row],[transactions]]/Marketing2[[#This Row],[clicks]]</f>
        <v>5.3464571332699516E-2</v>
      </c>
    </row>
    <row r="273" spans="1:14" x14ac:dyDescent="0.25">
      <c r="A273" s="1">
        <v>44378</v>
      </c>
      <c r="B273" t="s">
        <v>14</v>
      </c>
      <c r="C273" t="s">
        <v>10</v>
      </c>
      <c r="D273" s="6">
        <v>17999</v>
      </c>
      <c r="E273">
        <v>4039455</v>
      </c>
      <c r="F273">
        <v>16563</v>
      </c>
      <c r="G273" s="6">
        <v>25524</v>
      </c>
      <c r="H273">
        <v>883</v>
      </c>
      <c r="I273">
        <v>592</v>
      </c>
      <c r="J273" s="10">
        <f>IFERROR(Marketing2[[#This Row],[spend]]/Marketing2[[#This Row],[revenue]],0)</f>
        <v>0.70517943895941071</v>
      </c>
      <c r="K273" s="6">
        <f>Marketing2[[#This Row],[revenue]]/Marketing2[[#This Row],[transactions]]</f>
        <v>28.906002265005661</v>
      </c>
      <c r="L273" s="6">
        <f>Marketing2[[#This Row],[spend]]/Marketing2[[#This Row],[new_customer_transactions]]</f>
        <v>30.403716216216218</v>
      </c>
      <c r="M273" s="10">
        <f>Marketing2[[#This Row],[clicks]]/Marketing2[[#This Row],[impressions]]</f>
        <v>4.100305610534094E-3</v>
      </c>
      <c r="N273">
        <f>Marketing2[[#This Row],[transactions]]/Marketing2[[#This Row],[clicks]]</f>
        <v>5.3311598140433493E-2</v>
      </c>
    </row>
    <row r="274" spans="1:14" x14ac:dyDescent="0.25">
      <c r="A274" s="1">
        <v>44409</v>
      </c>
      <c r="B274" t="s">
        <v>14</v>
      </c>
      <c r="C274" t="s">
        <v>10</v>
      </c>
      <c r="D274" s="6">
        <v>16291</v>
      </c>
      <c r="E274">
        <v>3571325</v>
      </c>
      <c r="F274">
        <v>15115</v>
      </c>
      <c r="G274" s="6">
        <v>23450</v>
      </c>
      <c r="H274">
        <v>781</v>
      </c>
      <c r="I274">
        <v>524</v>
      </c>
      <c r="J274" s="10">
        <f>IFERROR(Marketing2[[#This Row],[spend]]/Marketing2[[#This Row],[revenue]],0)</f>
        <v>0.69471215351812365</v>
      </c>
      <c r="K274" s="6">
        <f>Marketing2[[#This Row],[revenue]]/Marketing2[[#This Row],[transactions]]</f>
        <v>30.025608194622279</v>
      </c>
      <c r="L274" s="6">
        <f>Marketing2[[#This Row],[spend]]/Marketing2[[#This Row],[new_customer_transactions]]</f>
        <v>31.08969465648855</v>
      </c>
      <c r="M274" s="10">
        <f>Marketing2[[#This Row],[clicks]]/Marketing2[[#This Row],[impressions]]</f>
        <v>4.2323227373593838E-3</v>
      </c>
      <c r="N274">
        <f>Marketing2[[#This Row],[transactions]]/Marketing2[[#This Row],[clicks]]</f>
        <v>5.1670525967581871E-2</v>
      </c>
    </row>
    <row r="275" spans="1:14" x14ac:dyDescent="0.25">
      <c r="A275" s="1">
        <v>44440</v>
      </c>
      <c r="B275" t="s">
        <v>14</v>
      </c>
      <c r="C275" t="s">
        <v>10</v>
      </c>
      <c r="D275" s="6">
        <v>13289</v>
      </c>
      <c r="E275">
        <v>3134586</v>
      </c>
      <c r="F275">
        <v>12970</v>
      </c>
      <c r="G275" s="6">
        <v>20906</v>
      </c>
      <c r="H275">
        <v>637</v>
      </c>
      <c r="I275">
        <v>488</v>
      </c>
      <c r="J275" s="10">
        <f>IFERROR(Marketing2[[#This Row],[spend]]/Marketing2[[#This Row],[revenue]],0)</f>
        <v>0.63565483593226824</v>
      </c>
      <c r="K275" s="6">
        <f>Marketing2[[#This Row],[revenue]]/Marketing2[[#This Row],[transactions]]</f>
        <v>32.819466248037678</v>
      </c>
      <c r="L275" s="6">
        <f>Marketing2[[#This Row],[spend]]/Marketing2[[#This Row],[new_customer_transactions]]</f>
        <v>27.231557377049182</v>
      </c>
      <c r="M275" s="10">
        <f>Marketing2[[#This Row],[clicks]]/Marketing2[[#This Row],[impressions]]</f>
        <v>4.1377074994911611E-3</v>
      </c>
      <c r="N275">
        <f>Marketing2[[#This Row],[transactions]]/Marketing2[[#This Row],[clicks]]</f>
        <v>4.9113338473400152E-2</v>
      </c>
    </row>
    <row r="276" spans="1:14" x14ac:dyDescent="0.25">
      <c r="A276" s="1">
        <v>44470</v>
      </c>
      <c r="B276" t="s">
        <v>14</v>
      </c>
      <c r="C276" t="s">
        <v>10</v>
      </c>
      <c r="D276" s="6">
        <v>15845</v>
      </c>
      <c r="E276">
        <v>4065954</v>
      </c>
      <c r="F276">
        <v>15492</v>
      </c>
      <c r="G276" s="6">
        <v>21537</v>
      </c>
      <c r="H276">
        <v>735</v>
      </c>
      <c r="I276">
        <v>522</v>
      </c>
      <c r="J276" s="10">
        <f>IFERROR(Marketing2[[#This Row],[spend]]/Marketing2[[#This Row],[revenue]],0)</f>
        <v>0.73571063750754517</v>
      </c>
      <c r="K276" s="6">
        <f>Marketing2[[#This Row],[revenue]]/Marketing2[[#This Row],[transactions]]</f>
        <v>29.302040816326532</v>
      </c>
      <c r="L276" s="6">
        <f>Marketing2[[#This Row],[spend]]/Marketing2[[#This Row],[new_customer_transactions]]</f>
        <v>30.354406130268199</v>
      </c>
      <c r="M276" s="10">
        <f>Marketing2[[#This Row],[clicks]]/Marketing2[[#This Row],[impressions]]</f>
        <v>3.8101759144348411E-3</v>
      </c>
      <c r="N276">
        <f>Marketing2[[#This Row],[transactions]]/Marketing2[[#This Row],[clicks]]</f>
        <v>4.7443841982958944E-2</v>
      </c>
    </row>
    <row r="277" spans="1:14" x14ac:dyDescent="0.25">
      <c r="A277" s="1">
        <v>44501</v>
      </c>
      <c r="B277" t="s">
        <v>14</v>
      </c>
      <c r="C277" t="s">
        <v>10</v>
      </c>
      <c r="D277" s="6">
        <v>16516</v>
      </c>
      <c r="E277">
        <v>3124681</v>
      </c>
      <c r="F277">
        <v>11460</v>
      </c>
      <c r="G277" s="6">
        <v>19816</v>
      </c>
      <c r="H277">
        <v>609</v>
      </c>
      <c r="I277">
        <v>411</v>
      </c>
      <c r="J277" s="10">
        <f>IFERROR(Marketing2[[#This Row],[spend]]/Marketing2[[#This Row],[revenue]],0)</f>
        <v>0.83346790472345578</v>
      </c>
      <c r="K277" s="6">
        <f>Marketing2[[#This Row],[revenue]]/Marketing2[[#This Row],[transactions]]</f>
        <v>32.538587848932679</v>
      </c>
      <c r="L277" s="6">
        <f>Marketing2[[#This Row],[spend]]/Marketing2[[#This Row],[new_customer_transactions]]</f>
        <v>40.18491484184915</v>
      </c>
      <c r="M277" s="10">
        <f>Marketing2[[#This Row],[clicks]]/Marketing2[[#This Row],[impressions]]</f>
        <v>3.6675743859933222E-3</v>
      </c>
      <c r="N277">
        <f>Marketing2[[#This Row],[transactions]]/Marketing2[[#This Row],[clicks]]</f>
        <v>5.3141361256544506E-2</v>
      </c>
    </row>
    <row r="278" spans="1:14" x14ac:dyDescent="0.25">
      <c r="A278" s="1">
        <v>44531</v>
      </c>
      <c r="B278" t="s">
        <v>14</v>
      </c>
      <c r="C278" t="s">
        <v>10</v>
      </c>
      <c r="D278" s="6">
        <v>17025</v>
      </c>
      <c r="E278">
        <v>2961757</v>
      </c>
      <c r="F278">
        <v>11888</v>
      </c>
      <c r="G278" s="6">
        <v>14918</v>
      </c>
      <c r="H278">
        <v>481</v>
      </c>
      <c r="I278">
        <v>322</v>
      </c>
      <c r="J278" s="10">
        <f>IFERROR(Marketing2[[#This Row],[spend]]/Marketing2[[#This Row],[revenue]],0)</f>
        <v>1.141238771953345</v>
      </c>
      <c r="K278" s="6">
        <f>Marketing2[[#This Row],[revenue]]/Marketing2[[#This Row],[transactions]]</f>
        <v>31.014553014553016</v>
      </c>
      <c r="L278" s="6">
        <f>Marketing2[[#This Row],[spend]]/Marketing2[[#This Row],[new_customer_transactions]]</f>
        <v>52.872670807453417</v>
      </c>
      <c r="M278" s="10">
        <f>Marketing2[[#This Row],[clicks]]/Marketing2[[#This Row],[impressions]]</f>
        <v>4.013833680480877E-3</v>
      </c>
      <c r="N278">
        <f>Marketing2[[#This Row],[transactions]]/Marketing2[[#This Row],[clicks]]</f>
        <v>4.0460969044414534E-2</v>
      </c>
    </row>
    <row r="279" spans="1:14" x14ac:dyDescent="0.25">
      <c r="A279" s="1">
        <v>44562</v>
      </c>
      <c r="B279" t="s">
        <v>14</v>
      </c>
      <c r="C279" t="s">
        <v>10</v>
      </c>
      <c r="D279" s="6">
        <v>31686</v>
      </c>
      <c r="E279">
        <v>8010721</v>
      </c>
      <c r="F279">
        <v>28364</v>
      </c>
      <c r="G279" s="6">
        <v>42138</v>
      </c>
      <c r="H279">
        <v>1291</v>
      </c>
      <c r="I279">
        <v>874</v>
      </c>
      <c r="J279" s="10">
        <f>IFERROR(Marketing2[[#This Row],[spend]]/Marketing2[[#This Row],[revenue]],0)</f>
        <v>0.75195785276947169</v>
      </c>
      <c r="K279" s="6">
        <f>Marketing2[[#This Row],[revenue]]/Marketing2[[#This Row],[transactions]]</f>
        <v>32.639814097598759</v>
      </c>
      <c r="L279" s="6">
        <f>Marketing2[[#This Row],[spend]]/Marketing2[[#This Row],[new_customer_transactions]]</f>
        <v>36.254004576659042</v>
      </c>
      <c r="M279" s="10">
        <f>Marketing2[[#This Row],[clicks]]/Marketing2[[#This Row],[impressions]]</f>
        <v>3.5407549457782887E-3</v>
      </c>
      <c r="N279">
        <f>Marketing2[[#This Row],[transactions]]/Marketing2[[#This Row],[clicks]]</f>
        <v>4.5515442109716545E-2</v>
      </c>
    </row>
    <row r="280" spans="1:14" x14ac:dyDescent="0.25">
      <c r="A280" s="1">
        <v>44593</v>
      </c>
      <c r="B280" t="s">
        <v>14</v>
      </c>
      <c r="C280" t="s">
        <v>10</v>
      </c>
      <c r="D280" s="6">
        <v>29299</v>
      </c>
      <c r="E280">
        <v>4747531</v>
      </c>
      <c r="F280">
        <v>23529</v>
      </c>
      <c r="G280" s="6">
        <v>35919</v>
      </c>
      <c r="H280">
        <v>1125</v>
      </c>
      <c r="I280">
        <v>699</v>
      </c>
      <c r="J280" s="10">
        <f>IFERROR(Marketing2[[#This Row],[spend]]/Marketing2[[#This Row],[revenue]],0)</f>
        <v>0.81569642807427822</v>
      </c>
      <c r="K280" s="6">
        <f>Marketing2[[#This Row],[revenue]]/Marketing2[[#This Row],[transactions]]</f>
        <v>31.928000000000001</v>
      </c>
      <c r="L280" s="6">
        <f>Marketing2[[#This Row],[spend]]/Marketing2[[#This Row],[new_customer_transactions]]</f>
        <v>41.915593705293276</v>
      </c>
      <c r="M280" s="10">
        <f>Marketing2[[#This Row],[clicks]]/Marketing2[[#This Row],[impressions]]</f>
        <v>4.9560497867207187E-3</v>
      </c>
      <c r="N280">
        <f>Marketing2[[#This Row],[transactions]]/Marketing2[[#This Row],[clicks]]</f>
        <v>4.7813336733392837E-2</v>
      </c>
    </row>
    <row r="281" spans="1:14" x14ac:dyDescent="0.25">
      <c r="A281" s="1">
        <v>44621</v>
      </c>
      <c r="B281" t="s">
        <v>14</v>
      </c>
      <c r="C281" t="s">
        <v>10</v>
      </c>
      <c r="D281" s="6">
        <v>27998</v>
      </c>
      <c r="E281">
        <v>3407144</v>
      </c>
      <c r="F281">
        <v>17677</v>
      </c>
      <c r="G281" s="6">
        <v>39353</v>
      </c>
      <c r="H281">
        <v>1061</v>
      </c>
      <c r="I281">
        <v>703</v>
      </c>
      <c r="J281" s="10">
        <f>IFERROR(Marketing2[[#This Row],[spend]]/Marketing2[[#This Row],[revenue]],0)</f>
        <v>0.71145783040683053</v>
      </c>
      <c r="K281" s="6">
        <f>Marketing2[[#This Row],[revenue]]/Marketing2[[#This Row],[transactions]]</f>
        <v>37.09048067860509</v>
      </c>
      <c r="L281" s="6">
        <f>Marketing2[[#This Row],[spend]]/Marketing2[[#This Row],[new_customer_transactions]]</f>
        <v>39.826458036984356</v>
      </c>
      <c r="M281" s="10">
        <f>Marketing2[[#This Row],[clicks]]/Marketing2[[#This Row],[impressions]]</f>
        <v>5.1882162890679118E-3</v>
      </c>
      <c r="N281">
        <f>Marketing2[[#This Row],[transactions]]/Marketing2[[#This Row],[clicks]]</f>
        <v>6.0021496860326977E-2</v>
      </c>
    </row>
    <row r="282" spans="1:14" x14ac:dyDescent="0.25">
      <c r="A282" s="1">
        <v>44652</v>
      </c>
      <c r="B282" t="s">
        <v>14</v>
      </c>
      <c r="C282" t="s">
        <v>10</v>
      </c>
      <c r="D282" s="6">
        <v>23284</v>
      </c>
      <c r="E282">
        <v>3062479</v>
      </c>
      <c r="F282">
        <v>14835</v>
      </c>
      <c r="G282" s="6">
        <v>31000</v>
      </c>
      <c r="H282">
        <v>838</v>
      </c>
      <c r="I282">
        <v>573</v>
      </c>
      <c r="J282" s="10">
        <f>IFERROR(Marketing2[[#This Row],[spend]]/Marketing2[[#This Row],[revenue]],0)</f>
        <v>0.75109677419354837</v>
      </c>
      <c r="K282" s="6">
        <f>Marketing2[[#This Row],[revenue]]/Marketing2[[#This Row],[transactions]]</f>
        <v>36.992840095465397</v>
      </c>
      <c r="L282" s="6">
        <f>Marketing2[[#This Row],[spend]]/Marketing2[[#This Row],[new_customer_transactions]]</f>
        <v>40.63525305410122</v>
      </c>
      <c r="M282" s="10">
        <f>Marketing2[[#This Row],[clicks]]/Marketing2[[#This Row],[impressions]]</f>
        <v>4.8441148494406004E-3</v>
      </c>
      <c r="N282">
        <f>Marketing2[[#This Row],[transactions]]/Marketing2[[#This Row],[clicks]]</f>
        <v>5.6488035052241321E-2</v>
      </c>
    </row>
    <row r="283" spans="1:14" x14ac:dyDescent="0.25">
      <c r="A283" s="1">
        <v>44682</v>
      </c>
      <c r="B283" t="s">
        <v>14</v>
      </c>
      <c r="C283" t="s">
        <v>10</v>
      </c>
      <c r="D283" s="6">
        <v>33195</v>
      </c>
      <c r="E283">
        <v>4152931</v>
      </c>
      <c r="F283">
        <v>23577</v>
      </c>
      <c r="G283" s="6">
        <v>41096</v>
      </c>
      <c r="H283">
        <v>1204</v>
      </c>
      <c r="I283">
        <v>849</v>
      </c>
      <c r="J283" s="10">
        <f>IFERROR(Marketing2[[#This Row],[spend]]/Marketing2[[#This Row],[revenue]],0)</f>
        <v>0.80774284601907731</v>
      </c>
      <c r="K283" s="6">
        <f>Marketing2[[#This Row],[revenue]]/Marketing2[[#This Row],[transactions]]</f>
        <v>34.132890365448503</v>
      </c>
      <c r="L283" s="6">
        <f>Marketing2[[#This Row],[spend]]/Marketing2[[#This Row],[new_customer_transactions]]</f>
        <v>39.098939929328623</v>
      </c>
      <c r="M283" s="10">
        <f>Marketing2[[#This Row],[clicks]]/Marketing2[[#This Row],[impressions]]</f>
        <v>5.6771952146568291E-3</v>
      </c>
      <c r="N283">
        <f>Marketing2[[#This Row],[transactions]]/Marketing2[[#This Row],[clicks]]</f>
        <v>5.1066717563727361E-2</v>
      </c>
    </row>
    <row r="284" spans="1:14" x14ac:dyDescent="0.25">
      <c r="A284" s="1">
        <v>44713</v>
      </c>
      <c r="B284" t="s">
        <v>14</v>
      </c>
      <c r="C284" t="s">
        <v>10</v>
      </c>
      <c r="D284" s="6">
        <v>30657</v>
      </c>
      <c r="E284">
        <v>4063140</v>
      </c>
      <c r="F284">
        <v>21883</v>
      </c>
      <c r="G284" s="6">
        <v>40221</v>
      </c>
      <c r="H284">
        <v>1108</v>
      </c>
      <c r="I284">
        <v>778</v>
      </c>
      <c r="J284" s="10">
        <f>IFERROR(Marketing2[[#This Row],[spend]]/Marketing2[[#This Row],[revenue]],0)</f>
        <v>0.76221376892668014</v>
      </c>
      <c r="K284" s="6">
        <f>Marketing2[[#This Row],[revenue]]/Marketing2[[#This Row],[transactions]]</f>
        <v>36.300541516245488</v>
      </c>
      <c r="L284" s="6">
        <f>Marketing2[[#This Row],[spend]]/Marketing2[[#This Row],[new_customer_transactions]]</f>
        <v>39.404884318766065</v>
      </c>
      <c r="M284" s="10">
        <f>Marketing2[[#This Row],[clicks]]/Marketing2[[#This Row],[impressions]]</f>
        <v>5.385736154796537E-3</v>
      </c>
      <c r="N284">
        <f>Marketing2[[#This Row],[transactions]]/Marketing2[[#This Row],[clicks]]</f>
        <v>5.0632911392405063E-2</v>
      </c>
    </row>
    <row r="285" spans="1:14" x14ac:dyDescent="0.25">
      <c r="A285" s="1">
        <v>44805</v>
      </c>
      <c r="B285" t="s">
        <v>14</v>
      </c>
      <c r="C285" t="s">
        <v>10</v>
      </c>
      <c r="D285" s="6">
        <v>31810</v>
      </c>
      <c r="E285">
        <v>1532221</v>
      </c>
      <c r="F285">
        <v>7698</v>
      </c>
      <c r="G285" s="6">
        <v>18781</v>
      </c>
      <c r="H285">
        <v>469</v>
      </c>
      <c r="I285">
        <v>367</v>
      </c>
      <c r="J285" s="10">
        <f>IFERROR(Marketing2[[#This Row],[spend]]/Marketing2[[#This Row],[revenue]],0)</f>
        <v>1.6937330280602736</v>
      </c>
      <c r="K285" s="6">
        <f>Marketing2[[#This Row],[revenue]]/Marketing2[[#This Row],[transactions]]</f>
        <v>40.044776119402982</v>
      </c>
      <c r="L285" s="6">
        <f>Marketing2[[#This Row],[spend]]/Marketing2[[#This Row],[new_customer_transactions]]</f>
        <v>86.675749318801095</v>
      </c>
      <c r="M285" s="10">
        <f>Marketing2[[#This Row],[clicks]]/Marketing2[[#This Row],[impressions]]</f>
        <v>5.0240794245738699E-3</v>
      </c>
      <c r="N285">
        <f>Marketing2[[#This Row],[transactions]]/Marketing2[[#This Row],[clicks]]</f>
        <v>6.0924915562483764E-2</v>
      </c>
    </row>
    <row r="292" spans="1:14" x14ac:dyDescent="0.25">
      <c r="M292" s="10">
        <f>MAX(Marketing2[CTR])</f>
        <v>1.1012298959318827</v>
      </c>
    </row>
    <row r="297" spans="1:14" x14ac:dyDescent="0.25">
      <c r="A297" t="s">
        <v>0</v>
      </c>
      <c r="B297" t="s">
        <v>1</v>
      </c>
      <c r="C297" t="s">
        <v>2</v>
      </c>
      <c r="D297" s="6" t="s">
        <v>3</v>
      </c>
      <c r="E297" t="s">
        <v>4</v>
      </c>
      <c r="F297" t="s">
        <v>5</v>
      </c>
      <c r="G297" s="6" t="s">
        <v>6</v>
      </c>
      <c r="H297" t="s">
        <v>7</v>
      </c>
      <c r="I297" t="s">
        <v>8</v>
      </c>
      <c r="J297" t="s">
        <v>28</v>
      </c>
      <c r="K297" t="s">
        <v>32</v>
      </c>
      <c r="L297" t="s">
        <v>33</v>
      </c>
      <c r="M297" s="10" t="s">
        <v>34</v>
      </c>
      <c r="N297" t="s">
        <v>35</v>
      </c>
    </row>
    <row r="298" spans="1:14" x14ac:dyDescent="0.25">
      <c r="A298" s="1">
        <v>44317</v>
      </c>
      <c r="B298" t="s">
        <v>13</v>
      </c>
      <c r="C298" t="s">
        <v>16</v>
      </c>
      <c r="D298" s="6">
        <v>1008</v>
      </c>
      <c r="E298">
        <v>33134</v>
      </c>
      <c r="F298">
        <v>-3523</v>
      </c>
      <c r="G298" s="6">
        <v>877</v>
      </c>
      <c r="H298">
        <v>18</v>
      </c>
      <c r="I298">
        <v>12</v>
      </c>
      <c r="J298" s="10">
        <f>Outliers[[#This Row],[spend]]/Outliers[[#This Row],[revenue]]</f>
        <v>1.1493728620296466</v>
      </c>
      <c r="K298" s="6">
        <f>Outliers[[#This Row],[revenue]]/Outliers[[#This Row],[transactions]]</f>
        <v>48.722222222222221</v>
      </c>
      <c r="L298" s="6">
        <f>Outliers[[#This Row],[spend]]/Outliers[[#This Row],[new_customer_transactions]]</f>
        <v>84</v>
      </c>
      <c r="M298" s="10">
        <f>Outliers[[#This Row],[clicks]]/Outliers[[#This Row],[impressions]]</f>
        <v>-0.10632582845415585</v>
      </c>
      <c r="N298">
        <f>Outliers[[#This Row],[transactions]]/Outliers[[#This Row],[clicks]]</f>
        <v>-5.1092818620493896E-3</v>
      </c>
    </row>
    <row r="299" spans="1:14" x14ac:dyDescent="0.25">
      <c r="A299" s="1">
        <v>44348</v>
      </c>
      <c r="B299" t="s">
        <v>13</v>
      </c>
      <c r="C299" t="s">
        <v>16</v>
      </c>
      <c r="D299" s="6">
        <v>305</v>
      </c>
      <c r="E299">
        <v>9772</v>
      </c>
      <c r="F299">
        <v>-929</v>
      </c>
      <c r="G299" s="6">
        <v>428</v>
      </c>
      <c r="H299">
        <v>11</v>
      </c>
      <c r="I299">
        <v>4</v>
      </c>
      <c r="J299" s="10">
        <f>Outliers[[#This Row],[spend]]/Outliers[[#This Row],[revenue]]</f>
        <v>0.71261682242990654</v>
      </c>
      <c r="K299" s="6">
        <f>Outliers[[#This Row],[revenue]]/Outliers[[#This Row],[transactions]]</f>
        <v>38.909090909090907</v>
      </c>
      <c r="L299" s="6">
        <f>Outliers[[#This Row],[spend]]/Outliers[[#This Row],[new_customer_transactions]]</f>
        <v>76.25</v>
      </c>
      <c r="M299" s="10">
        <f>Outliers[[#This Row],[clicks]]/Outliers[[#This Row],[impressions]]</f>
        <v>-9.5067539909946791E-2</v>
      </c>
      <c r="N299">
        <f>Outliers[[#This Row],[transactions]]/Outliers[[#This Row],[clicks]]</f>
        <v>-1.1840688912809472E-2</v>
      </c>
    </row>
    <row r="300" spans="1:14" x14ac:dyDescent="0.25">
      <c r="A300" s="1">
        <v>44652</v>
      </c>
      <c r="B300" t="s">
        <v>13</v>
      </c>
      <c r="C300" t="s">
        <v>16</v>
      </c>
      <c r="D300" s="6">
        <v>0</v>
      </c>
      <c r="E300">
        <v>0</v>
      </c>
      <c r="F300">
        <v>0</v>
      </c>
      <c r="G300" s="6">
        <v>10</v>
      </c>
      <c r="H300">
        <v>0</v>
      </c>
      <c r="I300">
        <v>0</v>
      </c>
      <c r="J300" s="10">
        <f>Outliers[[#This Row],[spend]]/Outliers[[#This Row],[revenue]]</f>
        <v>0</v>
      </c>
      <c r="K300" s="6" t="e">
        <f>Outliers[[#This Row],[revenue]]/Outliers[[#This Row],[transactions]]</f>
        <v>#DIV/0!</v>
      </c>
      <c r="L300" s="6" t="e">
        <f>Outliers[[#This Row],[spend]]/Outliers[[#This Row],[new_customer_transactions]]</f>
        <v>#DIV/0!</v>
      </c>
      <c r="M300" s="10" t="e">
        <f>Outliers[[#This Row],[clicks]]/Outliers[[#This Row],[impressions]]</f>
        <v>#DIV/0!</v>
      </c>
      <c r="N300" t="e">
        <f>Outliers[[#This Row],[transactions]]/Outliers[[#This Row],[clicks]]</f>
        <v>#DIV/0!</v>
      </c>
    </row>
    <row r="301" spans="1:14" x14ac:dyDescent="0.25">
      <c r="A301" s="1">
        <v>44682</v>
      </c>
      <c r="B301" t="s">
        <v>13</v>
      </c>
      <c r="C301" t="s">
        <v>16</v>
      </c>
      <c r="D301" s="6">
        <v>0</v>
      </c>
      <c r="E301">
        <v>0</v>
      </c>
      <c r="F301">
        <v>0</v>
      </c>
      <c r="G301" s="6">
        <v>0</v>
      </c>
      <c r="H301">
        <v>0</v>
      </c>
      <c r="I301">
        <v>0</v>
      </c>
      <c r="J301" s="10" t="e">
        <f>Outliers[[#This Row],[spend]]/Outliers[[#This Row],[revenue]]</f>
        <v>#DIV/0!</v>
      </c>
      <c r="K301" s="6" t="e">
        <f>Outliers[[#This Row],[revenue]]/Outliers[[#This Row],[transactions]]</f>
        <v>#DIV/0!</v>
      </c>
      <c r="L301" s="6" t="e">
        <f>Outliers[[#This Row],[spend]]/Outliers[[#This Row],[new_customer_transactions]]</f>
        <v>#DIV/0!</v>
      </c>
      <c r="M301" s="10" t="e">
        <f>Outliers[[#This Row],[clicks]]/Outliers[[#This Row],[impressions]]</f>
        <v>#DIV/0!</v>
      </c>
      <c r="N301" t="e">
        <f>Outliers[[#This Row],[transactions]]/Outliers[[#This Row],[clicks]]</f>
        <v>#DIV/0!</v>
      </c>
    </row>
    <row r="302" spans="1:14" x14ac:dyDescent="0.25">
      <c r="A302" s="1">
        <v>44228</v>
      </c>
      <c r="B302" t="s">
        <v>9</v>
      </c>
      <c r="C302" t="s">
        <v>16</v>
      </c>
      <c r="D302" s="6">
        <v>0</v>
      </c>
      <c r="E302">
        <v>0</v>
      </c>
      <c r="F302">
        <v>0</v>
      </c>
      <c r="G302" s="6">
        <v>0</v>
      </c>
      <c r="H302">
        <v>0</v>
      </c>
      <c r="I302">
        <v>0</v>
      </c>
      <c r="J302" s="10" t="e">
        <f>Outliers[[#This Row],[spend]]/Outliers[[#This Row],[revenue]]</f>
        <v>#DIV/0!</v>
      </c>
      <c r="K302" s="6" t="e">
        <f>Outliers[[#This Row],[revenue]]/Outliers[[#This Row],[transactions]]</f>
        <v>#DIV/0!</v>
      </c>
      <c r="L302" s="6" t="e">
        <f>Outliers[[#This Row],[spend]]/Outliers[[#This Row],[new_customer_transactions]]</f>
        <v>#DIV/0!</v>
      </c>
      <c r="M302" s="10" t="e">
        <f>Outliers[[#This Row],[clicks]]/Outliers[[#This Row],[impressions]]</f>
        <v>#DIV/0!</v>
      </c>
      <c r="N302" t="e">
        <f>Outliers[[#This Row],[transactions]]/Outliers[[#This Row],[clicks]]</f>
        <v>#DIV/0!</v>
      </c>
    </row>
    <row r="303" spans="1:14" x14ac:dyDescent="0.25">
      <c r="A303" s="1">
        <v>44256</v>
      </c>
      <c r="B303" t="s">
        <v>9</v>
      </c>
      <c r="C303" t="s">
        <v>16</v>
      </c>
      <c r="D303" s="6">
        <v>0</v>
      </c>
      <c r="E303">
        <v>0</v>
      </c>
      <c r="F303">
        <v>0</v>
      </c>
      <c r="G303" s="6">
        <v>0</v>
      </c>
      <c r="H303">
        <v>0</v>
      </c>
      <c r="I303">
        <v>0</v>
      </c>
      <c r="J303" s="10" t="e">
        <f>Outliers[[#This Row],[spend]]/Outliers[[#This Row],[revenue]]</f>
        <v>#DIV/0!</v>
      </c>
      <c r="K303" s="6" t="e">
        <f>Outliers[[#This Row],[revenue]]/Outliers[[#This Row],[transactions]]</f>
        <v>#DIV/0!</v>
      </c>
      <c r="L303" s="6" t="e">
        <f>Outliers[[#This Row],[spend]]/Outliers[[#This Row],[new_customer_transactions]]</f>
        <v>#DIV/0!</v>
      </c>
      <c r="M303" s="10" t="e">
        <f>Outliers[[#This Row],[clicks]]/Outliers[[#This Row],[impressions]]</f>
        <v>#DIV/0!</v>
      </c>
      <c r="N303" t="e">
        <f>Outliers[[#This Row],[transactions]]/Outliers[[#This Row],[clicks]]</f>
        <v>#DIV/0!</v>
      </c>
    </row>
    <row r="304" spans="1:14" x14ac:dyDescent="0.25">
      <c r="A304" s="1">
        <v>44287</v>
      </c>
      <c r="B304" t="s">
        <v>9</v>
      </c>
      <c r="C304" t="s">
        <v>16</v>
      </c>
      <c r="D304" s="6">
        <v>0</v>
      </c>
      <c r="E304">
        <v>0</v>
      </c>
      <c r="F304">
        <v>0</v>
      </c>
      <c r="G304" s="6">
        <v>0</v>
      </c>
      <c r="H304">
        <v>0</v>
      </c>
      <c r="I304">
        <v>0</v>
      </c>
      <c r="J304" s="10" t="e">
        <f>Outliers[[#This Row],[spend]]/Outliers[[#This Row],[revenue]]</f>
        <v>#DIV/0!</v>
      </c>
      <c r="K304" s="6" t="e">
        <f>Outliers[[#This Row],[revenue]]/Outliers[[#This Row],[transactions]]</f>
        <v>#DIV/0!</v>
      </c>
      <c r="L304" s="6" t="e">
        <f>Outliers[[#This Row],[spend]]/Outliers[[#This Row],[new_customer_transactions]]</f>
        <v>#DIV/0!</v>
      </c>
      <c r="M304" s="10" t="e">
        <f>Outliers[[#This Row],[clicks]]/Outliers[[#This Row],[impressions]]</f>
        <v>#DIV/0!</v>
      </c>
      <c r="N304" t="e">
        <f>Outliers[[#This Row],[transactions]]/Outliers[[#This Row],[clicks]]</f>
        <v>#DIV/0!</v>
      </c>
    </row>
    <row r="305" spans="1:14" x14ac:dyDescent="0.25">
      <c r="A305" s="1">
        <v>44470</v>
      </c>
      <c r="B305" t="s">
        <v>9</v>
      </c>
      <c r="C305" t="s">
        <v>16</v>
      </c>
      <c r="D305" s="6">
        <v>0</v>
      </c>
      <c r="E305">
        <v>0</v>
      </c>
      <c r="F305">
        <v>0</v>
      </c>
      <c r="G305" s="6">
        <v>0</v>
      </c>
      <c r="H305">
        <v>0</v>
      </c>
      <c r="I305">
        <v>0</v>
      </c>
      <c r="J305" s="10" t="e">
        <f>Outliers[[#This Row],[spend]]/Outliers[[#This Row],[revenue]]</f>
        <v>#DIV/0!</v>
      </c>
      <c r="K305" s="6" t="e">
        <f>Outliers[[#This Row],[revenue]]/Outliers[[#This Row],[transactions]]</f>
        <v>#DIV/0!</v>
      </c>
      <c r="L305" s="6" t="e">
        <f>Outliers[[#This Row],[spend]]/Outliers[[#This Row],[new_customer_transactions]]</f>
        <v>#DIV/0!</v>
      </c>
      <c r="M305" s="10" t="e">
        <f>Outliers[[#This Row],[clicks]]/Outliers[[#This Row],[impressions]]</f>
        <v>#DIV/0!</v>
      </c>
      <c r="N305" t="e">
        <f>Outliers[[#This Row],[transactions]]/Outliers[[#This Row],[clicks]]</f>
        <v>#DIV/0!</v>
      </c>
    </row>
    <row r="306" spans="1:14" x14ac:dyDescent="0.25">
      <c r="A306" s="1">
        <v>44501</v>
      </c>
      <c r="B306" t="s">
        <v>9</v>
      </c>
      <c r="C306" t="s">
        <v>16</v>
      </c>
      <c r="D306" s="6">
        <v>0</v>
      </c>
      <c r="E306">
        <v>0</v>
      </c>
      <c r="F306">
        <v>0</v>
      </c>
      <c r="G306" s="6">
        <v>0</v>
      </c>
      <c r="H306">
        <v>0</v>
      </c>
      <c r="I306">
        <v>0</v>
      </c>
      <c r="J306" s="10" t="e">
        <f>Outliers[[#This Row],[spend]]/Outliers[[#This Row],[revenue]]</f>
        <v>#DIV/0!</v>
      </c>
      <c r="K306" s="6" t="e">
        <f>Outliers[[#This Row],[revenue]]/Outliers[[#This Row],[transactions]]</f>
        <v>#DIV/0!</v>
      </c>
      <c r="L306" s="6" t="e">
        <f>Outliers[[#This Row],[spend]]/Outliers[[#This Row],[new_customer_transactions]]</f>
        <v>#DIV/0!</v>
      </c>
      <c r="M306" s="10" t="e">
        <f>Outliers[[#This Row],[clicks]]/Outliers[[#This Row],[impressions]]</f>
        <v>#DIV/0!</v>
      </c>
      <c r="N306" t="e">
        <f>Outliers[[#This Row],[transactions]]/Outliers[[#This Row],[clicks]]</f>
        <v>#DIV/0!</v>
      </c>
    </row>
    <row r="307" spans="1:14" x14ac:dyDescent="0.25">
      <c r="A307" s="1">
        <v>44531</v>
      </c>
      <c r="B307" t="s">
        <v>9</v>
      </c>
      <c r="C307" t="s">
        <v>16</v>
      </c>
      <c r="D307" s="6">
        <v>0</v>
      </c>
      <c r="E307">
        <v>0</v>
      </c>
      <c r="F307">
        <v>0</v>
      </c>
      <c r="G307" s="6">
        <v>0</v>
      </c>
      <c r="H307">
        <v>0</v>
      </c>
      <c r="I307">
        <v>0</v>
      </c>
      <c r="J307" s="10" t="e">
        <f>Outliers[[#This Row],[spend]]/Outliers[[#This Row],[revenue]]</f>
        <v>#DIV/0!</v>
      </c>
      <c r="K307" s="6" t="e">
        <f>Outliers[[#This Row],[revenue]]/Outliers[[#This Row],[transactions]]</f>
        <v>#DIV/0!</v>
      </c>
      <c r="L307" s="6" t="e">
        <f>Outliers[[#This Row],[spend]]/Outliers[[#This Row],[new_customer_transactions]]</f>
        <v>#DIV/0!</v>
      </c>
      <c r="M307" s="10" t="e">
        <f>Outliers[[#This Row],[clicks]]/Outliers[[#This Row],[impressions]]</f>
        <v>#DIV/0!</v>
      </c>
      <c r="N307" t="e">
        <f>Outliers[[#This Row],[transactions]]/Outliers[[#This Row],[clicks]]</f>
        <v>#DIV/0!</v>
      </c>
    </row>
    <row r="308" spans="1:14" x14ac:dyDescent="0.25">
      <c r="A308" s="1">
        <v>44562</v>
      </c>
      <c r="B308" t="s">
        <v>9</v>
      </c>
      <c r="C308" t="s">
        <v>16</v>
      </c>
      <c r="D308" s="6">
        <v>0</v>
      </c>
      <c r="E308">
        <v>0</v>
      </c>
      <c r="F308">
        <v>0</v>
      </c>
      <c r="G308" s="6">
        <v>0</v>
      </c>
      <c r="H308">
        <v>0</v>
      </c>
      <c r="I308">
        <v>0</v>
      </c>
      <c r="J308" s="10" t="e">
        <f>Outliers[[#This Row],[spend]]/Outliers[[#This Row],[revenue]]</f>
        <v>#DIV/0!</v>
      </c>
      <c r="K308" s="6" t="e">
        <f>Outliers[[#This Row],[revenue]]/Outliers[[#This Row],[transactions]]</f>
        <v>#DIV/0!</v>
      </c>
      <c r="L308" s="6" t="e">
        <f>Outliers[[#This Row],[spend]]/Outliers[[#This Row],[new_customer_transactions]]</f>
        <v>#DIV/0!</v>
      </c>
      <c r="M308" s="10" t="e">
        <f>Outliers[[#This Row],[clicks]]/Outliers[[#This Row],[impressions]]</f>
        <v>#DIV/0!</v>
      </c>
      <c r="N308" t="e">
        <f>Outliers[[#This Row],[transactions]]/Outliers[[#This Row],[clicks]]</f>
        <v>#DIV/0!</v>
      </c>
    </row>
    <row r="309" spans="1:14" x14ac:dyDescent="0.25">
      <c r="A309" s="1">
        <v>44593</v>
      </c>
      <c r="B309" t="s">
        <v>9</v>
      </c>
      <c r="C309" t="s">
        <v>16</v>
      </c>
      <c r="D309" s="6">
        <v>0</v>
      </c>
      <c r="E309">
        <v>0</v>
      </c>
      <c r="F309">
        <v>0</v>
      </c>
      <c r="G309" s="6">
        <v>0</v>
      </c>
      <c r="H309">
        <v>0</v>
      </c>
      <c r="I309">
        <v>0</v>
      </c>
      <c r="J309" s="10" t="e">
        <f>Outliers[[#This Row],[spend]]/Outliers[[#This Row],[revenue]]</f>
        <v>#DIV/0!</v>
      </c>
      <c r="K309" s="6" t="e">
        <f>Outliers[[#This Row],[revenue]]/Outliers[[#This Row],[transactions]]</f>
        <v>#DIV/0!</v>
      </c>
      <c r="L309" s="6" t="e">
        <f>Outliers[[#This Row],[spend]]/Outliers[[#This Row],[new_customer_transactions]]</f>
        <v>#DIV/0!</v>
      </c>
      <c r="M309" s="10" t="e">
        <f>Outliers[[#This Row],[clicks]]/Outliers[[#This Row],[impressions]]</f>
        <v>#DIV/0!</v>
      </c>
      <c r="N309" t="e">
        <f>Outliers[[#This Row],[transactions]]/Outliers[[#This Row],[clicks]]</f>
        <v>#DIV/0!</v>
      </c>
    </row>
    <row r="310" spans="1:14" x14ac:dyDescent="0.25">
      <c r="A310" s="1">
        <v>44621</v>
      </c>
      <c r="B310" t="s">
        <v>9</v>
      </c>
      <c r="C310" t="s">
        <v>16</v>
      </c>
      <c r="D310" s="6">
        <v>0</v>
      </c>
      <c r="E310">
        <v>0</v>
      </c>
      <c r="F310">
        <v>0</v>
      </c>
      <c r="G310" s="6">
        <v>0</v>
      </c>
      <c r="H310">
        <v>0</v>
      </c>
      <c r="I310">
        <v>0</v>
      </c>
      <c r="J310" s="10" t="e">
        <f>Outliers[[#This Row],[spend]]/Outliers[[#This Row],[revenue]]</f>
        <v>#DIV/0!</v>
      </c>
      <c r="K310" s="6" t="e">
        <f>Outliers[[#This Row],[revenue]]/Outliers[[#This Row],[transactions]]</f>
        <v>#DIV/0!</v>
      </c>
      <c r="L310" s="6" t="e">
        <f>Outliers[[#This Row],[spend]]/Outliers[[#This Row],[new_customer_transactions]]</f>
        <v>#DIV/0!</v>
      </c>
      <c r="M310" s="10" t="e">
        <f>Outliers[[#This Row],[clicks]]/Outliers[[#This Row],[impressions]]</f>
        <v>#DIV/0!</v>
      </c>
      <c r="N310" t="e">
        <f>Outliers[[#This Row],[transactions]]/Outliers[[#This Row],[clicks]]</f>
        <v>#DIV/0!</v>
      </c>
    </row>
    <row r="311" spans="1:14" x14ac:dyDescent="0.25">
      <c r="A311" s="1">
        <v>44652</v>
      </c>
      <c r="B311" t="s">
        <v>9</v>
      </c>
      <c r="C311" t="s">
        <v>16</v>
      </c>
      <c r="D311" s="6">
        <v>0</v>
      </c>
      <c r="E311">
        <v>0</v>
      </c>
      <c r="F311">
        <v>0</v>
      </c>
      <c r="G311" s="6">
        <v>0</v>
      </c>
      <c r="H311">
        <v>0</v>
      </c>
      <c r="I311">
        <v>0</v>
      </c>
      <c r="J311" s="10" t="e">
        <f>Outliers[[#This Row],[spend]]/Outliers[[#This Row],[revenue]]</f>
        <v>#DIV/0!</v>
      </c>
      <c r="K311" s="6" t="e">
        <f>Outliers[[#This Row],[revenue]]/Outliers[[#This Row],[transactions]]</f>
        <v>#DIV/0!</v>
      </c>
      <c r="L311" s="6" t="e">
        <f>Outliers[[#This Row],[spend]]/Outliers[[#This Row],[new_customer_transactions]]</f>
        <v>#DIV/0!</v>
      </c>
      <c r="M311" s="10" t="e">
        <f>Outliers[[#This Row],[clicks]]/Outliers[[#This Row],[impressions]]</f>
        <v>#DIV/0!</v>
      </c>
      <c r="N311" t="e">
        <f>Outliers[[#This Row],[transactions]]/Outliers[[#This Row],[clicks]]</f>
        <v>#DIV/0!</v>
      </c>
    </row>
    <row r="312" spans="1:14" x14ac:dyDescent="0.25">
      <c r="A312" s="1">
        <v>44682</v>
      </c>
      <c r="B312" t="s">
        <v>9</v>
      </c>
      <c r="C312" t="s">
        <v>16</v>
      </c>
      <c r="D312" s="6">
        <v>0</v>
      </c>
      <c r="E312">
        <v>0</v>
      </c>
      <c r="F312">
        <v>0</v>
      </c>
      <c r="G312" s="6">
        <v>0</v>
      </c>
      <c r="H312">
        <v>0</v>
      </c>
      <c r="I312">
        <v>0</v>
      </c>
      <c r="J312" s="10" t="e">
        <f>Outliers[[#This Row],[spend]]/Outliers[[#This Row],[revenue]]</f>
        <v>#DIV/0!</v>
      </c>
      <c r="K312" s="6" t="e">
        <f>Outliers[[#This Row],[revenue]]/Outliers[[#This Row],[transactions]]</f>
        <v>#DIV/0!</v>
      </c>
      <c r="L312" s="6" t="e">
        <f>Outliers[[#This Row],[spend]]/Outliers[[#This Row],[new_customer_transactions]]</f>
        <v>#DIV/0!</v>
      </c>
      <c r="M312" s="10" t="e">
        <f>Outliers[[#This Row],[clicks]]/Outliers[[#This Row],[impressions]]</f>
        <v>#DIV/0!</v>
      </c>
      <c r="N312" t="e">
        <f>Outliers[[#This Row],[transactions]]/Outliers[[#This Row],[clicks]]</f>
        <v>#DIV/0!</v>
      </c>
    </row>
    <row r="313" spans="1:14" x14ac:dyDescent="0.25">
      <c r="A313" s="1">
        <v>44713</v>
      </c>
      <c r="B313" t="s">
        <v>9</v>
      </c>
      <c r="C313" t="s">
        <v>16</v>
      </c>
      <c r="D313" s="6">
        <v>0</v>
      </c>
      <c r="E313">
        <v>0</v>
      </c>
      <c r="F313">
        <v>0</v>
      </c>
      <c r="G313" s="6">
        <v>0</v>
      </c>
      <c r="H313">
        <v>0</v>
      </c>
      <c r="I313">
        <v>0</v>
      </c>
      <c r="J313" s="10" t="e">
        <f>Outliers[[#This Row],[spend]]/Outliers[[#This Row],[revenue]]</f>
        <v>#DIV/0!</v>
      </c>
      <c r="K313" s="6" t="e">
        <f>Outliers[[#This Row],[revenue]]/Outliers[[#This Row],[transactions]]</f>
        <v>#DIV/0!</v>
      </c>
      <c r="L313" s="6" t="e">
        <f>Outliers[[#This Row],[spend]]/Outliers[[#This Row],[new_customer_transactions]]</f>
        <v>#DIV/0!</v>
      </c>
      <c r="M313" s="10" t="e">
        <f>Outliers[[#This Row],[clicks]]/Outliers[[#This Row],[impressions]]</f>
        <v>#DIV/0!</v>
      </c>
      <c r="N313" t="e">
        <f>Outliers[[#This Row],[transactions]]/Outliers[[#This Row],[clicks]]</f>
        <v>#DIV/0!</v>
      </c>
    </row>
    <row r="314" spans="1:14" x14ac:dyDescent="0.25">
      <c r="A314" s="1">
        <v>44743</v>
      </c>
      <c r="B314" t="s">
        <v>9</v>
      </c>
      <c r="C314" t="s">
        <v>16</v>
      </c>
      <c r="D314" s="6">
        <v>0</v>
      </c>
      <c r="E314">
        <v>0</v>
      </c>
      <c r="F314">
        <v>0</v>
      </c>
      <c r="G314" s="6">
        <v>0</v>
      </c>
      <c r="H314">
        <v>0</v>
      </c>
      <c r="I314">
        <v>0</v>
      </c>
      <c r="J314" s="10" t="e">
        <f>Outliers[[#This Row],[spend]]/Outliers[[#This Row],[revenue]]</f>
        <v>#DIV/0!</v>
      </c>
      <c r="K314" s="6" t="e">
        <f>Outliers[[#This Row],[revenue]]/Outliers[[#This Row],[transactions]]</f>
        <v>#DIV/0!</v>
      </c>
      <c r="L314" s="6" t="e">
        <f>Outliers[[#This Row],[spend]]/Outliers[[#This Row],[new_customer_transactions]]</f>
        <v>#DIV/0!</v>
      </c>
      <c r="M314" s="10" t="e">
        <f>Outliers[[#This Row],[clicks]]/Outliers[[#This Row],[impressions]]</f>
        <v>#DIV/0!</v>
      </c>
      <c r="N314" t="e">
        <f>Outliers[[#This Row],[transactions]]/Outliers[[#This Row],[clicks]]</f>
        <v>#DIV/0!</v>
      </c>
    </row>
    <row r="315" spans="1:14" x14ac:dyDescent="0.25">
      <c r="A315" s="1">
        <v>44774</v>
      </c>
      <c r="B315" t="s">
        <v>9</v>
      </c>
      <c r="C315" t="s">
        <v>16</v>
      </c>
      <c r="D315" s="6">
        <v>0</v>
      </c>
      <c r="E315">
        <v>0</v>
      </c>
      <c r="F315">
        <v>0</v>
      </c>
      <c r="G315" s="6">
        <v>0</v>
      </c>
      <c r="H315">
        <v>0</v>
      </c>
      <c r="I315">
        <v>0</v>
      </c>
      <c r="J315" s="10" t="e">
        <f>Outliers[[#This Row],[spend]]/Outliers[[#This Row],[revenue]]</f>
        <v>#DIV/0!</v>
      </c>
      <c r="K315" s="6" t="e">
        <f>Outliers[[#This Row],[revenue]]/Outliers[[#This Row],[transactions]]</f>
        <v>#DIV/0!</v>
      </c>
      <c r="L315" s="6" t="e">
        <f>Outliers[[#This Row],[spend]]/Outliers[[#This Row],[new_customer_transactions]]</f>
        <v>#DIV/0!</v>
      </c>
      <c r="M315" s="10" t="e">
        <f>Outliers[[#This Row],[clicks]]/Outliers[[#This Row],[impressions]]</f>
        <v>#DIV/0!</v>
      </c>
      <c r="N315" t="e">
        <f>Outliers[[#This Row],[transactions]]/Outliers[[#This Row],[clicks]]</f>
        <v>#DIV/0!</v>
      </c>
    </row>
    <row r="316" spans="1:14" x14ac:dyDescent="0.25">
      <c r="A316" s="1">
        <v>44805</v>
      </c>
      <c r="B316" t="s">
        <v>9</v>
      </c>
      <c r="C316" t="s">
        <v>16</v>
      </c>
      <c r="D316" s="6">
        <v>0</v>
      </c>
      <c r="E316">
        <v>0</v>
      </c>
      <c r="F316">
        <v>0</v>
      </c>
      <c r="G316" s="6">
        <v>0</v>
      </c>
      <c r="H316">
        <v>0</v>
      </c>
      <c r="I316">
        <v>0</v>
      </c>
      <c r="J316" s="10" t="e">
        <f>Outliers[[#This Row],[spend]]/Outliers[[#This Row],[revenue]]</f>
        <v>#DIV/0!</v>
      </c>
      <c r="K316" s="6" t="e">
        <f>Outliers[[#This Row],[revenue]]/Outliers[[#This Row],[transactions]]</f>
        <v>#DIV/0!</v>
      </c>
      <c r="L316" s="6" t="e">
        <f>Outliers[[#This Row],[spend]]/Outliers[[#This Row],[new_customer_transactions]]</f>
        <v>#DIV/0!</v>
      </c>
      <c r="M316" s="10" t="e">
        <f>Outliers[[#This Row],[clicks]]/Outliers[[#This Row],[impressions]]</f>
        <v>#DIV/0!</v>
      </c>
      <c r="N316" t="e">
        <f>Outliers[[#This Row],[transactions]]/Outliers[[#This Row],[clicks]]</f>
        <v>#DIV/0!</v>
      </c>
    </row>
    <row r="317" spans="1:14" x14ac:dyDescent="0.25">
      <c r="A317" s="1">
        <v>44652</v>
      </c>
      <c r="B317" t="s">
        <v>9</v>
      </c>
      <c r="C317" t="s">
        <v>10</v>
      </c>
      <c r="D317" s="6">
        <v>0</v>
      </c>
      <c r="E317">
        <v>0</v>
      </c>
      <c r="F317">
        <v>0</v>
      </c>
      <c r="G317" s="6">
        <v>9</v>
      </c>
      <c r="H317">
        <v>0</v>
      </c>
      <c r="I317">
        <v>0</v>
      </c>
      <c r="J317" s="10">
        <f>Outliers[[#This Row],[spend]]/Outliers[[#This Row],[revenue]]</f>
        <v>0</v>
      </c>
      <c r="K317" s="6" t="e">
        <f>Outliers[[#This Row],[revenue]]/Outliers[[#This Row],[transactions]]</f>
        <v>#DIV/0!</v>
      </c>
      <c r="L317" s="6" t="e">
        <f>Outliers[[#This Row],[spend]]/Outliers[[#This Row],[new_customer_transactions]]</f>
        <v>#DIV/0!</v>
      </c>
      <c r="M317" s="10" t="e">
        <f>Outliers[[#This Row],[clicks]]/Outliers[[#This Row],[impressions]]</f>
        <v>#DIV/0!</v>
      </c>
      <c r="N317" t="e">
        <f>Outliers[[#This Row],[transactions]]/Outliers[[#This Row],[clicks]]</f>
        <v>#DIV/0!</v>
      </c>
    </row>
    <row r="318" spans="1:14" x14ac:dyDescent="0.25">
      <c r="A318" s="1">
        <v>44682</v>
      </c>
      <c r="B318" t="s">
        <v>9</v>
      </c>
      <c r="C318" t="s">
        <v>10</v>
      </c>
      <c r="D318" s="6">
        <v>0</v>
      </c>
      <c r="E318">
        <v>0</v>
      </c>
      <c r="F318">
        <v>0</v>
      </c>
      <c r="G318" s="6">
        <v>25</v>
      </c>
      <c r="H318">
        <v>0</v>
      </c>
      <c r="I318">
        <v>0</v>
      </c>
      <c r="J318" s="10">
        <f>Outliers[[#This Row],[spend]]/Outliers[[#This Row],[revenue]]</f>
        <v>0</v>
      </c>
      <c r="K318" s="6" t="e">
        <f>Outliers[[#This Row],[revenue]]/Outliers[[#This Row],[transactions]]</f>
        <v>#DIV/0!</v>
      </c>
      <c r="L318" s="6" t="e">
        <f>Outliers[[#This Row],[spend]]/Outliers[[#This Row],[new_customer_transactions]]</f>
        <v>#DIV/0!</v>
      </c>
      <c r="M318" s="10" t="e">
        <f>Outliers[[#This Row],[clicks]]/Outliers[[#This Row],[impressions]]</f>
        <v>#DIV/0!</v>
      </c>
      <c r="N318" t="e">
        <f>Outliers[[#This Row],[transactions]]/Outliers[[#This Row],[clicks]]</f>
        <v>#DIV/0!</v>
      </c>
    </row>
    <row r="319" spans="1:14" x14ac:dyDescent="0.25">
      <c r="A319" s="1">
        <v>44713</v>
      </c>
      <c r="B319" t="s">
        <v>9</v>
      </c>
      <c r="C319" t="s">
        <v>10</v>
      </c>
      <c r="D319" s="6">
        <v>0</v>
      </c>
      <c r="E319">
        <v>0</v>
      </c>
      <c r="F319">
        <v>0</v>
      </c>
      <c r="G319" s="6">
        <v>9</v>
      </c>
      <c r="H319">
        <v>0</v>
      </c>
      <c r="I319">
        <v>0</v>
      </c>
      <c r="J319" s="10">
        <f>Outliers[[#This Row],[spend]]/Outliers[[#This Row],[revenue]]</f>
        <v>0</v>
      </c>
      <c r="K319" s="6" t="e">
        <f>Outliers[[#This Row],[revenue]]/Outliers[[#This Row],[transactions]]</f>
        <v>#DIV/0!</v>
      </c>
      <c r="L319" s="6" t="e">
        <f>Outliers[[#This Row],[spend]]/Outliers[[#This Row],[new_customer_transactions]]</f>
        <v>#DIV/0!</v>
      </c>
      <c r="M319" s="10" t="e">
        <f>Outliers[[#This Row],[clicks]]/Outliers[[#This Row],[impressions]]</f>
        <v>#DIV/0!</v>
      </c>
      <c r="N319" t="e">
        <f>Outliers[[#This Row],[transactions]]/Outliers[[#This Row],[clicks]]</f>
        <v>#DIV/0!</v>
      </c>
    </row>
    <row r="320" spans="1:14" x14ac:dyDescent="0.25">
      <c r="A320" s="1">
        <v>44743</v>
      </c>
      <c r="B320" t="s">
        <v>9</v>
      </c>
      <c r="C320" t="s">
        <v>10</v>
      </c>
      <c r="D320" s="6">
        <v>0</v>
      </c>
      <c r="E320">
        <v>0</v>
      </c>
      <c r="F320">
        <v>0</v>
      </c>
      <c r="G320" s="6">
        <v>0</v>
      </c>
      <c r="H320">
        <v>0</v>
      </c>
      <c r="I320">
        <v>0</v>
      </c>
      <c r="J320" s="10" t="e">
        <f>Outliers[[#This Row],[spend]]/Outliers[[#This Row],[revenue]]</f>
        <v>#DIV/0!</v>
      </c>
      <c r="K320" s="6" t="e">
        <f>Outliers[[#This Row],[revenue]]/Outliers[[#This Row],[transactions]]</f>
        <v>#DIV/0!</v>
      </c>
      <c r="L320" s="6" t="e">
        <f>Outliers[[#This Row],[spend]]/Outliers[[#This Row],[new_customer_transactions]]</f>
        <v>#DIV/0!</v>
      </c>
      <c r="M320" s="10" t="e">
        <f>Outliers[[#This Row],[clicks]]/Outliers[[#This Row],[impressions]]</f>
        <v>#DIV/0!</v>
      </c>
      <c r="N320" t="e">
        <f>Outliers[[#This Row],[transactions]]/Outliers[[#This Row],[clicks]]</f>
        <v>#DIV/0!</v>
      </c>
    </row>
    <row r="321" spans="1:14" x14ac:dyDescent="0.25">
      <c r="A321" s="1">
        <v>44774</v>
      </c>
      <c r="B321" t="s">
        <v>9</v>
      </c>
      <c r="C321" t="s">
        <v>10</v>
      </c>
      <c r="D321" s="6">
        <v>0</v>
      </c>
      <c r="E321">
        <v>0</v>
      </c>
      <c r="F321">
        <v>0</v>
      </c>
      <c r="G321" s="6">
        <v>3536</v>
      </c>
      <c r="H321">
        <v>0</v>
      </c>
      <c r="I321">
        <v>0</v>
      </c>
      <c r="J321" s="10">
        <f>Outliers[[#This Row],[spend]]/Outliers[[#This Row],[revenue]]</f>
        <v>0</v>
      </c>
      <c r="K321" s="6" t="e">
        <f>Outliers[[#This Row],[revenue]]/Outliers[[#This Row],[transactions]]</f>
        <v>#DIV/0!</v>
      </c>
      <c r="L321" s="6" t="e">
        <f>Outliers[[#This Row],[spend]]/Outliers[[#This Row],[new_customer_transactions]]</f>
        <v>#DIV/0!</v>
      </c>
      <c r="M321" s="10" t="e">
        <f>Outliers[[#This Row],[clicks]]/Outliers[[#This Row],[impressions]]</f>
        <v>#DIV/0!</v>
      </c>
      <c r="N321" t="e">
        <f>Outliers[[#This Row],[transactions]]/Outliers[[#This Row],[clicks]]</f>
        <v>#DIV/0!</v>
      </c>
    </row>
    <row r="322" spans="1:14" x14ac:dyDescent="0.25">
      <c r="A322" s="1">
        <v>44805</v>
      </c>
      <c r="B322" t="s">
        <v>9</v>
      </c>
      <c r="C322" t="s">
        <v>10</v>
      </c>
      <c r="D322" s="6">
        <v>0</v>
      </c>
      <c r="E322">
        <v>0</v>
      </c>
      <c r="F322">
        <v>0</v>
      </c>
      <c r="G322" s="6">
        <v>0</v>
      </c>
      <c r="H322">
        <v>0</v>
      </c>
      <c r="I322">
        <v>0</v>
      </c>
      <c r="J322" s="10" t="e">
        <f>Outliers[[#This Row],[spend]]/Outliers[[#This Row],[revenue]]</f>
        <v>#DIV/0!</v>
      </c>
      <c r="K322" s="6" t="e">
        <f>Outliers[[#This Row],[revenue]]/Outliers[[#This Row],[transactions]]</f>
        <v>#DIV/0!</v>
      </c>
      <c r="L322" s="6" t="e">
        <f>Outliers[[#This Row],[spend]]/Outliers[[#This Row],[new_customer_transactions]]</f>
        <v>#DIV/0!</v>
      </c>
      <c r="M322" s="10" t="e">
        <f>Outliers[[#This Row],[clicks]]/Outliers[[#This Row],[impressions]]</f>
        <v>#DIV/0!</v>
      </c>
      <c r="N322" t="e">
        <f>Outliers[[#This Row],[transactions]]/Outliers[[#This Row],[clicks]]</f>
        <v>#DIV/0!</v>
      </c>
    </row>
    <row r="323" spans="1:14" x14ac:dyDescent="0.25">
      <c r="A323" s="1">
        <v>44652</v>
      </c>
      <c r="B323" t="s">
        <v>14</v>
      </c>
      <c r="C323" t="s">
        <v>16</v>
      </c>
      <c r="D323" s="6">
        <v>0</v>
      </c>
      <c r="E323">
        <v>253617</v>
      </c>
      <c r="F323">
        <v>11314</v>
      </c>
      <c r="G323" s="6">
        <v>15653</v>
      </c>
      <c r="H323">
        <v>405</v>
      </c>
      <c r="I323">
        <v>234</v>
      </c>
      <c r="J323" s="10">
        <f>Outliers[[#This Row],[spend]]/Outliers[[#This Row],[revenue]]</f>
        <v>0</v>
      </c>
      <c r="K323" s="6">
        <f>Outliers[[#This Row],[revenue]]/Outliers[[#This Row],[transactions]]</f>
        <v>38.649382716049381</v>
      </c>
      <c r="L323" s="6">
        <f>Outliers[[#This Row],[spend]]/Outliers[[#This Row],[new_customer_transactions]]</f>
        <v>0</v>
      </c>
      <c r="M323" s="10">
        <f>Outliers[[#This Row],[clicks]]/Outliers[[#This Row],[impressions]]</f>
        <v>4.4610574212296493E-2</v>
      </c>
      <c r="N323">
        <f>Outliers[[#This Row],[transactions]]/Outliers[[#This Row],[clicks]]</f>
        <v>3.5796358493901365E-2</v>
      </c>
    </row>
    <row r="324" spans="1:14" x14ac:dyDescent="0.25">
      <c r="A324" s="1">
        <v>44743</v>
      </c>
      <c r="B324" t="s">
        <v>14</v>
      </c>
      <c r="C324" t="s">
        <v>10</v>
      </c>
      <c r="D324" s="6">
        <v>77910</v>
      </c>
      <c r="E324">
        <v>3598049</v>
      </c>
      <c r="F324">
        <v>21448</v>
      </c>
      <c r="G324" s="6">
        <v>43229</v>
      </c>
      <c r="H324">
        <v>1151</v>
      </c>
      <c r="I324">
        <v>746</v>
      </c>
      <c r="J324" s="10">
        <f>Outliers[[#This Row],[spend]]/Outliers[[#This Row],[revenue]]</f>
        <v>1.8022623701681741</v>
      </c>
      <c r="K324" s="6">
        <f>Outliers[[#This Row],[revenue]]/Outliers[[#This Row],[transactions]]</f>
        <v>37.557775847089488</v>
      </c>
      <c r="L324" s="6">
        <f>Outliers[[#This Row],[spend]]/Outliers[[#This Row],[new_customer_transactions]]</f>
        <v>104.43699731903486</v>
      </c>
      <c r="M324" s="10">
        <f>Outliers[[#This Row],[clicks]]/Outliers[[#This Row],[impressions]]</f>
        <v>5.9610083131163586E-3</v>
      </c>
      <c r="N324">
        <f>Outliers[[#This Row],[transactions]]/Outliers[[#This Row],[clicks]]</f>
        <v>5.3664677359194328E-2</v>
      </c>
    </row>
    <row r="325" spans="1:14" x14ac:dyDescent="0.25">
      <c r="A325" s="1">
        <v>44774</v>
      </c>
      <c r="B325" t="s">
        <v>14</v>
      </c>
      <c r="C325" t="s">
        <v>10</v>
      </c>
      <c r="D325" s="6">
        <v>65675</v>
      </c>
      <c r="E325">
        <v>3285332</v>
      </c>
      <c r="F325">
        <v>18674</v>
      </c>
      <c r="G325" s="6">
        <v>44236</v>
      </c>
      <c r="H325">
        <v>1183</v>
      </c>
      <c r="I325">
        <v>764</v>
      </c>
      <c r="J325" s="10">
        <f>Outliers[[#This Row],[spend]]/Outliers[[#This Row],[revenue]]</f>
        <v>1.4846505108961028</v>
      </c>
      <c r="K325" s="6">
        <f>Outliers[[#This Row],[revenue]]/Outliers[[#This Row],[transactions]]</f>
        <v>37.393068469991547</v>
      </c>
      <c r="L325" s="6">
        <f>Outliers[[#This Row],[spend]]/Outliers[[#This Row],[new_customer_transactions]]</f>
        <v>85.962041884816756</v>
      </c>
      <c r="M325" s="10">
        <f>Outliers[[#This Row],[clicks]]/Outliers[[#This Row],[impressions]]</f>
        <v>5.6840526315148666E-3</v>
      </c>
      <c r="N325">
        <f>Outliers[[#This Row],[transactions]]/Outliers[[#This Row],[clicks]]</f>
        <v>6.3350112455820923E-2</v>
      </c>
    </row>
    <row r="326" spans="1:14" x14ac:dyDescent="0.25">
      <c r="A326" s="1">
        <v>44621</v>
      </c>
      <c r="B326" t="s">
        <v>9</v>
      </c>
      <c r="C326" t="s">
        <v>10</v>
      </c>
      <c r="D326" s="6">
        <v>0</v>
      </c>
      <c r="E326">
        <v>481</v>
      </c>
      <c r="F326">
        <v>4</v>
      </c>
      <c r="G326" s="6">
        <v>35</v>
      </c>
      <c r="H326">
        <v>1</v>
      </c>
      <c r="I326">
        <v>0</v>
      </c>
      <c r="J326" s="10" t="e">
        <f>Marketing2[[#This Row],[spend]]/Marketing2[[#This Row],[revenue]]</f>
        <v>#VALUE!</v>
      </c>
      <c r="K326" s="6" t="e">
        <f>Marketing2[[#This Row],[revenue]]/Marketing2[[#This Row],[transactions]]</f>
        <v>#VALUE!</v>
      </c>
      <c r="L326" s="6" t="e">
        <f>Marketing2[[#This Row],[spend]]/Marketing2[[#This Row],[new_customer_transactions]]</f>
        <v>#VALUE!</v>
      </c>
      <c r="M326" s="10" t="e">
        <f>Marketing2[[#This Row],[clicks]]/Marketing2[[#This Row],[impressions]]</f>
        <v>#VALUE!</v>
      </c>
      <c r="N326" t="e">
        <f>Marketing2[[#This Row],[transactions]]/Marketing2[[#This Row],[clicks]]</f>
        <v>#VALUE!</v>
      </c>
    </row>
    <row r="327" spans="1:14" x14ac:dyDescent="0.25">
      <c r="A327" s="1">
        <v>44197</v>
      </c>
      <c r="B327" t="s">
        <v>9</v>
      </c>
      <c r="C327" t="s">
        <v>10</v>
      </c>
      <c r="D327" s="6">
        <v>357</v>
      </c>
      <c r="E327">
        <v>193787</v>
      </c>
      <c r="F327">
        <v>953</v>
      </c>
      <c r="G327" s="6">
        <v>22</v>
      </c>
      <c r="H327">
        <v>0</v>
      </c>
      <c r="I327">
        <v>0</v>
      </c>
      <c r="J327" s="10">
        <f>IFERROR(Marketing2[[#This Row],[spend]]/Marketing2[[#This Row],[revenue]],0)</f>
        <v>0</v>
      </c>
      <c r="K327" s="6" t="e">
        <f>Marketing2[[#This Row],[revenue]]/Marketing2[[#This Row],[transactions]]</f>
        <v>#VALUE!</v>
      </c>
      <c r="L327" s="6" t="e">
        <f>Marketing2[[#This Row],[spend]]/Marketing2[[#This Row],[new_customer_transactions]]</f>
        <v>#VALUE!</v>
      </c>
      <c r="M327" s="10" t="e">
        <f>Marketing2[[#This Row],[clicks]]/Marketing2[[#This Row],[impressions]]</f>
        <v>#VALUE!</v>
      </c>
      <c r="N327" t="e">
        <f>Marketing2[[#This Row],[transactions]]/Marketing2[[#This Row],[clicks]]</f>
        <v>#VALUE!</v>
      </c>
    </row>
    <row r="328" spans="1:14" x14ac:dyDescent="0.25">
      <c r="A328" s="1">
        <v>44228</v>
      </c>
      <c r="B328" t="s">
        <v>9</v>
      </c>
      <c r="C328" t="s">
        <v>10</v>
      </c>
      <c r="D328" s="6">
        <v>260</v>
      </c>
      <c r="E328">
        <v>154207</v>
      </c>
      <c r="F328">
        <v>690</v>
      </c>
      <c r="G328" s="6">
        <v>23</v>
      </c>
      <c r="H328">
        <v>0</v>
      </c>
      <c r="I328">
        <v>0</v>
      </c>
      <c r="J328" s="10">
        <f>IFERROR(Marketing2[[#This Row],[spend]]/Marketing2[[#This Row],[revenue]],0)</f>
        <v>0</v>
      </c>
      <c r="K328" s="6" t="e">
        <f>Marketing2[[#This Row],[revenue]]/Marketing2[[#This Row],[transactions]]</f>
        <v>#VALUE!</v>
      </c>
      <c r="L328" s="6" t="e">
        <f>Marketing2[[#This Row],[spend]]/Marketing2[[#This Row],[new_customer_transactions]]</f>
        <v>#VALUE!</v>
      </c>
      <c r="M328" s="10" t="e">
        <f>Marketing2[[#This Row],[clicks]]/Marketing2[[#This Row],[impressions]]</f>
        <v>#VALUE!</v>
      </c>
      <c r="N328" t="e">
        <f>Marketing2[[#This Row],[transactions]]/Marketing2[[#This Row],[clicks]]</f>
        <v>#VALUE!</v>
      </c>
    </row>
  </sheetData>
  <mergeCells count="4">
    <mergeCell ref="P1:Q1"/>
    <mergeCell ref="P6:Q6"/>
    <mergeCell ref="P16:Q16"/>
    <mergeCell ref="P21:Q21"/>
  </mergeCells>
  <conditionalFormatting sqref="D2:D285">
    <cfRule type="cellIs" dxfId="7" priority="1" operator="greaterThan">
      <formula>50000</formula>
    </cfRule>
  </conditionalFormatting>
  <conditionalFormatting sqref="D143">
    <cfRule type="cellIs" dxfId="6" priority="2" operator="lessThan">
      <formula>0</formula>
    </cfRule>
    <cfRule type="cellIs" dxfId="5" priority="3" operator="equal">
      <formula>0</formula>
    </cfRule>
  </conditionalFormatting>
  <conditionalFormatting sqref="D298:D328">
    <cfRule type="cellIs" dxfId="4" priority="10" operator="greaterThan">
      <formula>50000</formula>
    </cfRule>
  </conditionalFormatting>
  <conditionalFormatting sqref="D1:H142 E143:H143 D144:H285">
    <cfRule type="cellIs" dxfId="3" priority="11" operator="lessThan">
      <formula>0</formula>
    </cfRule>
    <cfRule type="cellIs" dxfId="2" priority="12" operator="equal">
      <formula>0</formula>
    </cfRule>
  </conditionalFormatting>
  <conditionalFormatting sqref="D297:H328">
    <cfRule type="cellIs" dxfId="1" priority="4" operator="lessThan">
      <formula>0</formula>
    </cfRule>
    <cfRule type="cellIs" dxfId="0" priority="5" operator="equal">
      <formula>0</formula>
    </cfRule>
  </conditionalFormatting>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26E-953D-4D21-8B3B-7E129087BF3A}">
  <dimension ref="A1:A3001"/>
  <sheetViews>
    <sheetView workbookViewId="0">
      <selection activeCell="H53" sqref="H53"/>
    </sheetView>
  </sheetViews>
  <sheetFormatPr defaultRowHeight="15" x14ac:dyDescent="0.25"/>
  <cols>
    <col min="1" max="1" width="19.140625" bestFit="1" customWidth="1"/>
  </cols>
  <sheetData>
    <row r="1" spans="1:1" x14ac:dyDescent="0.25">
      <c r="A1" t="s">
        <v>53</v>
      </c>
    </row>
    <row r="2" spans="1:1" x14ac:dyDescent="0.25">
      <c r="A2">
        <v>11.0502909454859</v>
      </c>
    </row>
    <row r="3" spans="1:1" x14ac:dyDescent="0.25">
      <c r="A3">
        <v>24.606605277547001</v>
      </c>
    </row>
    <row r="4" spans="1:1" x14ac:dyDescent="0.25">
      <c r="A4">
        <v>26.305536532341399</v>
      </c>
    </row>
    <row r="5" spans="1:1" x14ac:dyDescent="0.25">
      <c r="A5">
        <v>17.347053384098299</v>
      </c>
    </row>
    <row r="6" spans="1:1" x14ac:dyDescent="0.25">
      <c r="A6">
        <v>27.204230699607901</v>
      </c>
    </row>
    <row r="7" spans="1:1" x14ac:dyDescent="0.25">
      <c r="A7">
        <v>29.0634954548193</v>
      </c>
    </row>
    <row r="8" spans="1:1" x14ac:dyDescent="0.25">
      <c r="A8">
        <v>13.1683847114515</v>
      </c>
    </row>
    <row r="9" spans="1:1" x14ac:dyDescent="0.25">
      <c r="A9">
        <v>19.160465445867299</v>
      </c>
    </row>
    <row r="10" spans="1:1" x14ac:dyDescent="0.25">
      <c r="A10">
        <v>8.9951292653057706</v>
      </c>
    </row>
    <row r="11" spans="1:1" x14ac:dyDescent="0.25">
      <c r="A11">
        <v>0.78872027449745596</v>
      </c>
    </row>
    <row r="12" spans="1:1" x14ac:dyDescent="0.25">
      <c r="A12">
        <v>18.533933997429699</v>
      </c>
    </row>
    <row r="13" spans="1:1" x14ac:dyDescent="0.25">
      <c r="A13">
        <v>12.2636298486218</v>
      </c>
    </row>
    <row r="14" spans="1:1" x14ac:dyDescent="0.25">
      <c r="A14">
        <v>12.874644104041201</v>
      </c>
    </row>
    <row r="15" spans="1:1" x14ac:dyDescent="0.25">
      <c r="A15">
        <v>3.8614932313703898</v>
      </c>
    </row>
    <row r="16" spans="1:1" x14ac:dyDescent="0.25">
      <c r="A16">
        <v>0.69338704922620797</v>
      </c>
    </row>
    <row r="17" spans="1:1" x14ac:dyDescent="0.25">
      <c r="A17">
        <v>10.179990650949399</v>
      </c>
    </row>
    <row r="18" spans="1:1" x14ac:dyDescent="0.25">
      <c r="A18">
        <v>22.170558883679501</v>
      </c>
    </row>
    <row r="19" spans="1:1" x14ac:dyDescent="0.25">
      <c r="A19">
        <v>6.8324670502974403</v>
      </c>
    </row>
    <row r="20" spans="1:1" x14ac:dyDescent="0.25">
      <c r="A20">
        <v>18.9775946413809</v>
      </c>
    </row>
    <row r="21" spans="1:1" x14ac:dyDescent="0.25">
      <c r="A21">
        <v>59.028721058036197</v>
      </c>
    </row>
    <row r="22" spans="1:1" x14ac:dyDescent="0.25">
      <c r="A22">
        <v>1.55914615522372</v>
      </c>
    </row>
    <row r="23" spans="1:1" x14ac:dyDescent="0.25">
      <c r="A23">
        <v>35.987584331066998</v>
      </c>
    </row>
    <row r="24" spans="1:1" x14ac:dyDescent="0.25">
      <c r="A24">
        <v>10.6966052667859</v>
      </c>
    </row>
    <row r="25" spans="1:1" x14ac:dyDescent="0.25">
      <c r="A25">
        <v>13.187976974353001</v>
      </c>
    </row>
    <row r="26" spans="1:1" x14ac:dyDescent="0.25">
      <c r="A26">
        <v>11.373452278602899</v>
      </c>
    </row>
    <row r="27" spans="1:1" x14ac:dyDescent="0.25">
      <c r="A27">
        <v>2.1783118800011398</v>
      </c>
    </row>
    <row r="28" spans="1:1" x14ac:dyDescent="0.25">
      <c r="A28">
        <v>16.960286011908</v>
      </c>
    </row>
    <row r="29" spans="1:1" x14ac:dyDescent="0.25">
      <c r="A29">
        <v>2.22070539045174</v>
      </c>
    </row>
    <row r="30" spans="1:1" x14ac:dyDescent="0.25">
      <c r="A30">
        <v>15.446679865814099</v>
      </c>
    </row>
    <row r="31" spans="1:1" x14ac:dyDescent="0.25">
      <c r="A31">
        <v>1.00125398999126</v>
      </c>
    </row>
    <row r="32" spans="1:1" x14ac:dyDescent="0.25">
      <c r="A32">
        <v>32.568628035057898</v>
      </c>
    </row>
    <row r="33" spans="1:1" x14ac:dyDescent="0.25">
      <c r="A33">
        <v>9.4899604825290407</v>
      </c>
    </row>
    <row r="34" spans="1:1" x14ac:dyDescent="0.25">
      <c r="A34">
        <v>16.3864106206283</v>
      </c>
    </row>
    <row r="35" spans="1:1" x14ac:dyDescent="0.25">
      <c r="A35">
        <v>21.182888891086399</v>
      </c>
    </row>
    <row r="36" spans="1:1" x14ac:dyDescent="0.25">
      <c r="A36">
        <v>7.7699645498475096</v>
      </c>
    </row>
    <row r="37" spans="1:1" x14ac:dyDescent="0.25">
      <c r="A37">
        <v>2.0594242083108498</v>
      </c>
    </row>
    <row r="38" spans="1:1" x14ac:dyDescent="0.25">
      <c r="A38">
        <v>37.492534417286002</v>
      </c>
    </row>
    <row r="39" spans="1:1" x14ac:dyDescent="0.25">
      <c r="A39">
        <v>14.5264634476724</v>
      </c>
    </row>
    <row r="40" spans="1:1" x14ac:dyDescent="0.25">
      <c r="A40">
        <v>17.055172527974801</v>
      </c>
    </row>
    <row r="41" spans="1:1" x14ac:dyDescent="0.25">
      <c r="A41">
        <v>13.050620756823299</v>
      </c>
    </row>
    <row r="42" spans="1:1" x14ac:dyDescent="0.25">
      <c r="A42">
        <v>16.5109437635642</v>
      </c>
    </row>
    <row r="43" spans="1:1" x14ac:dyDescent="0.25">
      <c r="A43">
        <v>4.5687317396114899</v>
      </c>
    </row>
    <row r="44" spans="1:1" x14ac:dyDescent="0.25">
      <c r="A44">
        <v>0.76229186132467897</v>
      </c>
    </row>
    <row r="45" spans="1:1" x14ac:dyDescent="0.25">
      <c r="A45">
        <v>4.39806130619142</v>
      </c>
    </row>
    <row r="46" spans="1:1" x14ac:dyDescent="0.25">
      <c r="A46">
        <v>3.1430684977654102</v>
      </c>
    </row>
    <row r="47" spans="1:1" x14ac:dyDescent="0.25">
      <c r="A47">
        <v>14.3111076495576</v>
      </c>
    </row>
    <row r="48" spans="1:1" x14ac:dyDescent="0.25">
      <c r="A48">
        <v>7.54691377403309</v>
      </c>
    </row>
    <row r="49" spans="1:1" x14ac:dyDescent="0.25">
      <c r="A49">
        <v>11.8466841237429</v>
      </c>
    </row>
    <row r="50" spans="1:1" x14ac:dyDescent="0.25">
      <c r="A50">
        <v>4.3976824450861498</v>
      </c>
    </row>
    <row r="51" spans="1:1" x14ac:dyDescent="0.25">
      <c r="A51">
        <v>11.003804840108</v>
      </c>
    </row>
    <row r="52" spans="1:1" x14ac:dyDescent="0.25">
      <c r="A52">
        <v>0.79073855515830804</v>
      </c>
    </row>
    <row r="53" spans="1:1" x14ac:dyDescent="0.25">
      <c r="A53">
        <v>26.296081594919499</v>
      </c>
    </row>
    <row r="54" spans="1:1" x14ac:dyDescent="0.25">
      <c r="A54">
        <v>32.813828778760097</v>
      </c>
    </row>
    <row r="55" spans="1:1" x14ac:dyDescent="0.25">
      <c r="A55">
        <v>12.704862315732299</v>
      </c>
    </row>
    <row r="56" spans="1:1" x14ac:dyDescent="0.25">
      <c r="A56">
        <v>4.7835542906939796</v>
      </c>
    </row>
    <row r="57" spans="1:1" x14ac:dyDescent="0.25">
      <c r="A57">
        <v>0.106013013579751</v>
      </c>
    </row>
    <row r="58" spans="1:1" x14ac:dyDescent="0.25">
      <c r="A58">
        <v>2.1447769522408202</v>
      </c>
    </row>
    <row r="59" spans="1:1" x14ac:dyDescent="0.25">
      <c r="A59">
        <v>1.6662286793002601</v>
      </c>
    </row>
    <row r="60" spans="1:1" x14ac:dyDescent="0.25">
      <c r="A60">
        <v>5.9760724595210597</v>
      </c>
    </row>
    <row r="61" spans="1:1" x14ac:dyDescent="0.25">
      <c r="A61">
        <v>13.3168335054512</v>
      </c>
    </row>
    <row r="62" spans="1:1" x14ac:dyDescent="0.25">
      <c r="A62">
        <v>10.4396282235918</v>
      </c>
    </row>
    <row r="63" spans="1:1" x14ac:dyDescent="0.25">
      <c r="A63">
        <v>20.4355284473544</v>
      </c>
    </row>
    <row r="64" spans="1:1" x14ac:dyDescent="0.25">
      <c r="A64">
        <v>4.0393589591087196</v>
      </c>
    </row>
    <row r="65" spans="1:1" x14ac:dyDescent="0.25">
      <c r="A65">
        <v>3.5050325624069698</v>
      </c>
    </row>
    <row r="66" spans="1:1" x14ac:dyDescent="0.25">
      <c r="A66">
        <v>0.80740744747132598</v>
      </c>
    </row>
    <row r="67" spans="1:1" x14ac:dyDescent="0.25">
      <c r="A67">
        <v>15.323556200711</v>
      </c>
    </row>
    <row r="68" spans="1:1" x14ac:dyDescent="0.25">
      <c r="A68">
        <v>1.9915061196369099</v>
      </c>
    </row>
    <row r="69" spans="1:1" x14ac:dyDescent="0.25">
      <c r="A69">
        <v>3.8946678623637401</v>
      </c>
    </row>
    <row r="70" spans="1:1" x14ac:dyDescent="0.25">
      <c r="A70">
        <v>0.65681139245734999</v>
      </c>
    </row>
    <row r="71" spans="1:1" x14ac:dyDescent="0.25">
      <c r="A71">
        <v>12.677834630943799</v>
      </c>
    </row>
    <row r="72" spans="1:1" x14ac:dyDescent="0.25">
      <c r="A72">
        <v>1.43931075132314</v>
      </c>
    </row>
    <row r="73" spans="1:1" x14ac:dyDescent="0.25">
      <c r="A73">
        <v>0.89452314679512401</v>
      </c>
    </row>
    <row r="74" spans="1:1" x14ac:dyDescent="0.25">
      <c r="A74">
        <v>44.632201383529903</v>
      </c>
    </row>
    <row r="75" spans="1:1" x14ac:dyDescent="0.25">
      <c r="A75">
        <v>20.6127305270264</v>
      </c>
    </row>
    <row r="76" spans="1:1" x14ac:dyDescent="0.25">
      <c r="A76">
        <v>11.034909046986799</v>
      </c>
    </row>
    <row r="77" spans="1:1" x14ac:dyDescent="0.25">
      <c r="A77">
        <v>1.4741606835569401</v>
      </c>
    </row>
    <row r="78" spans="1:1" x14ac:dyDescent="0.25">
      <c r="A78">
        <v>9.6997785417412992</v>
      </c>
    </row>
    <row r="79" spans="1:1" x14ac:dyDescent="0.25">
      <c r="A79">
        <v>10.8631682635329</v>
      </c>
    </row>
    <row r="80" spans="1:1" x14ac:dyDescent="0.25">
      <c r="A80">
        <v>8.7358025172835596</v>
      </c>
    </row>
    <row r="81" spans="1:1" x14ac:dyDescent="0.25">
      <c r="A81">
        <v>13.979119082767699</v>
      </c>
    </row>
    <row r="82" spans="1:1" x14ac:dyDescent="0.25">
      <c r="A82">
        <v>25.586761326798701</v>
      </c>
    </row>
    <row r="83" spans="1:1" x14ac:dyDescent="0.25">
      <c r="A83">
        <v>19.4719603270253</v>
      </c>
    </row>
    <row r="84" spans="1:1" x14ac:dyDescent="0.25">
      <c r="A84">
        <v>3.8482180611441601</v>
      </c>
    </row>
    <row r="85" spans="1:1" x14ac:dyDescent="0.25">
      <c r="A85">
        <v>28.707705697278001</v>
      </c>
    </row>
    <row r="86" spans="1:1" x14ac:dyDescent="0.25">
      <c r="A86">
        <v>20.616703550080501</v>
      </c>
    </row>
    <row r="87" spans="1:1" x14ac:dyDescent="0.25">
      <c r="A87">
        <v>17.5811485294115</v>
      </c>
    </row>
    <row r="88" spans="1:1" x14ac:dyDescent="0.25">
      <c r="A88">
        <v>42.577416631377403</v>
      </c>
    </row>
    <row r="89" spans="1:1" x14ac:dyDescent="0.25">
      <c r="A89">
        <v>3.2353902247237301</v>
      </c>
    </row>
    <row r="90" spans="1:1" x14ac:dyDescent="0.25">
      <c r="A90">
        <v>27.315382002959701</v>
      </c>
    </row>
    <row r="91" spans="1:1" x14ac:dyDescent="0.25">
      <c r="A91">
        <v>40.911055757555303</v>
      </c>
    </row>
    <row r="92" spans="1:1" x14ac:dyDescent="0.25">
      <c r="A92">
        <v>2.3223601975411801</v>
      </c>
    </row>
    <row r="93" spans="1:1" x14ac:dyDescent="0.25">
      <c r="A93">
        <v>28.887621122028001</v>
      </c>
    </row>
    <row r="94" spans="1:1" x14ac:dyDescent="0.25">
      <c r="A94">
        <v>1.81270165645422</v>
      </c>
    </row>
    <row r="95" spans="1:1" x14ac:dyDescent="0.25">
      <c r="A95">
        <v>12.7179957800455</v>
      </c>
    </row>
    <row r="96" spans="1:1" x14ac:dyDescent="0.25">
      <c r="A96">
        <v>16.286134325131101</v>
      </c>
    </row>
    <row r="97" spans="1:1" x14ac:dyDescent="0.25">
      <c r="A97">
        <v>6.9753903785097604</v>
      </c>
    </row>
    <row r="98" spans="1:1" x14ac:dyDescent="0.25">
      <c r="A98">
        <v>10.7780114253001</v>
      </c>
    </row>
    <row r="99" spans="1:1" x14ac:dyDescent="0.25">
      <c r="A99">
        <v>31.918521512060099</v>
      </c>
    </row>
    <row r="100" spans="1:1" x14ac:dyDescent="0.25">
      <c r="A100">
        <v>8.7015056073632309</v>
      </c>
    </row>
    <row r="101" spans="1:1" x14ac:dyDescent="0.25">
      <c r="A101">
        <v>29.016644340481498</v>
      </c>
    </row>
    <row r="102" spans="1:1" x14ac:dyDescent="0.25">
      <c r="A102">
        <v>20.827047074986801</v>
      </c>
    </row>
    <row r="103" spans="1:1" x14ac:dyDescent="0.25">
      <c r="A103">
        <v>39.4660401786332</v>
      </c>
    </row>
    <row r="104" spans="1:1" x14ac:dyDescent="0.25">
      <c r="A104">
        <v>15.2874175178362</v>
      </c>
    </row>
    <row r="105" spans="1:1" x14ac:dyDescent="0.25">
      <c r="A105">
        <v>2.0952647228046501</v>
      </c>
    </row>
    <row r="106" spans="1:1" x14ac:dyDescent="0.25">
      <c r="A106">
        <v>11.0455296366756</v>
      </c>
    </row>
    <row r="107" spans="1:1" x14ac:dyDescent="0.25">
      <c r="A107">
        <v>0.24227624855682001</v>
      </c>
    </row>
    <row r="108" spans="1:1" x14ac:dyDescent="0.25">
      <c r="A108">
        <v>13.3234910829513</v>
      </c>
    </row>
    <row r="109" spans="1:1" x14ac:dyDescent="0.25">
      <c r="A109">
        <v>11.2281666563253</v>
      </c>
    </row>
    <row r="110" spans="1:1" x14ac:dyDescent="0.25">
      <c r="A110">
        <v>28.5975008510771</v>
      </c>
    </row>
    <row r="111" spans="1:1" x14ac:dyDescent="0.25">
      <c r="A111">
        <v>18.118039233620699</v>
      </c>
    </row>
    <row r="112" spans="1:1" x14ac:dyDescent="0.25">
      <c r="A112">
        <v>20.2036464185211</v>
      </c>
    </row>
    <row r="113" spans="1:1" x14ac:dyDescent="0.25">
      <c r="A113">
        <v>14.163894396996</v>
      </c>
    </row>
    <row r="114" spans="1:1" x14ac:dyDescent="0.25">
      <c r="A114">
        <v>21.928209286919</v>
      </c>
    </row>
    <row r="115" spans="1:1" x14ac:dyDescent="0.25">
      <c r="A115">
        <v>28.9928295323421</v>
      </c>
    </row>
    <row r="116" spans="1:1" x14ac:dyDescent="0.25">
      <c r="A116">
        <v>4.6149592748099604</v>
      </c>
    </row>
    <row r="117" spans="1:1" x14ac:dyDescent="0.25">
      <c r="A117">
        <v>4.1858862439814501</v>
      </c>
    </row>
    <row r="118" spans="1:1" x14ac:dyDescent="0.25">
      <c r="A118">
        <v>0.25437769625093498</v>
      </c>
    </row>
    <row r="119" spans="1:1" x14ac:dyDescent="0.25">
      <c r="A119">
        <v>4.2804988289329904</v>
      </c>
    </row>
    <row r="120" spans="1:1" x14ac:dyDescent="0.25">
      <c r="A120">
        <v>28.975577543661601</v>
      </c>
    </row>
    <row r="121" spans="1:1" x14ac:dyDescent="0.25">
      <c r="A121">
        <v>4.7379998869896403</v>
      </c>
    </row>
    <row r="122" spans="1:1" x14ac:dyDescent="0.25">
      <c r="A122">
        <v>2.0913721190761501</v>
      </c>
    </row>
    <row r="123" spans="1:1" x14ac:dyDescent="0.25">
      <c r="A123">
        <v>0.281738108581505</v>
      </c>
    </row>
    <row r="124" spans="1:1" x14ac:dyDescent="0.25">
      <c r="A124">
        <v>2.85972710494941</v>
      </c>
    </row>
    <row r="125" spans="1:1" x14ac:dyDescent="0.25">
      <c r="A125">
        <v>7.5496500605214996</v>
      </c>
    </row>
    <row r="126" spans="1:1" x14ac:dyDescent="0.25">
      <c r="A126">
        <v>11.4109620238424</v>
      </c>
    </row>
    <row r="127" spans="1:1" x14ac:dyDescent="0.25">
      <c r="A127">
        <v>39.002580773959998</v>
      </c>
    </row>
    <row r="128" spans="1:1" x14ac:dyDescent="0.25">
      <c r="A128">
        <v>0.57424627836300601</v>
      </c>
    </row>
    <row r="129" spans="1:1" x14ac:dyDescent="0.25">
      <c r="A129">
        <v>8.9204804850110904</v>
      </c>
    </row>
    <row r="130" spans="1:1" x14ac:dyDescent="0.25">
      <c r="A130">
        <v>4.8178421974988401</v>
      </c>
    </row>
    <row r="131" spans="1:1" x14ac:dyDescent="0.25">
      <c r="A131">
        <v>9.9993626943135094</v>
      </c>
    </row>
    <row r="132" spans="1:1" x14ac:dyDescent="0.25">
      <c r="A132">
        <v>13.8719274976904</v>
      </c>
    </row>
    <row r="133" spans="1:1" x14ac:dyDescent="0.25">
      <c r="A133">
        <v>19.837518298685399</v>
      </c>
    </row>
    <row r="134" spans="1:1" x14ac:dyDescent="0.25">
      <c r="A134">
        <v>4.7908765073119604</v>
      </c>
    </row>
    <row r="135" spans="1:1" x14ac:dyDescent="0.25">
      <c r="A135">
        <v>22.4408188630029</v>
      </c>
    </row>
    <row r="136" spans="1:1" x14ac:dyDescent="0.25">
      <c r="A136">
        <v>13.2337689655186</v>
      </c>
    </row>
    <row r="137" spans="1:1" x14ac:dyDescent="0.25">
      <c r="A137">
        <v>2.8289775952188401</v>
      </c>
    </row>
    <row r="138" spans="1:1" x14ac:dyDescent="0.25">
      <c r="A138">
        <v>30.0148640612633</v>
      </c>
    </row>
    <row r="139" spans="1:1" x14ac:dyDescent="0.25">
      <c r="A139">
        <v>1.11784552156867</v>
      </c>
    </row>
    <row r="140" spans="1:1" x14ac:dyDescent="0.25">
      <c r="A140">
        <v>3.9589334793735298</v>
      </c>
    </row>
    <row r="141" spans="1:1" x14ac:dyDescent="0.25">
      <c r="A141">
        <v>39.692732857075796</v>
      </c>
    </row>
    <row r="142" spans="1:1" x14ac:dyDescent="0.25">
      <c r="A142">
        <v>2.50671002975337</v>
      </c>
    </row>
    <row r="143" spans="1:1" x14ac:dyDescent="0.25">
      <c r="A143">
        <v>15.8408457766075</v>
      </c>
    </row>
    <row r="144" spans="1:1" x14ac:dyDescent="0.25">
      <c r="A144">
        <v>15.186487508794</v>
      </c>
    </row>
    <row r="145" spans="1:1" x14ac:dyDescent="0.25">
      <c r="A145">
        <v>2.2579915929821999</v>
      </c>
    </row>
    <row r="146" spans="1:1" x14ac:dyDescent="0.25">
      <c r="A146">
        <v>1.5601566594649701</v>
      </c>
    </row>
    <row r="147" spans="1:1" x14ac:dyDescent="0.25">
      <c r="A147">
        <v>29.078846904564902</v>
      </c>
    </row>
    <row r="148" spans="1:1" x14ac:dyDescent="0.25">
      <c r="A148">
        <v>12.988013047437899</v>
      </c>
    </row>
    <row r="149" spans="1:1" x14ac:dyDescent="0.25">
      <c r="A149">
        <v>26.3141087271663</v>
      </c>
    </row>
    <row r="150" spans="1:1" x14ac:dyDescent="0.25">
      <c r="A150">
        <v>4.8545169227068703</v>
      </c>
    </row>
    <row r="151" spans="1:1" x14ac:dyDescent="0.25">
      <c r="A151">
        <v>17.829086924845502</v>
      </c>
    </row>
    <row r="152" spans="1:1" x14ac:dyDescent="0.25">
      <c r="A152">
        <v>10.3332285552972</v>
      </c>
    </row>
    <row r="153" spans="1:1" x14ac:dyDescent="0.25">
      <c r="A153">
        <v>12.509511727647199</v>
      </c>
    </row>
    <row r="154" spans="1:1" x14ac:dyDescent="0.25">
      <c r="A154">
        <v>17.684279026094401</v>
      </c>
    </row>
    <row r="155" spans="1:1" x14ac:dyDescent="0.25">
      <c r="A155">
        <v>8.7161121308801004</v>
      </c>
    </row>
    <row r="156" spans="1:1" x14ac:dyDescent="0.25">
      <c r="A156">
        <v>44.027731127120902</v>
      </c>
    </row>
    <row r="157" spans="1:1" x14ac:dyDescent="0.25">
      <c r="A157">
        <v>0.309901316589279</v>
      </c>
    </row>
    <row r="158" spans="1:1" x14ac:dyDescent="0.25">
      <c r="A158">
        <v>29.943233234947101</v>
      </c>
    </row>
    <row r="159" spans="1:1" x14ac:dyDescent="0.25">
      <c r="A159">
        <v>14.5774299094402</v>
      </c>
    </row>
    <row r="160" spans="1:1" x14ac:dyDescent="0.25">
      <c r="A160">
        <v>18.196421737641302</v>
      </c>
    </row>
    <row r="161" spans="1:1" x14ac:dyDescent="0.25">
      <c r="A161">
        <v>13.6822419163394</v>
      </c>
    </row>
    <row r="162" spans="1:1" x14ac:dyDescent="0.25">
      <c r="A162">
        <v>18.292484566976199</v>
      </c>
    </row>
    <row r="163" spans="1:1" x14ac:dyDescent="0.25">
      <c r="A163">
        <v>18.976188074309199</v>
      </c>
    </row>
    <row r="164" spans="1:1" x14ac:dyDescent="0.25">
      <c r="A164">
        <v>7.1600344288545701</v>
      </c>
    </row>
    <row r="165" spans="1:1" x14ac:dyDescent="0.25">
      <c r="A165">
        <v>0.55683569179040904</v>
      </c>
    </row>
    <row r="166" spans="1:1" x14ac:dyDescent="0.25">
      <c r="A166">
        <v>3.0585319455684101</v>
      </c>
    </row>
    <row r="167" spans="1:1" x14ac:dyDescent="0.25">
      <c r="A167">
        <v>13.569212933308799</v>
      </c>
    </row>
    <row r="168" spans="1:1" x14ac:dyDescent="0.25">
      <c r="A168">
        <v>22.626109876069201</v>
      </c>
    </row>
    <row r="169" spans="1:1" x14ac:dyDescent="0.25">
      <c r="A169">
        <v>11.1813279278166</v>
      </c>
    </row>
    <row r="170" spans="1:1" x14ac:dyDescent="0.25">
      <c r="A170">
        <v>14.9304393978201</v>
      </c>
    </row>
    <row r="171" spans="1:1" x14ac:dyDescent="0.25">
      <c r="A171">
        <v>3.4705071268908001</v>
      </c>
    </row>
    <row r="172" spans="1:1" x14ac:dyDescent="0.25">
      <c r="A172">
        <v>11.363151965304599</v>
      </c>
    </row>
    <row r="173" spans="1:1" x14ac:dyDescent="0.25">
      <c r="A173">
        <v>18.415813423116202</v>
      </c>
    </row>
    <row r="174" spans="1:1" x14ac:dyDescent="0.25">
      <c r="A174">
        <v>4.5170617839321396</v>
      </c>
    </row>
    <row r="175" spans="1:1" x14ac:dyDescent="0.25">
      <c r="A175">
        <v>15.874837967437999</v>
      </c>
    </row>
    <row r="176" spans="1:1" x14ac:dyDescent="0.25">
      <c r="A176">
        <v>4.9594558743548003</v>
      </c>
    </row>
    <row r="177" spans="1:1" x14ac:dyDescent="0.25">
      <c r="A177">
        <v>8.0042939978634795</v>
      </c>
    </row>
    <row r="178" spans="1:1" x14ac:dyDescent="0.25">
      <c r="A178">
        <v>48.835246073517403</v>
      </c>
    </row>
    <row r="179" spans="1:1" x14ac:dyDescent="0.25">
      <c r="A179">
        <v>19.316390748181899</v>
      </c>
    </row>
    <row r="180" spans="1:1" x14ac:dyDescent="0.25">
      <c r="A180">
        <v>4.7768625871325501</v>
      </c>
    </row>
    <row r="181" spans="1:1" x14ac:dyDescent="0.25">
      <c r="A181">
        <v>10.764521340478201</v>
      </c>
    </row>
    <row r="182" spans="1:1" x14ac:dyDescent="0.25">
      <c r="A182">
        <v>7.74620335891131</v>
      </c>
    </row>
    <row r="183" spans="1:1" x14ac:dyDescent="0.25">
      <c r="A183">
        <v>0.77752947334245304</v>
      </c>
    </row>
    <row r="184" spans="1:1" x14ac:dyDescent="0.25">
      <c r="A184">
        <v>16.748348854493099</v>
      </c>
    </row>
    <row r="185" spans="1:1" x14ac:dyDescent="0.25">
      <c r="A185">
        <v>9.7218465742874507</v>
      </c>
    </row>
    <row r="186" spans="1:1" x14ac:dyDescent="0.25">
      <c r="A186">
        <v>25.347996475279</v>
      </c>
    </row>
    <row r="187" spans="1:1" x14ac:dyDescent="0.25">
      <c r="A187">
        <v>12.096426975718099</v>
      </c>
    </row>
    <row r="188" spans="1:1" x14ac:dyDescent="0.25">
      <c r="A188">
        <v>35.523333377311701</v>
      </c>
    </row>
    <row r="189" spans="1:1" x14ac:dyDescent="0.25">
      <c r="A189">
        <v>20.686702351667801</v>
      </c>
    </row>
    <row r="190" spans="1:1" x14ac:dyDescent="0.25">
      <c r="A190">
        <v>0.28373535238418501</v>
      </c>
    </row>
    <row r="191" spans="1:1" x14ac:dyDescent="0.25">
      <c r="A191">
        <v>14.060509726640801</v>
      </c>
    </row>
    <row r="192" spans="1:1" x14ac:dyDescent="0.25">
      <c r="A192">
        <v>37.581440023469703</v>
      </c>
    </row>
    <row r="193" spans="1:1" x14ac:dyDescent="0.25">
      <c r="A193">
        <v>13.5984454543783</v>
      </c>
    </row>
    <row r="194" spans="1:1" x14ac:dyDescent="0.25">
      <c r="A194">
        <v>17.0368151977483</v>
      </c>
    </row>
    <row r="195" spans="1:1" x14ac:dyDescent="0.25">
      <c r="A195">
        <v>1.5269412976405801</v>
      </c>
    </row>
    <row r="196" spans="1:1" x14ac:dyDescent="0.25">
      <c r="A196">
        <v>33.794562303849602</v>
      </c>
    </row>
    <row r="197" spans="1:1" x14ac:dyDescent="0.25">
      <c r="A197">
        <v>0.70288479471992904</v>
      </c>
    </row>
    <row r="198" spans="1:1" x14ac:dyDescent="0.25">
      <c r="A198">
        <v>21.686604093745899</v>
      </c>
    </row>
    <row r="199" spans="1:1" x14ac:dyDescent="0.25">
      <c r="A199">
        <v>7.72500002578865</v>
      </c>
    </row>
    <row r="200" spans="1:1" x14ac:dyDescent="0.25">
      <c r="A200">
        <v>11.4704563627262</v>
      </c>
    </row>
    <row r="201" spans="1:1" x14ac:dyDescent="0.25">
      <c r="A201">
        <v>11.4436666549348</v>
      </c>
    </row>
    <row r="202" spans="1:1" x14ac:dyDescent="0.25">
      <c r="A202">
        <v>1.10923161226545</v>
      </c>
    </row>
    <row r="203" spans="1:1" x14ac:dyDescent="0.25">
      <c r="A203">
        <v>51.616731350171797</v>
      </c>
    </row>
    <row r="204" spans="1:1" x14ac:dyDescent="0.25">
      <c r="A204">
        <v>2.0406400469055299</v>
      </c>
    </row>
    <row r="205" spans="1:1" x14ac:dyDescent="0.25">
      <c r="A205">
        <v>24.909761769970199</v>
      </c>
    </row>
    <row r="206" spans="1:1" x14ac:dyDescent="0.25">
      <c r="A206">
        <v>0.78289917314205704</v>
      </c>
    </row>
    <row r="207" spans="1:1" x14ac:dyDescent="0.25">
      <c r="A207">
        <v>28.652038782545102</v>
      </c>
    </row>
    <row r="208" spans="1:1" x14ac:dyDescent="0.25">
      <c r="A208">
        <v>8.4987351702104501</v>
      </c>
    </row>
    <row r="209" spans="1:1" x14ac:dyDescent="0.25">
      <c r="A209">
        <v>2.2580175662323501</v>
      </c>
    </row>
    <row r="210" spans="1:1" x14ac:dyDescent="0.25">
      <c r="A210">
        <v>1.0424612820933199</v>
      </c>
    </row>
    <row r="211" spans="1:1" x14ac:dyDescent="0.25">
      <c r="A211">
        <v>54.330030655331399</v>
      </c>
    </row>
    <row r="212" spans="1:1" x14ac:dyDescent="0.25">
      <c r="A212">
        <v>24.290006167132798</v>
      </c>
    </row>
    <row r="213" spans="1:1" x14ac:dyDescent="0.25">
      <c r="A213">
        <v>11.1043547264322</v>
      </c>
    </row>
    <row r="214" spans="1:1" x14ac:dyDescent="0.25">
      <c r="A214">
        <v>3.6668278696102399</v>
      </c>
    </row>
    <row r="215" spans="1:1" x14ac:dyDescent="0.25">
      <c r="A215">
        <v>27.699814393868799</v>
      </c>
    </row>
    <row r="216" spans="1:1" x14ac:dyDescent="0.25">
      <c r="A216">
        <v>2.07293443788594</v>
      </c>
    </row>
    <row r="217" spans="1:1" x14ac:dyDescent="0.25">
      <c r="A217">
        <v>13.3416414573772</v>
      </c>
    </row>
    <row r="218" spans="1:1" x14ac:dyDescent="0.25">
      <c r="A218">
        <v>8.2932885669279397</v>
      </c>
    </row>
    <row r="219" spans="1:1" x14ac:dyDescent="0.25">
      <c r="A219">
        <v>6.72473196653345</v>
      </c>
    </row>
    <row r="220" spans="1:1" x14ac:dyDescent="0.25">
      <c r="A220">
        <v>25.142235303462499</v>
      </c>
    </row>
    <row r="221" spans="1:1" x14ac:dyDescent="0.25">
      <c r="A221">
        <v>14.4360739366508</v>
      </c>
    </row>
    <row r="222" spans="1:1" x14ac:dyDescent="0.25">
      <c r="A222">
        <v>2.6881454949195098</v>
      </c>
    </row>
    <row r="223" spans="1:1" x14ac:dyDescent="0.25">
      <c r="A223">
        <v>1.54135230141436</v>
      </c>
    </row>
    <row r="224" spans="1:1" x14ac:dyDescent="0.25">
      <c r="A224">
        <v>7.3607246655247103</v>
      </c>
    </row>
    <row r="225" spans="1:1" x14ac:dyDescent="0.25">
      <c r="A225">
        <v>12.3846422318378</v>
      </c>
    </row>
    <row r="226" spans="1:1" x14ac:dyDescent="0.25">
      <c r="A226">
        <v>1.7275448628323999</v>
      </c>
    </row>
    <row r="227" spans="1:1" x14ac:dyDescent="0.25">
      <c r="A227">
        <v>28.0912302187497</v>
      </c>
    </row>
    <row r="228" spans="1:1" x14ac:dyDescent="0.25">
      <c r="A228">
        <v>12.534383044256799</v>
      </c>
    </row>
    <row r="229" spans="1:1" x14ac:dyDescent="0.25">
      <c r="A229">
        <v>10.049319365618</v>
      </c>
    </row>
    <row r="230" spans="1:1" x14ac:dyDescent="0.25">
      <c r="A230">
        <v>20.833789955991399</v>
      </c>
    </row>
    <row r="231" spans="1:1" x14ac:dyDescent="0.25">
      <c r="A231">
        <v>1.5309664332155299</v>
      </c>
    </row>
    <row r="232" spans="1:1" x14ac:dyDescent="0.25">
      <c r="A232">
        <v>30.5202212926473</v>
      </c>
    </row>
    <row r="233" spans="1:1" x14ac:dyDescent="0.25">
      <c r="A233">
        <v>43.838728960268703</v>
      </c>
    </row>
    <row r="234" spans="1:1" x14ac:dyDescent="0.25">
      <c r="A234">
        <v>12.619126789558401</v>
      </c>
    </row>
    <row r="235" spans="1:1" x14ac:dyDescent="0.25">
      <c r="A235">
        <v>10.161539628484</v>
      </c>
    </row>
    <row r="236" spans="1:1" x14ac:dyDescent="0.25">
      <c r="A236">
        <v>4.2899461366840299</v>
      </c>
    </row>
    <row r="237" spans="1:1" x14ac:dyDescent="0.25">
      <c r="A237">
        <v>6.5685130690009901</v>
      </c>
    </row>
    <row r="238" spans="1:1" x14ac:dyDescent="0.25">
      <c r="A238">
        <v>5.3825031096632499</v>
      </c>
    </row>
    <row r="239" spans="1:1" x14ac:dyDescent="0.25">
      <c r="A239">
        <v>1.5012078160112801</v>
      </c>
    </row>
    <row r="240" spans="1:1" x14ac:dyDescent="0.25">
      <c r="A240">
        <v>6.0812960395167401</v>
      </c>
    </row>
    <row r="241" spans="1:1" x14ac:dyDescent="0.25">
      <c r="A241">
        <v>2.1885797225623298</v>
      </c>
    </row>
    <row r="242" spans="1:1" x14ac:dyDescent="0.25">
      <c r="A242">
        <v>13.832021376325599</v>
      </c>
    </row>
    <row r="243" spans="1:1" x14ac:dyDescent="0.25">
      <c r="A243">
        <v>1.60623952369752</v>
      </c>
    </row>
    <row r="244" spans="1:1" x14ac:dyDescent="0.25">
      <c r="A244">
        <v>3.1415678806217699</v>
      </c>
    </row>
    <row r="245" spans="1:1" x14ac:dyDescent="0.25">
      <c r="A245">
        <v>2.2589899847653099</v>
      </c>
    </row>
    <row r="246" spans="1:1" x14ac:dyDescent="0.25">
      <c r="A246">
        <v>10.177529738494901</v>
      </c>
    </row>
    <row r="247" spans="1:1" x14ac:dyDescent="0.25">
      <c r="A247">
        <v>4.1277692598324798</v>
      </c>
    </row>
    <row r="248" spans="1:1" x14ac:dyDescent="0.25">
      <c r="A248">
        <v>31.193558969480801</v>
      </c>
    </row>
    <row r="249" spans="1:1" x14ac:dyDescent="0.25">
      <c r="A249">
        <v>10.1613569014782</v>
      </c>
    </row>
    <row r="250" spans="1:1" x14ac:dyDescent="0.25">
      <c r="A250">
        <v>10.7943600235951</v>
      </c>
    </row>
    <row r="251" spans="1:1" x14ac:dyDescent="0.25">
      <c r="A251">
        <v>18.801756784516101</v>
      </c>
    </row>
    <row r="252" spans="1:1" x14ac:dyDescent="0.25">
      <c r="A252">
        <v>9.0539353358743693</v>
      </c>
    </row>
    <row r="253" spans="1:1" x14ac:dyDescent="0.25">
      <c r="A253">
        <v>18.8940972414191</v>
      </c>
    </row>
    <row r="254" spans="1:1" x14ac:dyDescent="0.25">
      <c r="A254">
        <v>23.8762400690402</v>
      </c>
    </row>
    <row r="255" spans="1:1" x14ac:dyDescent="0.25">
      <c r="A255">
        <v>10.8444095852192</v>
      </c>
    </row>
    <row r="256" spans="1:1" x14ac:dyDescent="0.25">
      <c r="A256">
        <v>15.3514456984367</v>
      </c>
    </row>
    <row r="257" spans="1:1" x14ac:dyDescent="0.25">
      <c r="A257">
        <v>41.212440573419499</v>
      </c>
    </row>
    <row r="258" spans="1:1" x14ac:dyDescent="0.25">
      <c r="A258">
        <v>1.6180698579791299</v>
      </c>
    </row>
    <row r="259" spans="1:1" x14ac:dyDescent="0.25">
      <c r="A259">
        <v>14.4581493545975</v>
      </c>
    </row>
    <row r="260" spans="1:1" x14ac:dyDescent="0.25">
      <c r="A260">
        <v>4.6937142389520696</v>
      </c>
    </row>
    <row r="261" spans="1:1" x14ac:dyDescent="0.25">
      <c r="A261">
        <v>2.2596139103403301</v>
      </c>
    </row>
    <row r="262" spans="1:1" x14ac:dyDescent="0.25">
      <c r="A262">
        <v>9.9727452800041494</v>
      </c>
    </row>
    <row r="263" spans="1:1" x14ac:dyDescent="0.25">
      <c r="A263">
        <v>21.643469387905199</v>
      </c>
    </row>
    <row r="264" spans="1:1" x14ac:dyDescent="0.25">
      <c r="A264">
        <v>41.334546739824901</v>
      </c>
    </row>
    <row r="265" spans="1:1" x14ac:dyDescent="0.25">
      <c r="A265">
        <v>1.41824125050239</v>
      </c>
    </row>
    <row r="266" spans="1:1" x14ac:dyDescent="0.25">
      <c r="A266">
        <v>1.2534483624558099</v>
      </c>
    </row>
    <row r="267" spans="1:1" x14ac:dyDescent="0.25">
      <c r="A267">
        <v>9.0887028863743602</v>
      </c>
    </row>
    <row r="268" spans="1:1" x14ac:dyDescent="0.25">
      <c r="A268">
        <v>23.6516321299402</v>
      </c>
    </row>
    <row r="269" spans="1:1" x14ac:dyDescent="0.25">
      <c r="A269">
        <v>2.1490923292713999</v>
      </c>
    </row>
    <row r="270" spans="1:1" x14ac:dyDescent="0.25">
      <c r="A270">
        <v>9.9580063583693494</v>
      </c>
    </row>
    <row r="271" spans="1:1" x14ac:dyDescent="0.25">
      <c r="A271">
        <v>10.8292857069085</v>
      </c>
    </row>
    <row r="272" spans="1:1" x14ac:dyDescent="0.25">
      <c r="A272">
        <v>0.135166477463776</v>
      </c>
    </row>
    <row r="273" spans="1:1" x14ac:dyDescent="0.25">
      <c r="A273">
        <v>1.49823484621551</v>
      </c>
    </row>
    <row r="274" spans="1:1" x14ac:dyDescent="0.25">
      <c r="A274">
        <v>11.23619189873</v>
      </c>
    </row>
    <row r="275" spans="1:1" x14ac:dyDescent="0.25">
      <c r="A275">
        <v>9.2128210645538502</v>
      </c>
    </row>
    <row r="276" spans="1:1" x14ac:dyDescent="0.25">
      <c r="A276">
        <v>9.6864943177989602</v>
      </c>
    </row>
    <row r="277" spans="1:1" x14ac:dyDescent="0.25">
      <c r="A277">
        <v>6.2338218479957304</v>
      </c>
    </row>
    <row r="278" spans="1:1" x14ac:dyDescent="0.25">
      <c r="A278">
        <v>2.1504881297032199</v>
      </c>
    </row>
    <row r="279" spans="1:1" x14ac:dyDescent="0.25">
      <c r="A279">
        <v>11.272540936026401</v>
      </c>
    </row>
    <row r="280" spans="1:1" x14ac:dyDescent="0.25">
      <c r="A280">
        <v>6.9027776593545997</v>
      </c>
    </row>
    <row r="281" spans="1:1" x14ac:dyDescent="0.25">
      <c r="A281">
        <v>6.0971781904363898</v>
      </c>
    </row>
    <row r="282" spans="1:1" x14ac:dyDescent="0.25">
      <c r="A282">
        <v>9.6337191106787898</v>
      </c>
    </row>
    <row r="283" spans="1:1" x14ac:dyDescent="0.25">
      <c r="A283">
        <v>20.743274142945602</v>
      </c>
    </row>
    <row r="284" spans="1:1" x14ac:dyDescent="0.25">
      <c r="A284">
        <v>6.6581251369224201</v>
      </c>
    </row>
    <row r="285" spans="1:1" x14ac:dyDescent="0.25">
      <c r="A285">
        <v>33.102740072764199</v>
      </c>
    </row>
    <row r="286" spans="1:1" x14ac:dyDescent="0.25">
      <c r="A286">
        <v>3.79970953043212</v>
      </c>
    </row>
    <row r="287" spans="1:1" x14ac:dyDescent="0.25">
      <c r="A287">
        <v>8.1737474594894497</v>
      </c>
    </row>
    <row r="288" spans="1:1" x14ac:dyDescent="0.25">
      <c r="A288">
        <v>1.95044217070743</v>
      </c>
    </row>
    <row r="289" spans="1:1" x14ac:dyDescent="0.25">
      <c r="A289">
        <v>3.09421655470979</v>
      </c>
    </row>
    <row r="290" spans="1:1" x14ac:dyDescent="0.25">
      <c r="A290">
        <v>8.3239718229788302</v>
      </c>
    </row>
    <row r="291" spans="1:1" x14ac:dyDescent="0.25">
      <c r="A291">
        <v>10.2664284258324</v>
      </c>
    </row>
    <row r="292" spans="1:1" x14ac:dyDescent="0.25">
      <c r="A292">
        <v>42.509169892599402</v>
      </c>
    </row>
    <row r="293" spans="1:1" x14ac:dyDescent="0.25">
      <c r="A293">
        <v>3.0312330405444099</v>
      </c>
    </row>
    <row r="294" spans="1:1" x14ac:dyDescent="0.25">
      <c r="A294">
        <v>26.849342891847101</v>
      </c>
    </row>
    <row r="295" spans="1:1" x14ac:dyDescent="0.25">
      <c r="A295">
        <v>12.2866322062468</v>
      </c>
    </row>
    <row r="296" spans="1:1" x14ac:dyDescent="0.25">
      <c r="A296">
        <v>26.589882530857999</v>
      </c>
    </row>
    <row r="297" spans="1:1" x14ac:dyDescent="0.25">
      <c r="A297">
        <v>2.1954047365235598</v>
      </c>
    </row>
    <row r="298" spans="1:1" x14ac:dyDescent="0.25">
      <c r="A298">
        <v>1.2134365320465601</v>
      </c>
    </row>
    <row r="299" spans="1:1" x14ac:dyDescent="0.25">
      <c r="A299">
        <v>1.1514830013732</v>
      </c>
    </row>
    <row r="300" spans="1:1" x14ac:dyDescent="0.25">
      <c r="A300">
        <v>2.90375938506179</v>
      </c>
    </row>
    <row r="301" spans="1:1" x14ac:dyDescent="0.25">
      <c r="A301">
        <v>9.4248359994275503</v>
      </c>
    </row>
    <row r="302" spans="1:1" x14ac:dyDescent="0.25">
      <c r="A302">
        <v>38.462777500347102</v>
      </c>
    </row>
    <row r="303" spans="1:1" x14ac:dyDescent="0.25">
      <c r="A303">
        <v>3.8216768382634898</v>
      </c>
    </row>
    <row r="304" spans="1:1" x14ac:dyDescent="0.25">
      <c r="A304">
        <v>21.748942452657399</v>
      </c>
    </row>
    <row r="305" spans="1:1" x14ac:dyDescent="0.25">
      <c r="A305">
        <v>8.7286075114077608</v>
      </c>
    </row>
    <row r="306" spans="1:1" x14ac:dyDescent="0.25">
      <c r="A306">
        <v>2.9987149898070302</v>
      </c>
    </row>
    <row r="307" spans="1:1" x14ac:dyDescent="0.25">
      <c r="A307">
        <v>26.2253979956504</v>
      </c>
    </row>
    <row r="308" spans="1:1" x14ac:dyDescent="0.25">
      <c r="A308">
        <v>26.8009967326179</v>
      </c>
    </row>
    <row r="309" spans="1:1" x14ac:dyDescent="0.25">
      <c r="A309">
        <v>5.6496969333907803</v>
      </c>
    </row>
    <row r="310" spans="1:1" x14ac:dyDescent="0.25">
      <c r="A310">
        <v>16.0400860026113</v>
      </c>
    </row>
    <row r="311" spans="1:1" x14ac:dyDescent="0.25">
      <c r="A311">
        <v>2.36705345372236</v>
      </c>
    </row>
    <row r="312" spans="1:1" x14ac:dyDescent="0.25">
      <c r="A312">
        <v>3.2083042403816702</v>
      </c>
    </row>
    <row r="313" spans="1:1" x14ac:dyDescent="0.25">
      <c r="A313">
        <v>5.9740692613158899</v>
      </c>
    </row>
    <row r="314" spans="1:1" x14ac:dyDescent="0.25">
      <c r="A314">
        <v>18.8366624102086</v>
      </c>
    </row>
    <row r="315" spans="1:1" x14ac:dyDescent="0.25">
      <c r="A315">
        <v>16.0770443036931</v>
      </c>
    </row>
    <row r="316" spans="1:1" x14ac:dyDescent="0.25">
      <c r="A316">
        <v>2.08860436062028</v>
      </c>
    </row>
    <row r="317" spans="1:1" x14ac:dyDescent="0.25">
      <c r="A317">
        <v>1.2079159659732801</v>
      </c>
    </row>
    <row r="318" spans="1:1" x14ac:dyDescent="0.25">
      <c r="A318">
        <v>20.965365158746</v>
      </c>
    </row>
    <row r="319" spans="1:1" x14ac:dyDescent="0.25">
      <c r="A319">
        <v>10.8722489500037</v>
      </c>
    </row>
    <row r="320" spans="1:1" x14ac:dyDescent="0.25">
      <c r="A320">
        <v>10.308347495256101</v>
      </c>
    </row>
    <row r="321" spans="1:1" x14ac:dyDescent="0.25">
      <c r="A321">
        <v>2.6714660995114499</v>
      </c>
    </row>
    <row r="322" spans="1:1" x14ac:dyDescent="0.25">
      <c r="A322">
        <v>3.9536711516344401</v>
      </c>
    </row>
    <row r="323" spans="1:1" x14ac:dyDescent="0.25">
      <c r="A323">
        <v>18.533284420392299</v>
      </c>
    </row>
    <row r="324" spans="1:1" x14ac:dyDescent="0.25">
      <c r="A324">
        <v>9.8658535529216103</v>
      </c>
    </row>
    <row r="325" spans="1:1" x14ac:dyDescent="0.25">
      <c r="A325">
        <v>0.56078219691341202</v>
      </c>
    </row>
    <row r="326" spans="1:1" x14ac:dyDescent="0.25">
      <c r="A326">
        <v>37.825727585558397</v>
      </c>
    </row>
    <row r="327" spans="1:1" x14ac:dyDescent="0.25">
      <c r="A327">
        <v>9.9826813634229392</v>
      </c>
    </row>
    <row r="328" spans="1:1" x14ac:dyDescent="0.25">
      <c r="A328">
        <v>10.5926684912139</v>
      </c>
    </row>
    <row r="329" spans="1:1" x14ac:dyDescent="0.25">
      <c r="A329">
        <v>23.166971162940499</v>
      </c>
    </row>
    <row r="330" spans="1:1" x14ac:dyDescent="0.25">
      <c r="A330">
        <v>27.087011895798501</v>
      </c>
    </row>
    <row r="331" spans="1:1" x14ac:dyDescent="0.25">
      <c r="A331">
        <v>8.7248645788323298</v>
      </c>
    </row>
    <row r="332" spans="1:1" x14ac:dyDescent="0.25">
      <c r="A332">
        <v>13.2399673221424</v>
      </c>
    </row>
    <row r="333" spans="1:1" x14ac:dyDescent="0.25">
      <c r="A333">
        <v>13.5943688066966</v>
      </c>
    </row>
    <row r="334" spans="1:1" x14ac:dyDescent="0.25">
      <c r="A334">
        <v>34.718840215819398</v>
      </c>
    </row>
    <row r="335" spans="1:1" x14ac:dyDescent="0.25">
      <c r="A335">
        <v>10.044439657921099</v>
      </c>
    </row>
    <row r="336" spans="1:1" x14ac:dyDescent="0.25">
      <c r="A336">
        <v>24.919549918157202</v>
      </c>
    </row>
    <row r="337" spans="1:1" x14ac:dyDescent="0.25">
      <c r="A337">
        <v>4.3754410918314104</v>
      </c>
    </row>
    <row r="338" spans="1:1" x14ac:dyDescent="0.25">
      <c r="A338">
        <v>1.7232688909498199</v>
      </c>
    </row>
    <row r="339" spans="1:1" x14ac:dyDescent="0.25">
      <c r="A339">
        <v>24.284649012060498</v>
      </c>
    </row>
    <row r="340" spans="1:1" x14ac:dyDescent="0.25">
      <c r="A340">
        <v>4.9505298297393603</v>
      </c>
    </row>
    <row r="341" spans="1:1" x14ac:dyDescent="0.25">
      <c r="A341">
        <v>3.0447478138414898</v>
      </c>
    </row>
    <row r="342" spans="1:1" x14ac:dyDescent="0.25">
      <c r="A342">
        <v>21.536651758083401</v>
      </c>
    </row>
    <row r="343" spans="1:1" x14ac:dyDescent="0.25">
      <c r="A343">
        <v>11.2608094213094</v>
      </c>
    </row>
    <row r="344" spans="1:1" x14ac:dyDescent="0.25">
      <c r="A344">
        <v>27.524167070630298</v>
      </c>
    </row>
    <row r="345" spans="1:1" x14ac:dyDescent="0.25">
      <c r="A345">
        <v>15.043445071906801</v>
      </c>
    </row>
    <row r="346" spans="1:1" x14ac:dyDescent="0.25">
      <c r="A346">
        <v>6.6877515995630699</v>
      </c>
    </row>
    <row r="347" spans="1:1" x14ac:dyDescent="0.25">
      <c r="A347">
        <v>0.30226340233903098</v>
      </c>
    </row>
    <row r="348" spans="1:1" x14ac:dyDescent="0.25">
      <c r="A348">
        <v>21.8408626371418</v>
      </c>
    </row>
    <row r="349" spans="1:1" x14ac:dyDescent="0.25">
      <c r="A349">
        <v>21.593687891082801</v>
      </c>
    </row>
    <row r="350" spans="1:1" x14ac:dyDescent="0.25">
      <c r="A350">
        <v>8.2256347027985495</v>
      </c>
    </row>
    <row r="351" spans="1:1" x14ac:dyDescent="0.25">
      <c r="A351">
        <v>11.2797916364263</v>
      </c>
    </row>
    <row r="352" spans="1:1" x14ac:dyDescent="0.25">
      <c r="A352">
        <v>0.53076436835609098</v>
      </c>
    </row>
    <row r="353" spans="1:1" x14ac:dyDescent="0.25">
      <c r="A353">
        <v>10.0266046590503</v>
      </c>
    </row>
    <row r="354" spans="1:1" x14ac:dyDescent="0.25">
      <c r="A354">
        <v>10.771905471389299</v>
      </c>
    </row>
    <row r="355" spans="1:1" x14ac:dyDescent="0.25">
      <c r="A355">
        <v>22.193721985912202</v>
      </c>
    </row>
    <row r="356" spans="1:1" x14ac:dyDescent="0.25">
      <c r="A356">
        <v>24.9161402997469</v>
      </c>
    </row>
    <row r="357" spans="1:1" x14ac:dyDescent="0.25">
      <c r="A357">
        <v>3.3433785543867902</v>
      </c>
    </row>
    <row r="358" spans="1:1" x14ac:dyDescent="0.25">
      <c r="A358">
        <v>15.095032056035301</v>
      </c>
    </row>
    <row r="359" spans="1:1" x14ac:dyDescent="0.25">
      <c r="A359">
        <v>11.188507650418501</v>
      </c>
    </row>
    <row r="360" spans="1:1" x14ac:dyDescent="0.25">
      <c r="A360">
        <v>24.426192906837802</v>
      </c>
    </row>
    <row r="361" spans="1:1" x14ac:dyDescent="0.25">
      <c r="A361">
        <v>18.462213916456101</v>
      </c>
    </row>
    <row r="362" spans="1:1" x14ac:dyDescent="0.25">
      <c r="A362">
        <v>25.9943077945893</v>
      </c>
    </row>
    <row r="363" spans="1:1" x14ac:dyDescent="0.25">
      <c r="A363">
        <v>4.2637184175478797</v>
      </c>
    </row>
    <row r="364" spans="1:1" x14ac:dyDescent="0.25">
      <c r="A364">
        <v>15.6981456061066</v>
      </c>
    </row>
    <row r="365" spans="1:1" x14ac:dyDescent="0.25">
      <c r="A365">
        <v>2.1974219073621502</v>
      </c>
    </row>
    <row r="366" spans="1:1" x14ac:dyDescent="0.25">
      <c r="A366">
        <v>3.1478923228821998</v>
      </c>
    </row>
    <row r="367" spans="1:1" x14ac:dyDescent="0.25">
      <c r="A367">
        <v>13.136703517940999</v>
      </c>
    </row>
    <row r="368" spans="1:1" x14ac:dyDescent="0.25">
      <c r="A368">
        <v>21.341086746498199</v>
      </c>
    </row>
    <row r="369" spans="1:1" x14ac:dyDescent="0.25">
      <c r="A369">
        <v>28.8434940300309</v>
      </c>
    </row>
    <row r="370" spans="1:1" x14ac:dyDescent="0.25">
      <c r="A370">
        <v>19.334589528046401</v>
      </c>
    </row>
    <row r="371" spans="1:1" x14ac:dyDescent="0.25">
      <c r="A371">
        <v>6.9394055856087302</v>
      </c>
    </row>
    <row r="372" spans="1:1" x14ac:dyDescent="0.25">
      <c r="A372">
        <v>1.2112154199115499</v>
      </c>
    </row>
    <row r="373" spans="1:1" x14ac:dyDescent="0.25">
      <c r="A373">
        <v>1.55744370049356</v>
      </c>
    </row>
    <row r="374" spans="1:1" x14ac:dyDescent="0.25">
      <c r="A374">
        <v>4.4215011969867204</v>
      </c>
    </row>
    <row r="375" spans="1:1" x14ac:dyDescent="0.25">
      <c r="A375">
        <v>0.77111615822497104</v>
      </c>
    </row>
    <row r="376" spans="1:1" x14ac:dyDescent="0.25">
      <c r="A376">
        <v>9.9893442987756202</v>
      </c>
    </row>
    <row r="377" spans="1:1" x14ac:dyDescent="0.25">
      <c r="A377">
        <v>25.235205760628201</v>
      </c>
    </row>
    <row r="378" spans="1:1" x14ac:dyDescent="0.25">
      <c r="A378">
        <v>18.5772262324829</v>
      </c>
    </row>
    <row r="379" spans="1:1" x14ac:dyDescent="0.25">
      <c r="A379">
        <v>13.7270650748482</v>
      </c>
    </row>
    <row r="380" spans="1:1" x14ac:dyDescent="0.25">
      <c r="A380">
        <v>18.500685753187199</v>
      </c>
    </row>
    <row r="381" spans="1:1" x14ac:dyDescent="0.25">
      <c r="A381">
        <v>2.0768289488973699</v>
      </c>
    </row>
    <row r="382" spans="1:1" x14ac:dyDescent="0.25">
      <c r="A382">
        <v>1.48972482493551</v>
      </c>
    </row>
    <row r="383" spans="1:1" x14ac:dyDescent="0.25">
      <c r="A383">
        <v>15.3486794957862</v>
      </c>
    </row>
    <row r="384" spans="1:1" x14ac:dyDescent="0.25">
      <c r="A384">
        <v>10.6432931654561</v>
      </c>
    </row>
    <row r="385" spans="1:1" x14ac:dyDescent="0.25">
      <c r="A385">
        <v>0.128660975308072</v>
      </c>
    </row>
    <row r="386" spans="1:1" x14ac:dyDescent="0.25">
      <c r="A386">
        <v>1.7937348327159801</v>
      </c>
    </row>
    <row r="387" spans="1:1" x14ac:dyDescent="0.25">
      <c r="A387">
        <v>0.25060289494921001</v>
      </c>
    </row>
    <row r="388" spans="1:1" x14ac:dyDescent="0.25">
      <c r="A388">
        <v>5.9784570000858004</v>
      </c>
    </row>
    <row r="389" spans="1:1" x14ac:dyDescent="0.25">
      <c r="A389">
        <v>2.8271565548368902</v>
      </c>
    </row>
    <row r="390" spans="1:1" x14ac:dyDescent="0.25">
      <c r="A390">
        <v>12.5752480445167</v>
      </c>
    </row>
    <row r="391" spans="1:1" x14ac:dyDescent="0.25">
      <c r="A391">
        <v>28.834405013965799</v>
      </c>
    </row>
    <row r="392" spans="1:1" x14ac:dyDescent="0.25">
      <c r="A392">
        <v>10.9852250496333</v>
      </c>
    </row>
    <row r="393" spans="1:1" x14ac:dyDescent="0.25">
      <c r="A393">
        <v>36.434271808127299</v>
      </c>
    </row>
    <row r="394" spans="1:1" x14ac:dyDescent="0.25">
      <c r="A394">
        <v>6.36889500685544</v>
      </c>
    </row>
    <row r="395" spans="1:1" x14ac:dyDescent="0.25">
      <c r="A395">
        <v>23.8296876342106</v>
      </c>
    </row>
    <row r="396" spans="1:1" x14ac:dyDescent="0.25">
      <c r="A396">
        <v>9.5554289629492093</v>
      </c>
    </row>
    <row r="397" spans="1:1" x14ac:dyDescent="0.25">
      <c r="A397">
        <v>11.040828783113</v>
      </c>
    </row>
    <row r="398" spans="1:1" x14ac:dyDescent="0.25">
      <c r="A398">
        <v>9.08259824479976</v>
      </c>
    </row>
    <row r="399" spans="1:1" x14ac:dyDescent="0.25">
      <c r="A399">
        <v>27.1248282595039</v>
      </c>
    </row>
    <row r="400" spans="1:1" x14ac:dyDescent="0.25">
      <c r="A400">
        <v>14.1326964349074</v>
      </c>
    </row>
    <row r="401" spans="1:1" x14ac:dyDescent="0.25">
      <c r="A401">
        <v>20.0496391597372</v>
      </c>
    </row>
    <row r="402" spans="1:1" x14ac:dyDescent="0.25">
      <c r="A402">
        <v>19.637367480411999</v>
      </c>
    </row>
    <row r="403" spans="1:1" x14ac:dyDescent="0.25">
      <c r="A403">
        <v>9.01633781504853</v>
      </c>
    </row>
    <row r="404" spans="1:1" x14ac:dyDescent="0.25">
      <c r="A404">
        <v>28.755041710631701</v>
      </c>
    </row>
    <row r="405" spans="1:1" x14ac:dyDescent="0.25">
      <c r="A405">
        <v>2.0726242807923398</v>
      </c>
    </row>
    <row r="406" spans="1:1" x14ac:dyDescent="0.25">
      <c r="A406">
        <v>1.5228341358480999</v>
      </c>
    </row>
    <row r="407" spans="1:1" x14ac:dyDescent="0.25">
      <c r="A407">
        <v>1.65025328605596</v>
      </c>
    </row>
    <row r="408" spans="1:1" x14ac:dyDescent="0.25">
      <c r="A408">
        <v>22.1572614495559</v>
      </c>
    </row>
    <row r="409" spans="1:1" x14ac:dyDescent="0.25">
      <c r="A409">
        <v>0.10187602503971201</v>
      </c>
    </row>
    <row r="410" spans="1:1" x14ac:dyDescent="0.25">
      <c r="A410">
        <v>9.1949782068728396</v>
      </c>
    </row>
    <row r="411" spans="1:1" x14ac:dyDescent="0.25">
      <c r="A411">
        <v>2.2668773894732501</v>
      </c>
    </row>
    <row r="412" spans="1:1" x14ac:dyDescent="0.25">
      <c r="A412">
        <v>27.5769356816879</v>
      </c>
    </row>
    <row r="413" spans="1:1" x14ac:dyDescent="0.25">
      <c r="A413">
        <v>13.930420107181799</v>
      </c>
    </row>
    <row r="414" spans="1:1" x14ac:dyDescent="0.25">
      <c r="A414">
        <v>0.65739456362471704</v>
      </c>
    </row>
    <row r="415" spans="1:1" x14ac:dyDescent="0.25">
      <c r="A415">
        <v>6.3661933177045098</v>
      </c>
    </row>
    <row r="416" spans="1:1" x14ac:dyDescent="0.25">
      <c r="A416">
        <v>21.212698999599102</v>
      </c>
    </row>
    <row r="417" spans="1:1" x14ac:dyDescent="0.25">
      <c r="A417">
        <v>24.744524452701398</v>
      </c>
    </row>
    <row r="418" spans="1:1" x14ac:dyDescent="0.25">
      <c r="A418">
        <v>3.15534992350976</v>
      </c>
    </row>
    <row r="419" spans="1:1" x14ac:dyDescent="0.25">
      <c r="A419">
        <v>4.0072188717327002</v>
      </c>
    </row>
    <row r="420" spans="1:1" x14ac:dyDescent="0.25">
      <c r="A420">
        <v>6.4105686595175904</v>
      </c>
    </row>
    <row r="421" spans="1:1" x14ac:dyDescent="0.25">
      <c r="A421">
        <v>14.818867928827199</v>
      </c>
    </row>
    <row r="422" spans="1:1" x14ac:dyDescent="0.25">
      <c r="A422">
        <v>8.4265649634881097</v>
      </c>
    </row>
    <row r="423" spans="1:1" x14ac:dyDescent="0.25">
      <c r="A423">
        <v>27.8034368500198</v>
      </c>
    </row>
    <row r="424" spans="1:1" x14ac:dyDescent="0.25">
      <c r="A424">
        <v>21.577759931620101</v>
      </c>
    </row>
    <row r="425" spans="1:1" x14ac:dyDescent="0.25">
      <c r="A425">
        <v>12.6017657840979</v>
      </c>
    </row>
    <row r="426" spans="1:1" x14ac:dyDescent="0.25">
      <c r="A426">
        <v>13.603342782232</v>
      </c>
    </row>
    <row r="427" spans="1:1" x14ac:dyDescent="0.25">
      <c r="A427">
        <v>11.3384164394461</v>
      </c>
    </row>
    <row r="428" spans="1:1" x14ac:dyDescent="0.25">
      <c r="A428">
        <v>13.215874684216301</v>
      </c>
    </row>
    <row r="429" spans="1:1" x14ac:dyDescent="0.25">
      <c r="A429">
        <v>14.9339534247849</v>
      </c>
    </row>
    <row r="430" spans="1:1" x14ac:dyDescent="0.25">
      <c r="A430">
        <v>40.0485558363848</v>
      </c>
    </row>
    <row r="431" spans="1:1" x14ac:dyDescent="0.25">
      <c r="A431">
        <v>3.8394925638055901</v>
      </c>
    </row>
    <row r="432" spans="1:1" x14ac:dyDescent="0.25">
      <c r="A432">
        <v>19.1085920124038</v>
      </c>
    </row>
    <row r="433" spans="1:1" x14ac:dyDescent="0.25">
      <c r="A433">
        <v>8.8688086239291799</v>
      </c>
    </row>
    <row r="434" spans="1:1" x14ac:dyDescent="0.25">
      <c r="A434">
        <v>6.1826446300346802</v>
      </c>
    </row>
    <row r="435" spans="1:1" x14ac:dyDescent="0.25">
      <c r="A435">
        <v>14.3790859642488</v>
      </c>
    </row>
    <row r="436" spans="1:1" x14ac:dyDescent="0.25">
      <c r="A436">
        <v>9.9794764989038196</v>
      </c>
    </row>
    <row r="437" spans="1:1" x14ac:dyDescent="0.25">
      <c r="A437">
        <v>29.329055541358802</v>
      </c>
    </row>
    <row r="438" spans="1:1" x14ac:dyDescent="0.25">
      <c r="A438">
        <v>21.874619438436302</v>
      </c>
    </row>
    <row r="439" spans="1:1" x14ac:dyDescent="0.25">
      <c r="A439">
        <v>2.5905263585662901</v>
      </c>
    </row>
    <row r="440" spans="1:1" x14ac:dyDescent="0.25">
      <c r="A440">
        <v>7.7833692257217297</v>
      </c>
    </row>
    <row r="441" spans="1:1" x14ac:dyDescent="0.25">
      <c r="A441">
        <v>1.68445079712469</v>
      </c>
    </row>
    <row r="442" spans="1:1" x14ac:dyDescent="0.25">
      <c r="A442">
        <v>3.0125573812845601</v>
      </c>
    </row>
    <row r="443" spans="1:1" x14ac:dyDescent="0.25">
      <c r="A443">
        <v>3.6442804236582602</v>
      </c>
    </row>
    <row r="444" spans="1:1" x14ac:dyDescent="0.25">
      <c r="A444">
        <v>2.0426443094675601</v>
      </c>
    </row>
    <row r="445" spans="1:1" x14ac:dyDescent="0.25">
      <c r="A445">
        <v>43.0768219796526</v>
      </c>
    </row>
    <row r="446" spans="1:1" x14ac:dyDescent="0.25">
      <c r="A446">
        <v>3.09102618190775</v>
      </c>
    </row>
    <row r="447" spans="1:1" x14ac:dyDescent="0.25">
      <c r="A447">
        <v>4.6865830916134303</v>
      </c>
    </row>
    <row r="448" spans="1:1" x14ac:dyDescent="0.25">
      <c r="A448">
        <v>5.3119267728150898</v>
      </c>
    </row>
    <row r="449" spans="1:1" x14ac:dyDescent="0.25">
      <c r="A449">
        <v>0.11444229936038899</v>
      </c>
    </row>
    <row r="450" spans="1:1" x14ac:dyDescent="0.25">
      <c r="A450">
        <v>7.97916159272968</v>
      </c>
    </row>
    <row r="451" spans="1:1" x14ac:dyDescent="0.25">
      <c r="A451">
        <v>36.687056585041802</v>
      </c>
    </row>
    <row r="452" spans="1:1" x14ac:dyDescent="0.25">
      <c r="A452">
        <v>3.7922195171776498</v>
      </c>
    </row>
    <row r="453" spans="1:1" x14ac:dyDescent="0.25">
      <c r="A453">
        <v>10.583614794102701</v>
      </c>
    </row>
    <row r="454" spans="1:1" x14ac:dyDescent="0.25">
      <c r="A454">
        <v>4.2850014839314996</v>
      </c>
    </row>
    <row r="455" spans="1:1" x14ac:dyDescent="0.25">
      <c r="A455">
        <v>13.546919815593199</v>
      </c>
    </row>
    <row r="456" spans="1:1" x14ac:dyDescent="0.25">
      <c r="A456">
        <v>3.043776370987</v>
      </c>
    </row>
    <row r="457" spans="1:1" x14ac:dyDescent="0.25">
      <c r="A457">
        <v>30.806020926351799</v>
      </c>
    </row>
    <row r="458" spans="1:1" x14ac:dyDescent="0.25">
      <c r="A458">
        <v>22.0092037179841</v>
      </c>
    </row>
    <row r="459" spans="1:1" x14ac:dyDescent="0.25">
      <c r="A459">
        <v>27.6431382915328</v>
      </c>
    </row>
    <row r="460" spans="1:1" x14ac:dyDescent="0.25">
      <c r="A460">
        <v>9.3801027260606702</v>
      </c>
    </row>
    <row r="461" spans="1:1" x14ac:dyDescent="0.25">
      <c r="A461">
        <v>6.9327621345074002</v>
      </c>
    </row>
    <row r="462" spans="1:1" x14ac:dyDescent="0.25">
      <c r="A462">
        <v>4.2115048151471504</v>
      </c>
    </row>
    <row r="463" spans="1:1" x14ac:dyDescent="0.25">
      <c r="A463">
        <v>11.079369720159001</v>
      </c>
    </row>
    <row r="464" spans="1:1" x14ac:dyDescent="0.25">
      <c r="A464">
        <v>16.0379264917384</v>
      </c>
    </row>
    <row r="465" spans="1:1" x14ac:dyDescent="0.25">
      <c r="A465">
        <v>14.151974795328901</v>
      </c>
    </row>
    <row r="466" spans="1:1" x14ac:dyDescent="0.25">
      <c r="A466">
        <v>2.0772876354960998</v>
      </c>
    </row>
    <row r="467" spans="1:1" x14ac:dyDescent="0.25">
      <c r="A467">
        <v>3.0501235895168199</v>
      </c>
    </row>
    <row r="468" spans="1:1" x14ac:dyDescent="0.25">
      <c r="A468">
        <v>3.45445666264327</v>
      </c>
    </row>
    <row r="469" spans="1:1" x14ac:dyDescent="0.25">
      <c r="A469">
        <v>12.906558567156999</v>
      </c>
    </row>
    <row r="470" spans="1:1" x14ac:dyDescent="0.25">
      <c r="A470">
        <v>16.2824279461116</v>
      </c>
    </row>
    <row r="471" spans="1:1" x14ac:dyDescent="0.25">
      <c r="A471">
        <v>4.1257188393798296</v>
      </c>
    </row>
    <row r="472" spans="1:1" x14ac:dyDescent="0.25">
      <c r="A472">
        <v>52.618952465654701</v>
      </c>
    </row>
    <row r="473" spans="1:1" x14ac:dyDescent="0.25">
      <c r="A473">
        <v>14.3955803579289</v>
      </c>
    </row>
    <row r="474" spans="1:1" x14ac:dyDescent="0.25">
      <c r="A474">
        <v>14.3007453568037</v>
      </c>
    </row>
    <row r="475" spans="1:1" x14ac:dyDescent="0.25">
      <c r="A475">
        <v>4.2721845182737397</v>
      </c>
    </row>
    <row r="476" spans="1:1" x14ac:dyDescent="0.25">
      <c r="A476">
        <v>33.601737913872199</v>
      </c>
    </row>
    <row r="477" spans="1:1" x14ac:dyDescent="0.25">
      <c r="A477">
        <v>4.0962909012981603</v>
      </c>
    </row>
    <row r="478" spans="1:1" x14ac:dyDescent="0.25">
      <c r="A478">
        <v>1.34075013451377</v>
      </c>
    </row>
    <row r="479" spans="1:1" x14ac:dyDescent="0.25">
      <c r="A479">
        <v>3.1726319191236998</v>
      </c>
    </row>
    <row r="480" spans="1:1" x14ac:dyDescent="0.25">
      <c r="A480">
        <v>6.9898206881945404</v>
      </c>
    </row>
    <row r="481" spans="1:1" x14ac:dyDescent="0.25">
      <c r="A481">
        <v>7.3680712389767899</v>
      </c>
    </row>
    <row r="482" spans="1:1" x14ac:dyDescent="0.25">
      <c r="A482">
        <v>1.4451914685376099</v>
      </c>
    </row>
    <row r="483" spans="1:1" x14ac:dyDescent="0.25">
      <c r="A483">
        <v>1.89608500581318</v>
      </c>
    </row>
    <row r="484" spans="1:1" x14ac:dyDescent="0.25">
      <c r="A484">
        <v>10.312702615125399</v>
      </c>
    </row>
    <row r="485" spans="1:1" x14ac:dyDescent="0.25">
      <c r="A485">
        <v>18.588009287007299</v>
      </c>
    </row>
    <row r="486" spans="1:1" x14ac:dyDescent="0.25">
      <c r="A486">
        <v>0.73116548441794904</v>
      </c>
    </row>
    <row r="487" spans="1:1" x14ac:dyDescent="0.25">
      <c r="A487">
        <v>1.14996058806037</v>
      </c>
    </row>
    <row r="488" spans="1:1" x14ac:dyDescent="0.25">
      <c r="A488">
        <v>11.2250046757408</v>
      </c>
    </row>
    <row r="489" spans="1:1" x14ac:dyDescent="0.25">
      <c r="A489">
        <v>10.4310035670327</v>
      </c>
    </row>
    <row r="490" spans="1:1" x14ac:dyDescent="0.25">
      <c r="A490">
        <v>30.0729316128057</v>
      </c>
    </row>
    <row r="491" spans="1:1" x14ac:dyDescent="0.25">
      <c r="A491">
        <v>2.29074439948957</v>
      </c>
    </row>
    <row r="492" spans="1:1" x14ac:dyDescent="0.25">
      <c r="A492">
        <v>14.072651590169</v>
      </c>
    </row>
    <row r="493" spans="1:1" x14ac:dyDescent="0.25">
      <c r="A493">
        <v>1.97437983412537</v>
      </c>
    </row>
    <row r="494" spans="1:1" x14ac:dyDescent="0.25">
      <c r="A494">
        <v>7.1576884113007999</v>
      </c>
    </row>
    <row r="495" spans="1:1" x14ac:dyDescent="0.25">
      <c r="A495">
        <v>20.998574255661701</v>
      </c>
    </row>
    <row r="496" spans="1:1" x14ac:dyDescent="0.25">
      <c r="A496">
        <v>19.670258009099101</v>
      </c>
    </row>
    <row r="497" spans="1:1" x14ac:dyDescent="0.25">
      <c r="A497">
        <v>10.835462413932801</v>
      </c>
    </row>
    <row r="498" spans="1:1" x14ac:dyDescent="0.25">
      <c r="A498">
        <v>22.468248418834499</v>
      </c>
    </row>
    <row r="499" spans="1:1" x14ac:dyDescent="0.25">
      <c r="A499">
        <v>3.4750387438050998</v>
      </c>
    </row>
    <row r="500" spans="1:1" x14ac:dyDescent="0.25">
      <c r="A500">
        <v>14.0830092038192</v>
      </c>
    </row>
    <row r="501" spans="1:1" x14ac:dyDescent="0.25">
      <c r="A501">
        <v>7.9414843873966099</v>
      </c>
    </row>
    <row r="502" spans="1:1" x14ac:dyDescent="0.25">
      <c r="A502">
        <v>1.11838903091108</v>
      </c>
    </row>
    <row r="503" spans="1:1" x14ac:dyDescent="0.25">
      <c r="A503">
        <v>9.7418157283472606</v>
      </c>
    </row>
    <row r="504" spans="1:1" x14ac:dyDescent="0.25">
      <c r="A504">
        <v>35.358811877605703</v>
      </c>
    </row>
    <row r="505" spans="1:1" x14ac:dyDescent="0.25">
      <c r="A505">
        <v>1.93978139199474</v>
      </c>
    </row>
    <row r="506" spans="1:1" x14ac:dyDescent="0.25">
      <c r="A506">
        <v>0.74340848789778602</v>
      </c>
    </row>
    <row r="507" spans="1:1" x14ac:dyDescent="0.25">
      <c r="A507">
        <v>0.90240640789471405</v>
      </c>
    </row>
    <row r="508" spans="1:1" x14ac:dyDescent="0.25">
      <c r="A508">
        <v>1.4627632566912201</v>
      </c>
    </row>
    <row r="509" spans="1:1" x14ac:dyDescent="0.25">
      <c r="A509">
        <v>3.6419260287748201</v>
      </c>
    </row>
    <row r="510" spans="1:1" x14ac:dyDescent="0.25">
      <c r="A510">
        <v>3.1645009386558001</v>
      </c>
    </row>
    <row r="511" spans="1:1" x14ac:dyDescent="0.25">
      <c r="A511">
        <v>10.994514379406001</v>
      </c>
    </row>
    <row r="512" spans="1:1" x14ac:dyDescent="0.25">
      <c r="A512">
        <v>10.607437747692099</v>
      </c>
    </row>
    <row r="513" spans="1:1" x14ac:dyDescent="0.25">
      <c r="A513">
        <v>1.4170240066805699</v>
      </c>
    </row>
    <row r="514" spans="1:1" x14ac:dyDescent="0.25">
      <c r="A514">
        <v>3.0407632352160401</v>
      </c>
    </row>
    <row r="515" spans="1:1" x14ac:dyDescent="0.25">
      <c r="A515">
        <v>23.672864830645398</v>
      </c>
    </row>
    <row r="516" spans="1:1" x14ac:dyDescent="0.25">
      <c r="A516">
        <v>10.332130373731401</v>
      </c>
    </row>
    <row r="517" spans="1:1" x14ac:dyDescent="0.25">
      <c r="A517">
        <v>23.821369301716999</v>
      </c>
    </row>
    <row r="518" spans="1:1" x14ac:dyDescent="0.25">
      <c r="A518">
        <v>18.108979082658699</v>
      </c>
    </row>
    <row r="519" spans="1:1" x14ac:dyDescent="0.25">
      <c r="A519">
        <v>23.060177812731101</v>
      </c>
    </row>
    <row r="520" spans="1:1" x14ac:dyDescent="0.25">
      <c r="A520">
        <v>27.386562419075201</v>
      </c>
    </row>
    <row r="521" spans="1:1" x14ac:dyDescent="0.25">
      <c r="A521">
        <v>3.60979368180399</v>
      </c>
    </row>
    <row r="522" spans="1:1" x14ac:dyDescent="0.25">
      <c r="A522">
        <v>0.76977547623027298</v>
      </c>
    </row>
    <row r="523" spans="1:1" x14ac:dyDescent="0.25">
      <c r="A523">
        <v>11.265071760919399</v>
      </c>
    </row>
    <row r="524" spans="1:1" x14ac:dyDescent="0.25">
      <c r="A524">
        <v>9.8642825900757707</v>
      </c>
    </row>
    <row r="525" spans="1:1" x14ac:dyDescent="0.25">
      <c r="A525">
        <v>26.164548599632301</v>
      </c>
    </row>
    <row r="526" spans="1:1" x14ac:dyDescent="0.25">
      <c r="A526">
        <v>12.9655830280931</v>
      </c>
    </row>
    <row r="527" spans="1:1" x14ac:dyDescent="0.25">
      <c r="A527">
        <v>14.0794799237391</v>
      </c>
    </row>
    <row r="528" spans="1:1" x14ac:dyDescent="0.25">
      <c r="A528">
        <v>7.36364803989904</v>
      </c>
    </row>
    <row r="529" spans="1:1" x14ac:dyDescent="0.25">
      <c r="A529">
        <v>14.9819217701653</v>
      </c>
    </row>
    <row r="530" spans="1:1" x14ac:dyDescent="0.25">
      <c r="A530">
        <v>13.255122850529199</v>
      </c>
    </row>
    <row r="531" spans="1:1" x14ac:dyDescent="0.25">
      <c r="A531">
        <v>1.6152536789055401</v>
      </c>
    </row>
    <row r="532" spans="1:1" x14ac:dyDescent="0.25">
      <c r="A532">
        <v>18.673434207097099</v>
      </c>
    </row>
    <row r="533" spans="1:1" x14ac:dyDescent="0.25">
      <c r="A533">
        <v>0.77002847470682401</v>
      </c>
    </row>
    <row r="534" spans="1:1" x14ac:dyDescent="0.25">
      <c r="A534">
        <v>34.3771005288433</v>
      </c>
    </row>
    <row r="535" spans="1:1" x14ac:dyDescent="0.25">
      <c r="A535">
        <v>23.8111397775894</v>
      </c>
    </row>
    <row r="536" spans="1:1" x14ac:dyDescent="0.25">
      <c r="A536">
        <v>3.3008178646657198</v>
      </c>
    </row>
    <row r="537" spans="1:1" x14ac:dyDescent="0.25">
      <c r="A537">
        <v>5.7137416277049198</v>
      </c>
    </row>
    <row r="538" spans="1:1" x14ac:dyDescent="0.25">
      <c r="A538">
        <v>3.57655921835021</v>
      </c>
    </row>
    <row r="539" spans="1:1" x14ac:dyDescent="0.25">
      <c r="A539">
        <v>14.3914001120266</v>
      </c>
    </row>
    <row r="540" spans="1:1" x14ac:dyDescent="0.25">
      <c r="A540">
        <v>15.744101626307099</v>
      </c>
    </row>
    <row r="541" spans="1:1" x14ac:dyDescent="0.25">
      <c r="A541">
        <v>6.86877767200808</v>
      </c>
    </row>
    <row r="542" spans="1:1" x14ac:dyDescent="0.25">
      <c r="A542">
        <v>50.681872096601403</v>
      </c>
    </row>
    <row r="543" spans="1:1" x14ac:dyDescent="0.25">
      <c r="A543">
        <v>2.0971712848056399</v>
      </c>
    </row>
    <row r="544" spans="1:1" x14ac:dyDescent="0.25">
      <c r="A544">
        <v>17.335484030552799</v>
      </c>
    </row>
    <row r="545" spans="1:1" x14ac:dyDescent="0.25">
      <c r="A545">
        <v>17.238146089095501</v>
      </c>
    </row>
    <row r="546" spans="1:1" x14ac:dyDescent="0.25">
      <c r="A546">
        <v>31.1296206413483</v>
      </c>
    </row>
    <row r="547" spans="1:1" x14ac:dyDescent="0.25">
      <c r="A547">
        <v>1.62202500263863</v>
      </c>
    </row>
    <row r="548" spans="1:1" x14ac:dyDescent="0.25">
      <c r="A548">
        <v>10.816762095235401</v>
      </c>
    </row>
    <row r="549" spans="1:1" x14ac:dyDescent="0.25">
      <c r="A549">
        <v>25.7139653442004</v>
      </c>
    </row>
    <row r="550" spans="1:1" x14ac:dyDescent="0.25">
      <c r="A550">
        <v>7.2083084574364999</v>
      </c>
    </row>
    <row r="551" spans="1:1" x14ac:dyDescent="0.25">
      <c r="A551">
        <v>8.5692623018214196</v>
      </c>
    </row>
    <row r="552" spans="1:1" x14ac:dyDescent="0.25">
      <c r="A552">
        <v>14.1248513018447</v>
      </c>
    </row>
    <row r="553" spans="1:1" x14ac:dyDescent="0.25">
      <c r="A553">
        <v>7.9404219953786506E-2</v>
      </c>
    </row>
    <row r="554" spans="1:1" x14ac:dyDescent="0.25">
      <c r="A554">
        <v>24.9635692010722</v>
      </c>
    </row>
    <row r="555" spans="1:1" x14ac:dyDescent="0.25">
      <c r="A555">
        <v>3.2469060732166999</v>
      </c>
    </row>
    <row r="556" spans="1:1" x14ac:dyDescent="0.25">
      <c r="A556">
        <v>21.913489612180101</v>
      </c>
    </row>
    <row r="557" spans="1:1" x14ac:dyDescent="0.25">
      <c r="A557">
        <v>7.6403865747872599</v>
      </c>
    </row>
    <row r="558" spans="1:1" x14ac:dyDescent="0.25">
      <c r="A558">
        <v>27.3317055373995</v>
      </c>
    </row>
    <row r="559" spans="1:1" x14ac:dyDescent="0.25">
      <c r="A559">
        <v>12.4748560532566</v>
      </c>
    </row>
    <row r="560" spans="1:1" x14ac:dyDescent="0.25">
      <c r="A560">
        <v>4.6794456684303496</v>
      </c>
    </row>
    <row r="561" spans="1:1" x14ac:dyDescent="0.25">
      <c r="A561">
        <v>11.5184724936876</v>
      </c>
    </row>
    <row r="562" spans="1:1" x14ac:dyDescent="0.25">
      <c r="A562">
        <v>3.4460526250838099</v>
      </c>
    </row>
    <row r="563" spans="1:1" x14ac:dyDescent="0.25">
      <c r="A563">
        <v>11.572904982228801</v>
      </c>
    </row>
    <row r="564" spans="1:1" x14ac:dyDescent="0.25">
      <c r="A564">
        <v>21.243428635098599</v>
      </c>
    </row>
    <row r="565" spans="1:1" x14ac:dyDescent="0.25">
      <c r="A565">
        <v>1.8509154974687501</v>
      </c>
    </row>
    <row r="566" spans="1:1" x14ac:dyDescent="0.25">
      <c r="A566">
        <v>8.9531748628046994</v>
      </c>
    </row>
    <row r="567" spans="1:1" x14ac:dyDescent="0.25">
      <c r="A567">
        <v>6.7054848262643203</v>
      </c>
    </row>
    <row r="568" spans="1:1" x14ac:dyDescent="0.25">
      <c r="A568">
        <v>7.5484316467288401</v>
      </c>
    </row>
    <row r="569" spans="1:1" x14ac:dyDescent="0.25">
      <c r="A569">
        <v>1.2067530194398099</v>
      </c>
    </row>
    <row r="570" spans="1:1" x14ac:dyDescent="0.25">
      <c r="A570">
        <v>12.6593357114079</v>
      </c>
    </row>
    <row r="571" spans="1:1" x14ac:dyDescent="0.25">
      <c r="A571">
        <v>20.2448454301901</v>
      </c>
    </row>
    <row r="572" spans="1:1" x14ac:dyDescent="0.25">
      <c r="A572">
        <v>8.8807438054368308</v>
      </c>
    </row>
    <row r="573" spans="1:1" x14ac:dyDescent="0.25">
      <c r="A573">
        <v>10.375331168084699</v>
      </c>
    </row>
    <row r="574" spans="1:1" x14ac:dyDescent="0.25">
      <c r="A574">
        <v>14.622596757771699</v>
      </c>
    </row>
    <row r="575" spans="1:1" x14ac:dyDescent="0.25">
      <c r="A575">
        <v>7.0970127881045704</v>
      </c>
    </row>
    <row r="576" spans="1:1" x14ac:dyDescent="0.25">
      <c r="A576">
        <v>14.9387849852509</v>
      </c>
    </row>
    <row r="577" spans="1:1" x14ac:dyDescent="0.25">
      <c r="A577">
        <v>34.864901647121798</v>
      </c>
    </row>
    <row r="578" spans="1:1" x14ac:dyDescent="0.25">
      <c r="A578">
        <v>17.854356051115399</v>
      </c>
    </row>
    <row r="579" spans="1:1" x14ac:dyDescent="0.25">
      <c r="A579">
        <v>3.2597867855826101</v>
      </c>
    </row>
    <row r="580" spans="1:1" x14ac:dyDescent="0.25">
      <c r="A580">
        <v>46.273154024149797</v>
      </c>
    </row>
    <row r="581" spans="1:1" x14ac:dyDescent="0.25">
      <c r="A581">
        <v>6.9293753511924399</v>
      </c>
    </row>
    <row r="582" spans="1:1" x14ac:dyDescent="0.25">
      <c r="A582">
        <v>14.7324334000671</v>
      </c>
    </row>
    <row r="583" spans="1:1" x14ac:dyDescent="0.25">
      <c r="A583">
        <v>18.6199716921506</v>
      </c>
    </row>
    <row r="584" spans="1:1" x14ac:dyDescent="0.25">
      <c r="A584">
        <v>2.5982942715975299</v>
      </c>
    </row>
    <row r="585" spans="1:1" x14ac:dyDescent="0.25">
      <c r="A585">
        <v>3.6398448154109402</v>
      </c>
    </row>
    <row r="586" spans="1:1" x14ac:dyDescent="0.25">
      <c r="A586">
        <v>1.1949495500209399</v>
      </c>
    </row>
    <row r="587" spans="1:1" x14ac:dyDescent="0.25">
      <c r="A587">
        <v>15.2361132065036</v>
      </c>
    </row>
    <row r="588" spans="1:1" x14ac:dyDescent="0.25">
      <c r="A588">
        <v>11.1445488273674</v>
      </c>
    </row>
    <row r="589" spans="1:1" x14ac:dyDescent="0.25">
      <c r="A589">
        <v>13.508808444914299</v>
      </c>
    </row>
    <row r="590" spans="1:1" x14ac:dyDescent="0.25">
      <c r="A590">
        <v>14.974480791731301</v>
      </c>
    </row>
    <row r="591" spans="1:1" x14ac:dyDescent="0.25">
      <c r="A591">
        <v>7.4698664522149203</v>
      </c>
    </row>
    <row r="592" spans="1:1" x14ac:dyDescent="0.25">
      <c r="A592">
        <v>23.3652363058278</v>
      </c>
    </row>
    <row r="593" spans="1:1" x14ac:dyDescent="0.25">
      <c r="A593">
        <v>10.960304801126901</v>
      </c>
    </row>
    <row r="594" spans="1:1" x14ac:dyDescent="0.25">
      <c r="A594">
        <v>13.7890750011855</v>
      </c>
    </row>
    <row r="595" spans="1:1" x14ac:dyDescent="0.25">
      <c r="A595">
        <v>24.531255694703599</v>
      </c>
    </row>
    <row r="596" spans="1:1" x14ac:dyDescent="0.25">
      <c r="A596">
        <v>12.816627709484299</v>
      </c>
    </row>
    <row r="597" spans="1:1" x14ac:dyDescent="0.25">
      <c r="A597">
        <v>38.858039014936502</v>
      </c>
    </row>
    <row r="598" spans="1:1" x14ac:dyDescent="0.25">
      <c r="A598">
        <v>6.1784144803744896</v>
      </c>
    </row>
    <row r="599" spans="1:1" x14ac:dyDescent="0.25">
      <c r="A599">
        <v>10.1887859275901</v>
      </c>
    </row>
    <row r="600" spans="1:1" x14ac:dyDescent="0.25">
      <c r="A600">
        <v>15.533765172909201</v>
      </c>
    </row>
    <row r="601" spans="1:1" x14ac:dyDescent="0.25">
      <c r="A601">
        <v>1.0906747842223401</v>
      </c>
    </row>
    <row r="602" spans="1:1" x14ac:dyDescent="0.25">
      <c r="A602">
        <v>15.1864510649702</v>
      </c>
    </row>
    <row r="603" spans="1:1" x14ac:dyDescent="0.25">
      <c r="A603">
        <v>14.3947905983986</v>
      </c>
    </row>
    <row r="604" spans="1:1" x14ac:dyDescent="0.25">
      <c r="A604">
        <v>15.0176475441842</v>
      </c>
    </row>
    <row r="605" spans="1:1" x14ac:dyDescent="0.25">
      <c r="A605">
        <v>11.0737297641806</v>
      </c>
    </row>
    <row r="606" spans="1:1" x14ac:dyDescent="0.25">
      <c r="A606">
        <v>20.0879304575835</v>
      </c>
    </row>
    <row r="607" spans="1:1" x14ac:dyDescent="0.25">
      <c r="A607">
        <v>49.955592781251497</v>
      </c>
    </row>
    <row r="608" spans="1:1" x14ac:dyDescent="0.25">
      <c r="A608">
        <v>14.3729074617195</v>
      </c>
    </row>
    <row r="609" spans="1:1" x14ac:dyDescent="0.25">
      <c r="A609">
        <v>22.608594815219899</v>
      </c>
    </row>
    <row r="610" spans="1:1" x14ac:dyDescent="0.25">
      <c r="A610">
        <v>26.3587610747485</v>
      </c>
    </row>
    <row r="611" spans="1:1" x14ac:dyDescent="0.25">
      <c r="A611">
        <v>21.5662329887728</v>
      </c>
    </row>
    <row r="612" spans="1:1" x14ac:dyDescent="0.25">
      <c r="A612">
        <v>14.4116696548628</v>
      </c>
    </row>
    <row r="613" spans="1:1" x14ac:dyDescent="0.25">
      <c r="A613">
        <v>13.6490022693608</v>
      </c>
    </row>
    <row r="614" spans="1:1" x14ac:dyDescent="0.25">
      <c r="A614">
        <v>1.74500042343453</v>
      </c>
    </row>
    <row r="615" spans="1:1" x14ac:dyDescent="0.25">
      <c r="A615">
        <v>8.1437879740448391</v>
      </c>
    </row>
    <row r="616" spans="1:1" x14ac:dyDescent="0.25">
      <c r="A616">
        <v>4.0481972985588897</v>
      </c>
    </row>
    <row r="617" spans="1:1" x14ac:dyDescent="0.25">
      <c r="A617">
        <v>26.027071608107399</v>
      </c>
    </row>
    <row r="618" spans="1:1" x14ac:dyDescent="0.25">
      <c r="A618">
        <v>11.130835522564899</v>
      </c>
    </row>
    <row r="619" spans="1:1" x14ac:dyDescent="0.25">
      <c r="A619">
        <v>1.61673169738518</v>
      </c>
    </row>
    <row r="620" spans="1:1" x14ac:dyDescent="0.25">
      <c r="A620">
        <v>1.97572575851155</v>
      </c>
    </row>
    <row r="621" spans="1:1" x14ac:dyDescent="0.25">
      <c r="A621">
        <v>2.8963283209215702</v>
      </c>
    </row>
    <row r="622" spans="1:1" x14ac:dyDescent="0.25">
      <c r="A622">
        <v>12.093893495216101</v>
      </c>
    </row>
    <row r="623" spans="1:1" x14ac:dyDescent="0.25">
      <c r="A623">
        <v>12.122651341056899</v>
      </c>
    </row>
    <row r="624" spans="1:1" x14ac:dyDescent="0.25">
      <c r="A624">
        <v>16.6972880083079</v>
      </c>
    </row>
    <row r="625" spans="1:1" x14ac:dyDescent="0.25">
      <c r="A625">
        <v>4.3698670599359897</v>
      </c>
    </row>
    <row r="626" spans="1:1" x14ac:dyDescent="0.25">
      <c r="A626">
        <v>14.087494659306</v>
      </c>
    </row>
    <row r="627" spans="1:1" x14ac:dyDescent="0.25">
      <c r="A627">
        <v>17.040614745339202</v>
      </c>
    </row>
    <row r="628" spans="1:1" x14ac:dyDescent="0.25">
      <c r="A628">
        <v>11.9201033595163</v>
      </c>
    </row>
    <row r="629" spans="1:1" x14ac:dyDescent="0.25">
      <c r="A629">
        <v>9.6370471154721802</v>
      </c>
    </row>
    <row r="630" spans="1:1" x14ac:dyDescent="0.25">
      <c r="A630">
        <v>8.7240330140874693</v>
      </c>
    </row>
    <row r="631" spans="1:1" x14ac:dyDescent="0.25">
      <c r="A631">
        <v>1.7379467983282499</v>
      </c>
    </row>
    <row r="632" spans="1:1" x14ac:dyDescent="0.25">
      <c r="A632">
        <v>2.1037572159876299</v>
      </c>
    </row>
    <row r="633" spans="1:1" x14ac:dyDescent="0.25">
      <c r="A633">
        <v>1.9662835671083001</v>
      </c>
    </row>
    <row r="634" spans="1:1" x14ac:dyDescent="0.25">
      <c r="A634">
        <v>30.086632548690002</v>
      </c>
    </row>
    <row r="635" spans="1:1" x14ac:dyDescent="0.25">
      <c r="A635">
        <v>3.7816550038463599</v>
      </c>
    </row>
    <row r="636" spans="1:1" x14ac:dyDescent="0.25">
      <c r="A636">
        <v>4.87344766916239</v>
      </c>
    </row>
    <row r="637" spans="1:1" x14ac:dyDescent="0.25">
      <c r="A637">
        <v>23.441468934208601</v>
      </c>
    </row>
    <row r="638" spans="1:1" x14ac:dyDescent="0.25">
      <c r="A638">
        <v>12.146344322664399</v>
      </c>
    </row>
    <row r="639" spans="1:1" x14ac:dyDescent="0.25">
      <c r="A639">
        <v>16.255816137568601</v>
      </c>
    </row>
    <row r="640" spans="1:1" x14ac:dyDescent="0.25">
      <c r="A640">
        <v>14.411487924950899</v>
      </c>
    </row>
    <row r="641" spans="1:1" x14ac:dyDescent="0.25">
      <c r="A641">
        <v>10.326937993670301</v>
      </c>
    </row>
    <row r="642" spans="1:1" x14ac:dyDescent="0.25">
      <c r="A642">
        <v>6.1906753530743499</v>
      </c>
    </row>
    <row r="643" spans="1:1" x14ac:dyDescent="0.25">
      <c r="A643">
        <v>4.2123829573451301</v>
      </c>
    </row>
    <row r="644" spans="1:1" x14ac:dyDescent="0.25">
      <c r="A644">
        <v>0.27948838444123703</v>
      </c>
    </row>
    <row r="645" spans="1:1" x14ac:dyDescent="0.25">
      <c r="A645">
        <v>1.8925486187740199</v>
      </c>
    </row>
    <row r="646" spans="1:1" x14ac:dyDescent="0.25">
      <c r="A646">
        <v>11.225963402977399</v>
      </c>
    </row>
    <row r="647" spans="1:1" x14ac:dyDescent="0.25">
      <c r="A647">
        <v>24.934536219532301</v>
      </c>
    </row>
    <row r="648" spans="1:1" x14ac:dyDescent="0.25">
      <c r="A648">
        <v>14.900359862050299</v>
      </c>
    </row>
    <row r="649" spans="1:1" x14ac:dyDescent="0.25">
      <c r="A649">
        <v>10.258717248206301</v>
      </c>
    </row>
    <row r="650" spans="1:1" x14ac:dyDescent="0.25">
      <c r="A650">
        <v>20.807015173938701</v>
      </c>
    </row>
    <row r="651" spans="1:1" x14ac:dyDescent="0.25">
      <c r="A651">
        <v>60.987042395499302</v>
      </c>
    </row>
    <row r="652" spans="1:1" x14ac:dyDescent="0.25">
      <c r="A652">
        <v>13.6702377741123</v>
      </c>
    </row>
    <row r="653" spans="1:1" x14ac:dyDescent="0.25">
      <c r="A653">
        <v>0.778700874507812</v>
      </c>
    </row>
    <row r="654" spans="1:1" x14ac:dyDescent="0.25">
      <c r="A654">
        <v>28.2924772747003</v>
      </c>
    </row>
    <row r="655" spans="1:1" x14ac:dyDescent="0.25">
      <c r="A655">
        <v>6.0173625571002596</v>
      </c>
    </row>
    <row r="656" spans="1:1" x14ac:dyDescent="0.25">
      <c r="A656">
        <v>0.25748929579534402</v>
      </c>
    </row>
    <row r="657" spans="1:1" x14ac:dyDescent="0.25">
      <c r="A657">
        <v>13.880647903894999</v>
      </c>
    </row>
    <row r="658" spans="1:1" x14ac:dyDescent="0.25">
      <c r="A658">
        <v>18.975986758678498</v>
      </c>
    </row>
    <row r="659" spans="1:1" x14ac:dyDescent="0.25">
      <c r="A659">
        <v>15.2628963953191</v>
      </c>
    </row>
    <row r="660" spans="1:1" x14ac:dyDescent="0.25">
      <c r="A660">
        <v>6.0993110237961004</v>
      </c>
    </row>
    <row r="661" spans="1:1" x14ac:dyDescent="0.25">
      <c r="A661">
        <v>0.50960821353097296</v>
      </c>
    </row>
    <row r="662" spans="1:1" x14ac:dyDescent="0.25">
      <c r="A662">
        <v>12.605269633886101</v>
      </c>
    </row>
    <row r="663" spans="1:1" x14ac:dyDescent="0.25">
      <c r="A663">
        <v>6.89375501450135</v>
      </c>
    </row>
    <row r="664" spans="1:1" x14ac:dyDescent="0.25">
      <c r="A664">
        <v>11.2371765770639</v>
      </c>
    </row>
    <row r="665" spans="1:1" x14ac:dyDescent="0.25">
      <c r="A665">
        <v>1.15059982542563</v>
      </c>
    </row>
    <row r="666" spans="1:1" x14ac:dyDescent="0.25">
      <c r="A666">
        <v>21.971526754688799</v>
      </c>
    </row>
    <row r="667" spans="1:1" x14ac:dyDescent="0.25">
      <c r="A667">
        <v>12.699581840931501</v>
      </c>
    </row>
    <row r="668" spans="1:1" x14ac:dyDescent="0.25">
      <c r="A668">
        <v>3.56160380007011</v>
      </c>
    </row>
    <row r="669" spans="1:1" x14ac:dyDescent="0.25">
      <c r="A669">
        <v>14.775829068428701</v>
      </c>
    </row>
    <row r="670" spans="1:1" x14ac:dyDescent="0.25">
      <c r="A670">
        <v>18.156056550406401</v>
      </c>
    </row>
    <row r="671" spans="1:1" x14ac:dyDescent="0.25">
      <c r="A671">
        <v>1.9150994727511299</v>
      </c>
    </row>
    <row r="672" spans="1:1" x14ac:dyDescent="0.25">
      <c r="A672">
        <v>9.3740405741160906</v>
      </c>
    </row>
    <row r="673" spans="1:1" x14ac:dyDescent="0.25">
      <c r="A673">
        <v>7.71751767805267</v>
      </c>
    </row>
    <row r="674" spans="1:1" x14ac:dyDescent="0.25">
      <c r="A674">
        <v>11.6023109099508</v>
      </c>
    </row>
    <row r="675" spans="1:1" x14ac:dyDescent="0.25">
      <c r="A675">
        <v>8.21389384583191</v>
      </c>
    </row>
    <row r="676" spans="1:1" x14ac:dyDescent="0.25">
      <c r="A676">
        <v>6.1622179036840201</v>
      </c>
    </row>
    <row r="677" spans="1:1" x14ac:dyDescent="0.25">
      <c r="A677">
        <v>23.991642561047399</v>
      </c>
    </row>
    <row r="678" spans="1:1" x14ac:dyDescent="0.25">
      <c r="A678">
        <v>40.641386101535502</v>
      </c>
    </row>
    <row r="679" spans="1:1" x14ac:dyDescent="0.25">
      <c r="A679">
        <v>16.2083876610929</v>
      </c>
    </row>
    <row r="680" spans="1:1" x14ac:dyDescent="0.25">
      <c r="A680">
        <v>15.2720173811344</v>
      </c>
    </row>
    <row r="681" spans="1:1" x14ac:dyDescent="0.25">
      <c r="A681">
        <v>14.0379498514703</v>
      </c>
    </row>
    <row r="682" spans="1:1" x14ac:dyDescent="0.25">
      <c r="A682">
        <v>49.6505143036741</v>
      </c>
    </row>
    <row r="683" spans="1:1" x14ac:dyDescent="0.25">
      <c r="A683">
        <v>3.3817258262513201</v>
      </c>
    </row>
    <row r="684" spans="1:1" x14ac:dyDescent="0.25">
      <c r="A684">
        <v>1.9729600174614601</v>
      </c>
    </row>
    <row r="685" spans="1:1" x14ac:dyDescent="0.25">
      <c r="A685">
        <v>1.53442482499019</v>
      </c>
    </row>
    <row r="686" spans="1:1" x14ac:dyDescent="0.25">
      <c r="A686">
        <v>29.118134635157599</v>
      </c>
    </row>
    <row r="687" spans="1:1" x14ac:dyDescent="0.25">
      <c r="A687">
        <v>10.8019985516919</v>
      </c>
    </row>
    <row r="688" spans="1:1" x14ac:dyDescent="0.25">
      <c r="A688">
        <v>11.2735574935424</v>
      </c>
    </row>
    <row r="689" spans="1:1" x14ac:dyDescent="0.25">
      <c r="A689">
        <v>17.340878115525399</v>
      </c>
    </row>
    <row r="690" spans="1:1" x14ac:dyDescent="0.25">
      <c r="A690">
        <v>7.79333112604247</v>
      </c>
    </row>
    <row r="691" spans="1:1" x14ac:dyDescent="0.25">
      <c r="A691">
        <v>17.314002824774001</v>
      </c>
    </row>
    <row r="692" spans="1:1" x14ac:dyDescent="0.25">
      <c r="A692">
        <v>15.130249636809401</v>
      </c>
    </row>
    <row r="693" spans="1:1" x14ac:dyDescent="0.25">
      <c r="A693">
        <v>4.0535300778543304</v>
      </c>
    </row>
    <row r="694" spans="1:1" x14ac:dyDescent="0.25">
      <c r="A694">
        <v>0.345783770845836</v>
      </c>
    </row>
    <row r="695" spans="1:1" x14ac:dyDescent="0.25">
      <c r="A695">
        <v>33.939050680602101</v>
      </c>
    </row>
    <row r="696" spans="1:1" x14ac:dyDescent="0.25">
      <c r="A696">
        <v>8.5627371147407505</v>
      </c>
    </row>
    <row r="697" spans="1:1" x14ac:dyDescent="0.25">
      <c r="A697">
        <v>3.1757264724524199</v>
      </c>
    </row>
    <row r="698" spans="1:1" x14ac:dyDescent="0.25">
      <c r="A698">
        <v>9.5801327495548101</v>
      </c>
    </row>
    <row r="699" spans="1:1" x14ac:dyDescent="0.25">
      <c r="A699">
        <v>31.780605146456299</v>
      </c>
    </row>
    <row r="700" spans="1:1" x14ac:dyDescent="0.25">
      <c r="A700">
        <v>3.45366769113769</v>
      </c>
    </row>
    <row r="701" spans="1:1" x14ac:dyDescent="0.25">
      <c r="A701">
        <v>0.84630649513005396</v>
      </c>
    </row>
    <row r="702" spans="1:1" x14ac:dyDescent="0.25">
      <c r="A702">
        <v>11.2511629397869</v>
      </c>
    </row>
    <row r="703" spans="1:1" x14ac:dyDescent="0.25">
      <c r="A703">
        <v>1.4424724171040599</v>
      </c>
    </row>
    <row r="704" spans="1:1" x14ac:dyDescent="0.25">
      <c r="A704">
        <v>2.4811311362277202</v>
      </c>
    </row>
    <row r="705" spans="1:1" x14ac:dyDescent="0.25">
      <c r="A705">
        <v>3.18944102392553</v>
      </c>
    </row>
    <row r="706" spans="1:1" x14ac:dyDescent="0.25">
      <c r="A706">
        <v>7.65644622179052</v>
      </c>
    </row>
    <row r="707" spans="1:1" x14ac:dyDescent="0.25">
      <c r="A707">
        <v>22.9830391033986</v>
      </c>
    </row>
    <row r="708" spans="1:1" x14ac:dyDescent="0.25">
      <c r="A708">
        <v>0.29200576822805302</v>
      </c>
    </row>
    <row r="709" spans="1:1" x14ac:dyDescent="0.25">
      <c r="A709">
        <v>23.673316025012699</v>
      </c>
    </row>
    <row r="710" spans="1:1" x14ac:dyDescent="0.25">
      <c r="A710">
        <v>4.0672681575088196</v>
      </c>
    </row>
    <row r="711" spans="1:1" x14ac:dyDescent="0.25">
      <c r="A711">
        <v>1.9629828774240501</v>
      </c>
    </row>
    <row r="712" spans="1:1" x14ac:dyDescent="0.25">
      <c r="A712">
        <v>1.5951711863062501</v>
      </c>
    </row>
    <row r="713" spans="1:1" x14ac:dyDescent="0.25">
      <c r="A713">
        <v>4.3844653636059103</v>
      </c>
    </row>
    <row r="714" spans="1:1" x14ac:dyDescent="0.25">
      <c r="A714">
        <v>3.4196708925850499</v>
      </c>
    </row>
    <row r="715" spans="1:1" x14ac:dyDescent="0.25">
      <c r="A715">
        <v>0.667578894046164</v>
      </c>
    </row>
    <row r="716" spans="1:1" x14ac:dyDescent="0.25">
      <c r="A716">
        <v>38.8934822325593</v>
      </c>
    </row>
    <row r="717" spans="1:1" x14ac:dyDescent="0.25">
      <c r="A717">
        <v>34.054649257505098</v>
      </c>
    </row>
    <row r="718" spans="1:1" x14ac:dyDescent="0.25">
      <c r="A718">
        <v>11.434190882808799</v>
      </c>
    </row>
    <row r="719" spans="1:1" x14ac:dyDescent="0.25">
      <c r="A719">
        <v>5.4907247820034701</v>
      </c>
    </row>
    <row r="720" spans="1:1" x14ac:dyDescent="0.25">
      <c r="A720">
        <v>9.6554830188574794</v>
      </c>
    </row>
    <row r="721" spans="1:1" x14ac:dyDescent="0.25">
      <c r="A721">
        <v>1.5674634289254601</v>
      </c>
    </row>
    <row r="722" spans="1:1" x14ac:dyDescent="0.25">
      <c r="A722">
        <v>3.6120584498283499</v>
      </c>
    </row>
    <row r="723" spans="1:1" x14ac:dyDescent="0.25">
      <c r="A723">
        <v>3.0855427972315299</v>
      </c>
    </row>
    <row r="724" spans="1:1" x14ac:dyDescent="0.25">
      <c r="A724">
        <v>25.907458298637199</v>
      </c>
    </row>
    <row r="725" spans="1:1" x14ac:dyDescent="0.25">
      <c r="A725">
        <v>12.4591313708928</v>
      </c>
    </row>
    <row r="726" spans="1:1" x14ac:dyDescent="0.25">
      <c r="A726">
        <v>9.8683212503294708</v>
      </c>
    </row>
    <row r="727" spans="1:1" x14ac:dyDescent="0.25">
      <c r="A727">
        <v>1.9819755753704</v>
      </c>
    </row>
    <row r="728" spans="1:1" x14ac:dyDescent="0.25">
      <c r="A728">
        <v>0.64101641502234197</v>
      </c>
    </row>
    <row r="729" spans="1:1" x14ac:dyDescent="0.25">
      <c r="A729">
        <v>5.3151194930456001</v>
      </c>
    </row>
    <row r="730" spans="1:1" x14ac:dyDescent="0.25">
      <c r="A730">
        <v>5.7457837217845498</v>
      </c>
    </row>
    <row r="731" spans="1:1" x14ac:dyDescent="0.25">
      <c r="A731">
        <v>10.687482062818299</v>
      </c>
    </row>
    <row r="732" spans="1:1" x14ac:dyDescent="0.25">
      <c r="A732">
        <v>9.7978542018355093</v>
      </c>
    </row>
    <row r="733" spans="1:1" x14ac:dyDescent="0.25">
      <c r="A733">
        <v>4.4758803601167196</v>
      </c>
    </row>
    <row r="734" spans="1:1" x14ac:dyDescent="0.25">
      <c r="A734">
        <v>3.20086735001808</v>
      </c>
    </row>
    <row r="735" spans="1:1" x14ac:dyDescent="0.25">
      <c r="A735">
        <v>11.1029779712524</v>
      </c>
    </row>
    <row r="736" spans="1:1" x14ac:dyDescent="0.25">
      <c r="A736">
        <v>13.6088080688908</v>
      </c>
    </row>
    <row r="737" spans="1:1" x14ac:dyDescent="0.25">
      <c r="A737">
        <v>1.65789658183411</v>
      </c>
    </row>
    <row r="738" spans="1:1" x14ac:dyDescent="0.25">
      <c r="A738">
        <v>9.5600133610091902</v>
      </c>
    </row>
    <row r="739" spans="1:1" x14ac:dyDescent="0.25">
      <c r="A739">
        <v>25.911589179177199</v>
      </c>
    </row>
    <row r="740" spans="1:1" x14ac:dyDescent="0.25">
      <c r="A740">
        <v>29.602518881763</v>
      </c>
    </row>
    <row r="741" spans="1:1" x14ac:dyDescent="0.25">
      <c r="A741">
        <v>13.342268834364299</v>
      </c>
    </row>
    <row r="742" spans="1:1" x14ac:dyDescent="0.25">
      <c r="A742">
        <v>5.7901146555089396</v>
      </c>
    </row>
    <row r="743" spans="1:1" x14ac:dyDescent="0.25">
      <c r="A743">
        <v>0.32700702722220798</v>
      </c>
    </row>
    <row r="744" spans="1:1" x14ac:dyDescent="0.25">
      <c r="A744">
        <v>2.1979542732938002</v>
      </c>
    </row>
    <row r="745" spans="1:1" x14ac:dyDescent="0.25">
      <c r="A745">
        <v>28.670648118804301</v>
      </c>
    </row>
    <row r="746" spans="1:1" x14ac:dyDescent="0.25">
      <c r="A746">
        <v>2.1227020146726598</v>
      </c>
    </row>
    <row r="747" spans="1:1" x14ac:dyDescent="0.25">
      <c r="A747">
        <v>40.364256797487201</v>
      </c>
    </row>
    <row r="748" spans="1:1" x14ac:dyDescent="0.25">
      <c r="A748">
        <v>1.24362978812502</v>
      </c>
    </row>
    <row r="749" spans="1:1" x14ac:dyDescent="0.25">
      <c r="A749">
        <v>6.8801498194059798</v>
      </c>
    </row>
    <row r="750" spans="1:1" x14ac:dyDescent="0.25">
      <c r="A750">
        <v>11.1207519641485</v>
      </c>
    </row>
    <row r="751" spans="1:1" x14ac:dyDescent="0.25">
      <c r="A751">
        <v>3.2250198829248702</v>
      </c>
    </row>
    <row r="752" spans="1:1" x14ac:dyDescent="0.25">
      <c r="A752">
        <v>20.034469273903099</v>
      </c>
    </row>
    <row r="753" spans="1:1" x14ac:dyDescent="0.25">
      <c r="A753">
        <v>1.9690433356044901</v>
      </c>
    </row>
    <row r="754" spans="1:1" x14ac:dyDescent="0.25">
      <c r="A754">
        <v>20.790532690495802</v>
      </c>
    </row>
    <row r="755" spans="1:1" x14ac:dyDescent="0.25">
      <c r="A755">
        <v>7.6356326378780697</v>
      </c>
    </row>
    <row r="756" spans="1:1" x14ac:dyDescent="0.25">
      <c r="A756">
        <v>16.2148630156168</v>
      </c>
    </row>
    <row r="757" spans="1:1" x14ac:dyDescent="0.25">
      <c r="A757">
        <v>2.4554329129141301</v>
      </c>
    </row>
    <row r="758" spans="1:1" x14ac:dyDescent="0.25">
      <c r="A758">
        <v>2.56082478718817</v>
      </c>
    </row>
    <row r="759" spans="1:1" x14ac:dyDescent="0.25">
      <c r="A759">
        <v>4.3058164097888998</v>
      </c>
    </row>
    <row r="760" spans="1:1" x14ac:dyDescent="0.25">
      <c r="A760">
        <v>24.126626321187199</v>
      </c>
    </row>
    <row r="761" spans="1:1" x14ac:dyDescent="0.25">
      <c r="A761">
        <v>14.4285083056446</v>
      </c>
    </row>
    <row r="762" spans="1:1" x14ac:dyDescent="0.25">
      <c r="A762">
        <v>11.997952880169199</v>
      </c>
    </row>
    <row r="763" spans="1:1" x14ac:dyDescent="0.25">
      <c r="A763">
        <v>16.7405027601156</v>
      </c>
    </row>
    <row r="764" spans="1:1" x14ac:dyDescent="0.25">
      <c r="A764">
        <v>3.0615412131828998</v>
      </c>
    </row>
    <row r="765" spans="1:1" x14ac:dyDescent="0.25">
      <c r="A765">
        <v>3.49876447953217</v>
      </c>
    </row>
    <row r="766" spans="1:1" x14ac:dyDescent="0.25">
      <c r="A766">
        <v>4.1913673058295604</v>
      </c>
    </row>
    <row r="767" spans="1:1" x14ac:dyDescent="0.25">
      <c r="A767">
        <v>20.0146088803364</v>
      </c>
    </row>
    <row r="768" spans="1:1" x14ac:dyDescent="0.25">
      <c r="A768">
        <v>5.1901810690022003</v>
      </c>
    </row>
    <row r="769" spans="1:1" x14ac:dyDescent="0.25">
      <c r="A769">
        <v>42.108001008360198</v>
      </c>
    </row>
    <row r="770" spans="1:1" x14ac:dyDescent="0.25">
      <c r="A770">
        <v>2.7237949227974001</v>
      </c>
    </row>
    <row r="771" spans="1:1" x14ac:dyDescent="0.25">
      <c r="A771">
        <v>36.392436378786002</v>
      </c>
    </row>
    <row r="772" spans="1:1" x14ac:dyDescent="0.25">
      <c r="A772">
        <v>16.480055196077199</v>
      </c>
    </row>
    <row r="773" spans="1:1" x14ac:dyDescent="0.25">
      <c r="A773">
        <v>6.3341535365984702</v>
      </c>
    </row>
    <row r="774" spans="1:1" x14ac:dyDescent="0.25">
      <c r="A774">
        <v>3.2546088881302402</v>
      </c>
    </row>
    <row r="775" spans="1:1" x14ac:dyDescent="0.25">
      <c r="A775">
        <v>20.683027183486001</v>
      </c>
    </row>
    <row r="776" spans="1:1" x14ac:dyDescent="0.25">
      <c r="A776">
        <v>3.8356169560255902</v>
      </c>
    </row>
    <row r="777" spans="1:1" x14ac:dyDescent="0.25">
      <c r="A777">
        <v>0.29805010451998298</v>
      </c>
    </row>
    <row r="778" spans="1:1" x14ac:dyDescent="0.25">
      <c r="A778">
        <v>19.1983850294402</v>
      </c>
    </row>
    <row r="779" spans="1:1" x14ac:dyDescent="0.25">
      <c r="A779">
        <v>1.51468987185183</v>
      </c>
    </row>
    <row r="780" spans="1:1" x14ac:dyDescent="0.25">
      <c r="A780">
        <v>19.816277046055401</v>
      </c>
    </row>
    <row r="781" spans="1:1" x14ac:dyDescent="0.25">
      <c r="A781">
        <v>5.4152160543943504</v>
      </c>
    </row>
    <row r="782" spans="1:1" x14ac:dyDescent="0.25">
      <c r="A782">
        <v>1.5180391015219701</v>
      </c>
    </row>
    <row r="783" spans="1:1" x14ac:dyDescent="0.25">
      <c r="A783">
        <v>7.5847742871030404</v>
      </c>
    </row>
    <row r="784" spans="1:1" x14ac:dyDescent="0.25">
      <c r="A784">
        <v>13.0601658644353</v>
      </c>
    </row>
    <row r="785" spans="1:1" x14ac:dyDescent="0.25">
      <c r="A785">
        <v>4.1046354195932899</v>
      </c>
    </row>
    <row r="786" spans="1:1" x14ac:dyDescent="0.25">
      <c r="A786">
        <v>1.70167945600548</v>
      </c>
    </row>
    <row r="787" spans="1:1" x14ac:dyDescent="0.25">
      <c r="A787">
        <v>11.161106004897</v>
      </c>
    </row>
    <row r="788" spans="1:1" x14ac:dyDescent="0.25">
      <c r="A788">
        <v>3.8655936845151002</v>
      </c>
    </row>
    <row r="789" spans="1:1" x14ac:dyDescent="0.25">
      <c r="A789">
        <v>15.703440290959801</v>
      </c>
    </row>
    <row r="790" spans="1:1" x14ac:dyDescent="0.25">
      <c r="A790">
        <v>16.5227865978758</v>
      </c>
    </row>
    <row r="791" spans="1:1" x14ac:dyDescent="0.25">
      <c r="A791">
        <v>1.74983633273822</v>
      </c>
    </row>
    <row r="792" spans="1:1" x14ac:dyDescent="0.25">
      <c r="A792">
        <v>6.8538953597818004</v>
      </c>
    </row>
    <row r="793" spans="1:1" x14ac:dyDescent="0.25">
      <c r="A793">
        <v>10.9459543331298</v>
      </c>
    </row>
    <row r="794" spans="1:1" x14ac:dyDescent="0.25">
      <c r="A794">
        <v>24.9221792542514</v>
      </c>
    </row>
    <row r="795" spans="1:1" x14ac:dyDescent="0.25">
      <c r="A795">
        <v>8.1792382065407399</v>
      </c>
    </row>
    <row r="796" spans="1:1" x14ac:dyDescent="0.25">
      <c r="A796">
        <v>0.409839954328995</v>
      </c>
    </row>
    <row r="797" spans="1:1" x14ac:dyDescent="0.25">
      <c r="A797">
        <v>7.3011545810654299</v>
      </c>
    </row>
    <row r="798" spans="1:1" x14ac:dyDescent="0.25">
      <c r="A798">
        <v>26.0780647230008</v>
      </c>
    </row>
    <row r="799" spans="1:1" x14ac:dyDescent="0.25">
      <c r="A799">
        <v>18.176337640912099</v>
      </c>
    </row>
    <row r="800" spans="1:1" x14ac:dyDescent="0.25">
      <c r="A800">
        <v>12.029690223831</v>
      </c>
    </row>
    <row r="801" spans="1:1" x14ac:dyDescent="0.25">
      <c r="A801">
        <v>13.781076196832799</v>
      </c>
    </row>
    <row r="802" spans="1:1" x14ac:dyDescent="0.25">
      <c r="A802">
        <v>4.7451571060459701</v>
      </c>
    </row>
    <row r="803" spans="1:1" x14ac:dyDescent="0.25">
      <c r="A803">
        <v>4.0133473309770302</v>
      </c>
    </row>
    <row r="804" spans="1:1" x14ac:dyDescent="0.25">
      <c r="A804">
        <v>1.67845701082067</v>
      </c>
    </row>
    <row r="805" spans="1:1" x14ac:dyDescent="0.25">
      <c r="A805">
        <v>23.938529158816099</v>
      </c>
    </row>
    <row r="806" spans="1:1" x14ac:dyDescent="0.25">
      <c r="A806">
        <v>5.2822075796433801</v>
      </c>
    </row>
    <row r="807" spans="1:1" x14ac:dyDescent="0.25">
      <c r="A807">
        <v>9.4066520279588399</v>
      </c>
    </row>
    <row r="808" spans="1:1" x14ac:dyDescent="0.25">
      <c r="A808">
        <v>2.5475179509968702</v>
      </c>
    </row>
    <row r="809" spans="1:1" x14ac:dyDescent="0.25">
      <c r="A809">
        <v>10.8584896350539</v>
      </c>
    </row>
    <row r="810" spans="1:1" x14ac:dyDescent="0.25">
      <c r="A810">
        <v>18.543248796134701</v>
      </c>
    </row>
    <row r="811" spans="1:1" x14ac:dyDescent="0.25">
      <c r="A811">
        <v>13.442667961815999</v>
      </c>
    </row>
    <row r="812" spans="1:1" x14ac:dyDescent="0.25">
      <c r="A812">
        <v>1.75148465154523</v>
      </c>
    </row>
    <row r="813" spans="1:1" x14ac:dyDescent="0.25">
      <c r="A813">
        <v>1.5066250402874699</v>
      </c>
    </row>
    <row r="814" spans="1:1" x14ac:dyDescent="0.25">
      <c r="A814">
        <v>24.045316988011599</v>
      </c>
    </row>
    <row r="815" spans="1:1" x14ac:dyDescent="0.25">
      <c r="A815">
        <v>17.592597102580001</v>
      </c>
    </row>
    <row r="816" spans="1:1" x14ac:dyDescent="0.25">
      <c r="A816">
        <v>16.927607481711899</v>
      </c>
    </row>
    <row r="817" spans="1:1" x14ac:dyDescent="0.25">
      <c r="A817">
        <v>13.320291456768899</v>
      </c>
    </row>
    <row r="818" spans="1:1" x14ac:dyDescent="0.25">
      <c r="A818">
        <v>0.74077416711982502</v>
      </c>
    </row>
    <row r="819" spans="1:1" x14ac:dyDescent="0.25">
      <c r="A819">
        <v>17.7062541382763</v>
      </c>
    </row>
    <row r="820" spans="1:1" x14ac:dyDescent="0.25">
      <c r="A820">
        <v>10.3604277286836</v>
      </c>
    </row>
    <row r="821" spans="1:1" x14ac:dyDescent="0.25">
      <c r="A821">
        <v>20.279392072684399</v>
      </c>
    </row>
    <row r="822" spans="1:1" x14ac:dyDescent="0.25">
      <c r="A822">
        <v>24.756232396677799</v>
      </c>
    </row>
    <row r="823" spans="1:1" x14ac:dyDescent="0.25">
      <c r="A823">
        <v>4.0925943633432702</v>
      </c>
    </row>
    <row r="824" spans="1:1" x14ac:dyDescent="0.25">
      <c r="A824">
        <v>1.6273842503889699</v>
      </c>
    </row>
    <row r="825" spans="1:1" x14ac:dyDescent="0.25">
      <c r="A825">
        <v>17.585009054083301</v>
      </c>
    </row>
    <row r="826" spans="1:1" x14ac:dyDescent="0.25">
      <c r="A826">
        <v>7.2175114618600098</v>
      </c>
    </row>
    <row r="827" spans="1:1" x14ac:dyDescent="0.25">
      <c r="A827">
        <v>22.1158385866209</v>
      </c>
    </row>
    <row r="828" spans="1:1" x14ac:dyDescent="0.25">
      <c r="A828">
        <v>4.0570098676893496</v>
      </c>
    </row>
    <row r="829" spans="1:1" x14ac:dyDescent="0.25">
      <c r="A829">
        <v>27.0789212214165</v>
      </c>
    </row>
    <row r="830" spans="1:1" x14ac:dyDescent="0.25">
      <c r="A830">
        <v>9.7960934567120201</v>
      </c>
    </row>
    <row r="831" spans="1:1" x14ac:dyDescent="0.25">
      <c r="A831">
        <v>11.9908426493561</v>
      </c>
    </row>
    <row r="832" spans="1:1" x14ac:dyDescent="0.25">
      <c r="A832">
        <v>3.8532664462316601</v>
      </c>
    </row>
    <row r="833" spans="1:1" x14ac:dyDescent="0.25">
      <c r="A833">
        <v>53.931860915208802</v>
      </c>
    </row>
    <row r="834" spans="1:1" x14ac:dyDescent="0.25">
      <c r="A834">
        <v>16.691877705426901</v>
      </c>
    </row>
    <row r="835" spans="1:1" x14ac:dyDescent="0.25">
      <c r="A835">
        <v>0.86212085782326697</v>
      </c>
    </row>
    <row r="836" spans="1:1" x14ac:dyDescent="0.25">
      <c r="A836">
        <v>19.019592199349599</v>
      </c>
    </row>
    <row r="837" spans="1:1" x14ac:dyDescent="0.25">
      <c r="A837">
        <v>34.470171568791997</v>
      </c>
    </row>
    <row r="838" spans="1:1" x14ac:dyDescent="0.25">
      <c r="A838">
        <v>18.6650056171976</v>
      </c>
    </row>
    <row r="839" spans="1:1" x14ac:dyDescent="0.25">
      <c r="A839">
        <v>3.0273361089833601</v>
      </c>
    </row>
    <row r="840" spans="1:1" x14ac:dyDescent="0.25">
      <c r="A840">
        <v>2.3219581518493202</v>
      </c>
    </row>
    <row r="841" spans="1:1" x14ac:dyDescent="0.25">
      <c r="A841">
        <v>1.91392857120232</v>
      </c>
    </row>
    <row r="842" spans="1:1" x14ac:dyDescent="0.25">
      <c r="A842">
        <v>30.790775853246</v>
      </c>
    </row>
    <row r="843" spans="1:1" x14ac:dyDescent="0.25">
      <c r="A843">
        <v>0.64729061472378902</v>
      </c>
    </row>
    <row r="844" spans="1:1" x14ac:dyDescent="0.25">
      <c r="A844">
        <v>25.623209367376202</v>
      </c>
    </row>
    <row r="845" spans="1:1" x14ac:dyDescent="0.25">
      <c r="A845">
        <v>21.728880527743499</v>
      </c>
    </row>
    <row r="846" spans="1:1" x14ac:dyDescent="0.25">
      <c r="A846">
        <v>4.43896012878034</v>
      </c>
    </row>
    <row r="847" spans="1:1" x14ac:dyDescent="0.25">
      <c r="A847">
        <v>29.839750741338499</v>
      </c>
    </row>
    <row r="848" spans="1:1" x14ac:dyDescent="0.25">
      <c r="A848">
        <v>2.2647296802481902</v>
      </c>
    </row>
    <row r="849" spans="1:1" x14ac:dyDescent="0.25">
      <c r="A849">
        <v>7.9067214519721603</v>
      </c>
    </row>
    <row r="850" spans="1:1" x14ac:dyDescent="0.25">
      <c r="A850">
        <v>10.7168742746634</v>
      </c>
    </row>
    <row r="851" spans="1:1" x14ac:dyDescent="0.25">
      <c r="A851">
        <v>18.435653800726602</v>
      </c>
    </row>
    <row r="852" spans="1:1" x14ac:dyDescent="0.25">
      <c r="A852">
        <v>20.132423513664399</v>
      </c>
    </row>
    <row r="853" spans="1:1" x14ac:dyDescent="0.25">
      <c r="A853">
        <v>24.756056243817699</v>
      </c>
    </row>
    <row r="854" spans="1:1" x14ac:dyDescent="0.25">
      <c r="A854">
        <v>18.306321937703501</v>
      </c>
    </row>
    <row r="855" spans="1:1" x14ac:dyDescent="0.25">
      <c r="A855">
        <v>14.845500837863399</v>
      </c>
    </row>
    <row r="856" spans="1:1" x14ac:dyDescent="0.25">
      <c r="A856">
        <v>3.7311593941307</v>
      </c>
    </row>
    <row r="857" spans="1:1" x14ac:dyDescent="0.25">
      <c r="A857">
        <v>0.71678135776395402</v>
      </c>
    </row>
    <row r="858" spans="1:1" x14ac:dyDescent="0.25">
      <c r="A858">
        <v>20.6977478316409</v>
      </c>
    </row>
    <row r="859" spans="1:1" x14ac:dyDescent="0.25">
      <c r="A859">
        <v>27.914099832239</v>
      </c>
    </row>
    <row r="860" spans="1:1" x14ac:dyDescent="0.25">
      <c r="A860">
        <v>11.344960330124501</v>
      </c>
    </row>
    <row r="861" spans="1:1" x14ac:dyDescent="0.25">
      <c r="A861">
        <v>1.4859362956053299</v>
      </c>
    </row>
    <row r="862" spans="1:1" x14ac:dyDescent="0.25">
      <c r="A862">
        <v>16.1390014652982</v>
      </c>
    </row>
    <row r="863" spans="1:1" x14ac:dyDescent="0.25">
      <c r="A863">
        <v>19.106227917383201</v>
      </c>
    </row>
    <row r="864" spans="1:1" x14ac:dyDescent="0.25">
      <c r="A864">
        <v>10.5840340394784</v>
      </c>
    </row>
    <row r="865" spans="1:1" x14ac:dyDescent="0.25">
      <c r="A865">
        <v>21.448594324918201</v>
      </c>
    </row>
    <row r="866" spans="1:1" x14ac:dyDescent="0.25">
      <c r="A866">
        <v>22.393824183303</v>
      </c>
    </row>
    <row r="867" spans="1:1" x14ac:dyDescent="0.25">
      <c r="A867">
        <v>2.2194329173397702</v>
      </c>
    </row>
    <row r="868" spans="1:1" x14ac:dyDescent="0.25">
      <c r="A868">
        <v>13.136546118947701</v>
      </c>
    </row>
    <row r="869" spans="1:1" x14ac:dyDescent="0.25">
      <c r="A869">
        <v>1.43409940796448</v>
      </c>
    </row>
    <row r="870" spans="1:1" x14ac:dyDescent="0.25">
      <c r="A870">
        <v>24.683642396907398</v>
      </c>
    </row>
    <row r="871" spans="1:1" x14ac:dyDescent="0.25">
      <c r="A871">
        <v>9.7179399969366393</v>
      </c>
    </row>
    <row r="872" spans="1:1" x14ac:dyDescent="0.25">
      <c r="A872">
        <v>6.3480864416896301</v>
      </c>
    </row>
    <row r="873" spans="1:1" x14ac:dyDescent="0.25">
      <c r="A873">
        <v>0.86600057922245</v>
      </c>
    </row>
    <row r="874" spans="1:1" x14ac:dyDescent="0.25">
      <c r="A874">
        <v>1.34344340699676</v>
      </c>
    </row>
    <row r="875" spans="1:1" x14ac:dyDescent="0.25">
      <c r="A875">
        <v>0.263585893852608</v>
      </c>
    </row>
    <row r="876" spans="1:1" x14ac:dyDescent="0.25">
      <c r="A876">
        <v>4.5394707534624201</v>
      </c>
    </row>
    <row r="877" spans="1:1" x14ac:dyDescent="0.25">
      <c r="A877">
        <v>14.664216223190399</v>
      </c>
    </row>
    <row r="878" spans="1:1" x14ac:dyDescent="0.25">
      <c r="A878">
        <v>19.122320656083598</v>
      </c>
    </row>
    <row r="879" spans="1:1" x14ac:dyDescent="0.25">
      <c r="A879">
        <v>4.1538974006662501</v>
      </c>
    </row>
    <row r="880" spans="1:1" x14ac:dyDescent="0.25">
      <c r="A880">
        <v>7.7361436553394904</v>
      </c>
    </row>
    <row r="881" spans="1:1" x14ac:dyDescent="0.25">
      <c r="A881">
        <v>44.843540612452998</v>
      </c>
    </row>
    <row r="882" spans="1:1" x14ac:dyDescent="0.25">
      <c r="A882">
        <v>17.263865595871899</v>
      </c>
    </row>
    <row r="883" spans="1:1" x14ac:dyDescent="0.25">
      <c r="A883">
        <v>10.997809356439699</v>
      </c>
    </row>
    <row r="884" spans="1:1" x14ac:dyDescent="0.25">
      <c r="A884">
        <v>17.336183840177899</v>
      </c>
    </row>
    <row r="885" spans="1:1" x14ac:dyDescent="0.25">
      <c r="A885">
        <v>17.005115046921301</v>
      </c>
    </row>
    <row r="886" spans="1:1" x14ac:dyDescent="0.25">
      <c r="A886">
        <v>15.339940392174199</v>
      </c>
    </row>
    <row r="887" spans="1:1" x14ac:dyDescent="0.25">
      <c r="A887">
        <v>3.5073921361195799</v>
      </c>
    </row>
    <row r="888" spans="1:1" x14ac:dyDescent="0.25">
      <c r="A888">
        <v>9.9750198769371607</v>
      </c>
    </row>
    <row r="889" spans="1:1" x14ac:dyDescent="0.25">
      <c r="A889">
        <v>13.6331159626176</v>
      </c>
    </row>
    <row r="890" spans="1:1" x14ac:dyDescent="0.25">
      <c r="A890">
        <v>4.4506356977314798</v>
      </c>
    </row>
    <row r="891" spans="1:1" x14ac:dyDescent="0.25">
      <c r="A891">
        <v>15.774085051002199</v>
      </c>
    </row>
    <row r="892" spans="1:1" x14ac:dyDescent="0.25">
      <c r="A892">
        <v>2.4694695672607199</v>
      </c>
    </row>
    <row r="893" spans="1:1" x14ac:dyDescent="0.25">
      <c r="A893">
        <v>11.8714899172427</v>
      </c>
    </row>
    <row r="894" spans="1:1" x14ac:dyDescent="0.25">
      <c r="A894">
        <v>18.982666077489899</v>
      </c>
    </row>
    <row r="895" spans="1:1" x14ac:dyDescent="0.25">
      <c r="A895">
        <v>19.248440115198999</v>
      </c>
    </row>
    <row r="896" spans="1:1" x14ac:dyDescent="0.25">
      <c r="A896">
        <v>13.380611517440199</v>
      </c>
    </row>
    <row r="897" spans="1:1" x14ac:dyDescent="0.25">
      <c r="A897">
        <v>20.909556920133699</v>
      </c>
    </row>
    <row r="898" spans="1:1" x14ac:dyDescent="0.25">
      <c r="A898">
        <v>1.57524250310105</v>
      </c>
    </row>
    <row r="899" spans="1:1" x14ac:dyDescent="0.25">
      <c r="A899">
        <v>9.8076742947951008</v>
      </c>
    </row>
    <row r="900" spans="1:1" x14ac:dyDescent="0.25">
      <c r="A900">
        <v>33.511966750749899</v>
      </c>
    </row>
    <row r="901" spans="1:1" x14ac:dyDescent="0.25">
      <c r="A901">
        <v>5.9437810909494804</v>
      </c>
    </row>
    <row r="902" spans="1:1" x14ac:dyDescent="0.25">
      <c r="A902">
        <v>31.852341856410099</v>
      </c>
    </row>
    <row r="903" spans="1:1" x14ac:dyDescent="0.25">
      <c r="A903">
        <v>14.616349638804101</v>
      </c>
    </row>
    <row r="904" spans="1:1" x14ac:dyDescent="0.25">
      <c r="A904">
        <v>13.865757056601501</v>
      </c>
    </row>
    <row r="905" spans="1:1" x14ac:dyDescent="0.25">
      <c r="A905">
        <v>4.9552510170380497</v>
      </c>
    </row>
    <row r="906" spans="1:1" x14ac:dyDescent="0.25">
      <c r="A906">
        <v>1.4394839458309201</v>
      </c>
    </row>
    <row r="907" spans="1:1" x14ac:dyDescent="0.25">
      <c r="A907">
        <v>4.15744779816393</v>
      </c>
    </row>
    <row r="908" spans="1:1" x14ac:dyDescent="0.25">
      <c r="A908">
        <v>25.795349051053499</v>
      </c>
    </row>
    <row r="909" spans="1:1" x14ac:dyDescent="0.25">
      <c r="A909">
        <v>9.85944794804211</v>
      </c>
    </row>
    <row r="910" spans="1:1" x14ac:dyDescent="0.25">
      <c r="A910">
        <v>2.5607692418978099</v>
      </c>
    </row>
    <row r="911" spans="1:1" x14ac:dyDescent="0.25">
      <c r="A911">
        <v>31.192750643914799</v>
      </c>
    </row>
    <row r="912" spans="1:1" x14ac:dyDescent="0.25">
      <c r="A912">
        <v>15.2048519831246</v>
      </c>
    </row>
    <row r="913" spans="1:1" x14ac:dyDescent="0.25">
      <c r="A913">
        <v>3.3298214786618798</v>
      </c>
    </row>
    <row r="914" spans="1:1" x14ac:dyDescent="0.25">
      <c r="A914">
        <v>11.8659046784114</v>
      </c>
    </row>
    <row r="915" spans="1:1" x14ac:dyDescent="0.25">
      <c r="A915">
        <v>3.2592787339315699</v>
      </c>
    </row>
    <row r="916" spans="1:1" x14ac:dyDescent="0.25">
      <c r="A916">
        <v>4.0942016465080302</v>
      </c>
    </row>
    <row r="917" spans="1:1" x14ac:dyDescent="0.25">
      <c r="A917">
        <v>24.608999048473802</v>
      </c>
    </row>
    <row r="918" spans="1:1" x14ac:dyDescent="0.25">
      <c r="A918">
        <v>3.5594372375823999</v>
      </c>
    </row>
    <row r="919" spans="1:1" x14ac:dyDescent="0.25">
      <c r="A919">
        <v>1.9659690415753199</v>
      </c>
    </row>
    <row r="920" spans="1:1" x14ac:dyDescent="0.25">
      <c r="A920">
        <v>27.987414918098899</v>
      </c>
    </row>
    <row r="921" spans="1:1" x14ac:dyDescent="0.25">
      <c r="A921">
        <v>15.510147093818199</v>
      </c>
    </row>
    <row r="922" spans="1:1" x14ac:dyDescent="0.25">
      <c r="A922">
        <v>16.299094445031798</v>
      </c>
    </row>
    <row r="923" spans="1:1" x14ac:dyDescent="0.25">
      <c r="A923">
        <v>28.849705584112701</v>
      </c>
    </row>
    <row r="924" spans="1:1" x14ac:dyDescent="0.25">
      <c r="A924">
        <v>42.371313322743703</v>
      </c>
    </row>
    <row r="925" spans="1:1" x14ac:dyDescent="0.25">
      <c r="A925">
        <v>25.9033784563537</v>
      </c>
    </row>
    <row r="926" spans="1:1" x14ac:dyDescent="0.25">
      <c r="A926">
        <v>5.3902104870707204</v>
      </c>
    </row>
    <row r="927" spans="1:1" x14ac:dyDescent="0.25">
      <c r="A927">
        <v>4.7454806872754398</v>
      </c>
    </row>
    <row r="928" spans="1:1" x14ac:dyDescent="0.25">
      <c r="A928">
        <v>22.1044768145786</v>
      </c>
    </row>
    <row r="929" spans="1:1" x14ac:dyDescent="0.25">
      <c r="A929">
        <v>20.796692940243599</v>
      </c>
    </row>
    <row r="930" spans="1:1" x14ac:dyDescent="0.25">
      <c r="A930">
        <v>4.3904798772656202</v>
      </c>
    </row>
    <row r="931" spans="1:1" x14ac:dyDescent="0.25">
      <c r="A931">
        <v>0.24834877042759099</v>
      </c>
    </row>
    <row r="932" spans="1:1" x14ac:dyDescent="0.25">
      <c r="A932">
        <v>3.7088983707918799</v>
      </c>
    </row>
    <row r="933" spans="1:1" x14ac:dyDescent="0.25">
      <c r="A933">
        <v>3.9430852589408998</v>
      </c>
    </row>
    <row r="934" spans="1:1" x14ac:dyDescent="0.25">
      <c r="A934">
        <v>22.606026011909599</v>
      </c>
    </row>
    <row r="935" spans="1:1" x14ac:dyDescent="0.25">
      <c r="A935">
        <v>21.906334333132701</v>
      </c>
    </row>
    <row r="936" spans="1:1" x14ac:dyDescent="0.25">
      <c r="A936">
        <v>14.185713277684201</v>
      </c>
    </row>
    <row r="937" spans="1:1" x14ac:dyDescent="0.25">
      <c r="A937">
        <v>17.307011407133299</v>
      </c>
    </row>
    <row r="938" spans="1:1" x14ac:dyDescent="0.25">
      <c r="A938">
        <v>14.2013888955574</v>
      </c>
    </row>
    <row r="939" spans="1:1" x14ac:dyDescent="0.25">
      <c r="A939">
        <v>2.3045312379161702</v>
      </c>
    </row>
    <row r="940" spans="1:1" x14ac:dyDescent="0.25">
      <c r="A940">
        <v>2.4108896216908202</v>
      </c>
    </row>
    <row r="941" spans="1:1" x14ac:dyDescent="0.25">
      <c r="A941">
        <v>26.1964228243592</v>
      </c>
    </row>
    <row r="942" spans="1:1" x14ac:dyDescent="0.25">
      <c r="A942">
        <v>1.1295954595897999</v>
      </c>
    </row>
    <row r="943" spans="1:1" x14ac:dyDescent="0.25">
      <c r="A943">
        <v>14.2353805086729</v>
      </c>
    </row>
    <row r="944" spans="1:1" x14ac:dyDescent="0.25">
      <c r="A944">
        <v>3.1180176456383801</v>
      </c>
    </row>
    <row r="945" spans="1:1" x14ac:dyDescent="0.25">
      <c r="A945">
        <v>8.6171054347344107</v>
      </c>
    </row>
    <row r="946" spans="1:1" x14ac:dyDescent="0.25">
      <c r="A946">
        <v>9.9070013368201106</v>
      </c>
    </row>
    <row r="947" spans="1:1" x14ac:dyDescent="0.25">
      <c r="A947">
        <v>11.140701099032601</v>
      </c>
    </row>
    <row r="948" spans="1:1" x14ac:dyDescent="0.25">
      <c r="A948">
        <v>24.377499690720601</v>
      </c>
    </row>
    <row r="949" spans="1:1" x14ac:dyDescent="0.25">
      <c r="A949">
        <v>4.5226560731815404</v>
      </c>
    </row>
    <row r="950" spans="1:1" x14ac:dyDescent="0.25">
      <c r="A950">
        <v>21.8904849856346</v>
      </c>
    </row>
    <row r="951" spans="1:1" x14ac:dyDescent="0.25">
      <c r="A951">
        <v>11.6887067397008</v>
      </c>
    </row>
    <row r="952" spans="1:1" x14ac:dyDescent="0.25">
      <c r="A952">
        <v>6.5369636789210697</v>
      </c>
    </row>
    <row r="953" spans="1:1" x14ac:dyDescent="0.25">
      <c r="A953">
        <v>8.0125798875822891</v>
      </c>
    </row>
    <row r="954" spans="1:1" x14ac:dyDescent="0.25">
      <c r="A954">
        <v>3.21471371405802</v>
      </c>
    </row>
    <row r="955" spans="1:1" x14ac:dyDescent="0.25">
      <c r="A955">
        <v>26.294752039025301</v>
      </c>
    </row>
    <row r="956" spans="1:1" x14ac:dyDescent="0.25">
      <c r="A956">
        <v>20.9911608601852</v>
      </c>
    </row>
    <row r="957" spans="1:1" x14ac:dyDescent="0.25">
      <c r="A957">
        <v>28.644813951995602</v>
      </c>
    </row>
    <row r="958" spans="1:1" x14ac:dyDescent="0.25">
      <c r="A958">
        <v>9.9501636328653191</v>
      </c>
    </row>
    <row r="959" spans="1:1" x14ac:dyDescent="0.25">
      <c r="A959">
        <v>0.275101849761199</v>
      </c>
    </row>
    <row r="960" spans="1:1" x14ac:dyDescent="0.25">
      <c r="A960">
        <v>1.4074276859264001</v>
      </c>
    </row>
    <row r="961" spans="1:1" x14ac:dyDescent="0.25">
      <c r="A961">
        <v>4.4430982488836204</v>
      </c>
    </row>
    <row r="962" spans="1:1" x14ac:dyDescent="0.25">
      <c r="A962">
        <v>9.8929238172564897</v>
      </c>
    </row>
    <row r="963" spans="1:1" x14ac:dyDescent="0.25">
      <c r="A963">
        <v>22.359038642059399</v>
      </c>
    </row>
    <row r="964" spans="1:1" x14ac:dyDescent="0.25">
      <c r="A964">
        <v>10.355840505992401</v>
      </c>
    </row>
    <row r="965" spans="1:1" x14ac:dyDescent="0.25">
      <c r="A965">
        <v>9.5576670493370397</v>
      </c>
    </row>
    <row r="966" spans="1:1" x14ac:dyDescent="0.25">
      <c r="A966">
        <v>42.386421463179403</v>
      </c>
    </row>
    <row r="967" spans="1:1" x14ac:dyDescent="0.25">
      <c r="A967">
        <v>27.757582137241801</v>
      </c>
    </row>
    <row r="968" spans="1:1" x14ac:dyDescent="0.25">
      <c r="A968">
        <v>12.1623306968114</v>
      </c>
    </row>
    <row r="969" spans="1:1" x14ac:dyDescent="0.25">
      <c r="A969">
        <v>14.583210489883101</v>
      </c>
    </row>
    <row r="970" spans="1:1" x14ac:dyDescent="0.25">
      <c r="A970">
        <v>21.3104252488478</v>
      </c>
    </row>
    <row r="971" spans="1:1" x14ac:dyDescent="0.25">
      <c r="A971">
        <v>4.2960175159164002</v>
      </c>
    </row>
    <row r="972" spans="1:1" x14ac:dyDescent="0.25">
      <c r="A972">
        <v>3.2914879797671301</v>
      </c>
    </row>
    <row r="973" spans="1:1" x14ac:dyDescent="0.25">
      <c r="A973">
        <v>21.448079547251101</v>
      </c>
    </row>
    <row r="974" spans="1:1" x14ac:dyDescent="0.25">
      <c r="A974">
        <v>11.264634117863601</v>
      </c>
    </row>
    <row r="975" spans="1:1" x14ac:dyDescent="0.25">
      <c r="A975">
        <v>5.63317954691765</v>
      </c>
    </row>
    <row r="976" spans="1:1" x14ac:dyDescent="0.25">
      <c r="A976">
        <v>26.3914370851919</v>
      </c>
    </row>
    <row r="977" spans="1:1" x14ac:dyDescent="0.25">
      <c r="A977">
        <v>0.26059433303274598</v>
      </c>
    </row>
    <row r="978" spans="1:1" x14ac:dyDescent="0.25">
      <c r="A978">
        <v>18.431502260634801</v>
      </c>
    </row>
    <row r="979" spans="1:1" x14ac:dyDescent="0.25">
      <c r="A979">
        <v>17.999797103508001</v>
      </c>
    </row>
    <row r="980" spans="1:1" x14ac:dyDescent="0.25">
      <c r="A980">
        <v>2.8620530575254501</v>
      </c>
    </row>
    <row r="981" spans="1:1" x14ac:dyDescent="0.25">
      <c r="A981">
        <v>24.3392575010229</v>
      </c>
    </row>
    <row r="982" spans="1:1" x14ac:dyDescent="0.25">
      <c r="A982">
        <v>19.5006492300292</v>
      </c>
    </row>
    <row r="983" spans="1:1" x14ac:dyDescent="0.25">
      <c r="A983">
        <v>2.7019618737680799</v>
      </c>
    </row>
    <row r="984" spans="1:1" x14ac:dyDescent="0.25">
      <c r="A984">
        <v>2.15260994998135</v>
      </c>
    </row>
    <row r="985" spans="1:1" x14ac:dyDescent="0.25">
      <c r="A985">
        <v>13.367468419611299</v>
      </c>
    </row>
    <row r="986" spans="1:1" x14ac:dyDescent="0.25">
      <c r="A986">
        <v>4.0926031339559303</v>
      </c>
    </row>
    <row r="987" spans="1:1" x14ac:dyDescent="0.25">
      <c r="A987">
        <v>1.04547648350544</v>
      </c>
    </row>
    <row r="988" spans="1:1" x14ac:dyDescent="0.25">
      <c r="A988">
        <v>11.332718046633699</v>
      </c>
    </row>
    <row r="989" spans="1:1" x14ac:dyDescent="0.25">
      <c r="A989">
        <v>0.94471010436977598</v>
      </c>
    </row>
    <row r="990" spans="1:1" x14ac:dyDescent="0.25">
      <c r="A990">
        <v>7.9913476506533199</v>
      </c>
    </row>
    <row r="991" spans="1:1" x14ac:dyDescent="0.25">
      <c r="A991">
        <v>7.5940766913066504</v>
      </c>
    </row>
    <row r="992" spans="1:1" x14ac:dyDescent="0.25">
      <c r="A992">
        <v>8.8092063649835897</v>
      </c>
    </row>
    <row r="993" spans="1:1" x14ac:dyDescent="0.25">
      <c r="A993">
        <v>3.4630843603244501</v>
      </c>
    </row>
    <row r="994" spans="1:1" x14ac:dyDescent="0.25">
      <c r="A994">
        <v>4.3691029257801599</v>
      </c>
    </row>
    <row r="995" spans="1:1" x14ac:dyDescent="0.25">
      <c r="A995">
        <v>3.8385722011815799</v>
      </c>
    </row>
    <row r="996" spans="1:1" x14ac:dyDescent="0.25">
      <c r="A996">
        <v>24.693978549132702</v>
      </c>
    </row>
    <row r="997" spans="1:1" x14ac:dyDescent="0.25">
      <c r="A997">
        <v>16.3093661693621</v>
      </c>
    </row>
    <row r="998" spans="1:1" x14ac:dyDescent="0.25">
      <c r="A998">
        <v>21.915198619539201</v>
      </c>
    </row>
    <row r="999" spans="1:1" x14ac:dyDescent="0.25">
      <c r="A999">
        <v>36.698772858549397</v>
      </c>
    </row>
    <row r="1000" spans="1:1" x14ac:dyDescent="0.25">
      <c r="A1000">
        <v>15.2186955286768</v>
      </c>
    </row>
    <row r="1001" spans="1:1" x14ac:dyDescent="0.25">
      <c r="A1001">
        <v>23.531648685702301</v>
      </c>
    </row>
    <row r="1002" spans="1:1" x14ac:dyDescent="0.25">
      <c r="A1002">
        <v>4.0318491560276</v>
      </c>
    </row>
    <row r="1003" spans="1:1" x14ac:dyDescent="0.25">
      <c r="A1003">
        <v>3.5331729323093701</v>
      </c>
    </row>
    <row r="1004" spans="1:1" x14ac:dyDescent="0.25">
      <c r="A1004">
        <v>0.80270288502630105</v>
      </c>
    </row>
    <row r="1005" spans="1:1" x14ac:dyDescent="0.25">
      <c r="A1005">
        <v>27.121235668130801</v>
      </c>
    </row>
    <row r="1006" spans="1:1" x14ac:dyDescent="0.25">
      <c r="A1006">
        <v>1.51227803138989</v>
      </c>
    </row>
    <row r="1007" spans="1:1" x14ac:dyDescent="0.25">
      <c r="A1007">
        <v>2.1945552625510598</v>
      </c>
    </row>
    <row r="1008" spans="1:1" x14ac:dyDescent="0.25">
      <c r="A1008">
        <v>11.152008238952201</v>
      </c>
    </row>
    <row r="1009" spans="1:1" x14ac:dyDescent="0.25">
      <c r="A1009">
        <v>0.90924812909600705</v>
      </c>
    </row>
    <row r="1010" spans="1:1" x14ac:dyDescent="0.25">
      <c r="A1010">
        <v>11.260472450146599</v>
      </c>
    </row>
    <row r="1011" spans="1:1" x14ac:dyDescent="0.25">
      <c r="A1011">
        <v>13.310939550798301</v>
      </c>
    </row>
    <row r="1012" spans="1:1" x14ac:dyDescent="0.25">
      <c r="A1012">
        <v>37.301422886032299</v>
      </c>
    </row>
    <row r="1013" spans="1:1" x14ac:dyDescent="0.25">
      <c r="A1013">
        <v>25.651370485110402</v>
      </c>
    </row>
    <row r="1014" spans="1:1" x14ac:dyDescent="0.25">
      <c r="A1014">
        <v>21.572674396231601</v>
      </c>
    </row>
    <row r="1015" spans="1:1" x14ac:dyDescent="0.25">
      <c r="A1015">
        <v>14.039997875305501</v>
      </c>
    </row>
    <row r="1016" spans="1:1" x14ac:dyDescent="0.25">
      <c r="A1016">
        <v>2.9645708120432701</v>
      </c>
    </row>
    <row r="1017" spans="1:1" x14ac:dyDescent="0.25">
      <c r="A1017">
        <v>12.8019205689343</v>
      </c>
    </row>
    <row r="1018" spans="1:1" x14ac:dyDescent="0.25">
      <c r="A1018">
        <v>29.678167384776</v>
      </c>
    </row>
    <row r="1019" spans="1:1" x14ac:dyDescent="0.25">
      <c r="A1019">
        <v>15.5990153893095</v>
      </c>
    </row>
    <row r="1020" spans="1:1" x14ac:dyDescent="0.25">
      <c r="A1020">
        <v>2.16720727252281</v>
      </c>
    </row>
    <row r="1021" spans="1:1" x14ac:dyDescent="0.25">
      <c r="A1021">
        <v>20.648829672697801</v>
      </c>
    </row>
    <row r="1022" spans="1:1" x14ac:dyDescent="0.25">
      <c r="A1022">
        <v>9.8717623158854</v>
      </c>
    </row>
    <row r="1023" spans="1:1" x14ac:dyDescent="0.25">
      <c r="A1023">
        <v>16.6766219053365</v>
      </c>
    </row>
    <row r="1024" spans="1:1" x14ac:dyDescent="0.25">
      <c r="A1024">
        <v>2.8436221047568799</v>
      </c>
    </row>
    <row r="1025" spans="1:1" x14ac:dyDescent="0.25">
      <c r="A1025">
        <v>9.2346859891010702</v>
      </c>
    </row>
    <row r="1026" spans="1:1" x14ac:dyDescent="0.25">
      <c r="A1026">
        <v>13.396174204768201</v>
      </c>
    </row>
    <row r="1027" spans="1:1" x14ac:dyDescent="0.25">
      <c r="A1027">
        <v>12.4476316016578</v>
      </c>
    </row>
    <row r="1028" spans="1:1" x14ac:dyDescent="0.25">
      <c r="A1028">
        <v>32.533139329721102</v>
      </c>
    </row>
    <row r="1029" spans="1:1" x14ac:dyDescent="0.25">
      <c r="A1029">
        <v>3.0182443849507301</v>
      </c>
    </row>
    <row r="1030" spans="1:1" x14ac:dyDescent="0.25">
      <c r="A1030">
        <v>11.0390287927979</v>
      </c>
    </row>
    <row r="1031" spans="1:1" x14ac:dyDescent="0.25">
      <c r="A1031">
        <v>6.5302550738209497</v>
      </c>
    </row>
    <row r="1032" spans="1:1" x14ac:dyDescent="0.25">
      <c r="A1032">
        <v>0.24915237154591799</v>
      </c>
    </row>
    <row r="1033" spans="1:1" x14ac:dyDescent="0.25">
      <c r="A1033">
        <v>1.8387347199867801</v>
      </c>
    </row>
    <row r="1034" spans="1:1" x14ac:dyDescent="0.25">
      <c r="A1034">
        <v>6.4768244844464604</v>
      </c>
    </row>
    <row r="1035" spans="1:1" x14ac:dyDescent="0.25">
      <c r="A1035">
        <v>15.3004674467228</v>
      </c>
    </row>
    <row r="1036" spans="1:1" x14ac:dyDescent="0.25">
      <c r="A1036">
        <v>12.958693143202799</v>
      </c>
    </row>
    <row r="1037" spans="1:1" x14ac:dyDescent="0.25">
      <c r="A1037">
        <v>4.6429814900718602</v>
      </c>
    </row>
    <row r="1038" spans="1:1" x14ac:dyDescent="0.25">
      <c r="A1038">
        <v>0.93174012093065195</v>
      </c>
    </row>
    <row r="1039" spans="1:1" x14ac:dyDescent="0.25">
      <c r="A1039">
        <v>13.689246225234299</v>
      </c>
    </row>
    <row r="1040" spans="1:1" x14ac:dyDescent="0.25">
      <c r="A1040">
        <v>3.4428242161893898</v>
      </c>
    </row>
    <row r="1041" spans="1:1" x14ac:dyDescent="0.25">
      <c r="A1041">
        <v>14.365096475615101</v>
      </c>
    </row>
    <row r="1042" spans="1:1" x14ac:dyDescent="0.25">
      <c r="A1042">
        <v>20.602334036899801</v>
      </c>
    </row>
    <row r="1043" spans="1:1" x14ac:dyDescent="0.25">
      <c r="A1043">
        <v>7.4074033802032204</v>
      </c>
    </row>
    <row r="1044" spans="1:1" x14ac:dyDescent="0.25">
      <c r="A1044">
        <v>0.80071248610983004</v>
      </c>
    </row>
    <row r="1045" spans="1:1" x14ac:dyDescent="0.25">
      <c r="A1045">
        <v>0.26147617806122803</v>
      </c>
    </row>
    <row r="1046" spans="1:1" x14ac:dyDescent="0.25">
      <c r="A1046">
        <v>27.277312966717201</v>
      </c>
    </row>
    <row r="1047" spans="1:1" x14ac:dyDescent="0.25">
      <c r="A1047">
        <v>2.1359221477861001</v>
      </c>
    </row>
    <row r="1048" spans="1:1" x14ac:dyDescent="0.25">
      <c r="A1048">
        <v>25.964366280050498</v>
      </c>
    </row>
    <row r="1049" spans="1:1" x14ac:dyDescent="0.25">
      <c r="A1049">
        <v>20.7318849326745</v>
      </c>
    </row>
    <row r="1050" spans="1:1" x14ac:dyDescent="0.25">
      <c r="A1050">
        <v>24.4330969785542</v>
      </c>
    </row>
    <row r="1051" spans="1:1" x14ac:dyDescent="0.25">
      <c r="A1051">
        <v>1.28087183906921</v>
      </c>
    </row>
    <row r="1052" spans="1:1" x14ac:dyDescent="0.25">
      <c r="A1052">
        <v>33.200679031935699</v>
      </c>
    </row>
    <row r="1053" spans="1:1" x14ac:dyDescent="0.25">
      <c r="A1053">
        <v>13.3744214061424</v>
      </c>
    </row>
    <row r="1054" spans="1:1" x14ac:dyDescent="0.25">
      <c r="A1054">
        <v>1.9570642125725199</v>
      </c>
    </row>
    <row r="1055" spans="1:1" x14ac:dyDescent="0.25">
      <c r="A1055">
        <v>21.0245535400934</v>
      </c>
    </row>
    <row r="1056" spans="1:1" x14ac:dyDescent="0.25">
      <c r="A1056">
        <v>10.729065385439499</v>
      </c>
    </row>
    <row r="1057" spans="1:1" x14ac:dyDescent="0.25">
      <c r="A1057">
        <v>4.1235718741155098</v>
      </c>
    </row>
    <row r="1058" spans="1:1" x14ac:dyDescent="0.25">
      <c r="A1058">
        <v>9.1782520315994294</v>
      </c>
    </row>
    <row r="1059" spans="1:1" x14ac:dyDescent="0.25">
      <c r="A1059">
        <v>32.2897363903353</v>
      </c>
    </row>
    <row r="1060" spans="1:1" x14ac:dyDescent="0.25">
      <c r="A1060">
        <v>9.5847664575845606</v>
      </c>
    </row>
    <row r="1061" spans="1:1" x14ac:dyDescent="0.25">
      <c r="A1061">
        <v>1.7820190262613</v>
      </c>
    </row>
    <row r="1062" spans="1:1" x14ac:dyDescent="0.25">
      <c r="A1062">
        <v>1.60566191464853</v>
      </c>
    </row>
    <row r="1063" spans="1:1" x14ac:dyDescent="0.25">
      <c r="A1063">
        <v>16.670513832987201</v>
      </c>
    </row>
    <row r="1064" spans="1:1" x14ac:dyDescent="0.25">
      <c r="A1064">
        <v>46.641883029187497</v>
      </c>
    </row>
    <row r="1065" spans="1:1" x14ac:dyDescent="0.25">
      <c r="A1065">
        <v>1.6379934822223701</v>
      </c>
    </row>
    <row r="1066" spans="1:1" x14ac:dyDescent="0.25">
      <c r="A1066">
        <v>35.562018768580899</v>
      </c>
    </row>
    <row r="1067" spans="1:1" x14ac:dyDescent="0.25">
      <c r="A1067">
        <v>9.4303823137768905</v>
      </c>
    </row>
    <row r="1068" spans="1:1" x14ac:dyDescent="0.25">
      <c r="A1068">
        <v>25.183395741201199</v>
      </c>
    </row>
    <row r="1069" spans="1:1" x14ac:dyDescent="0.25">
      <c r="A1069">
        <v>22.4370801394175</v>
      </c>
    </row>
    <row r="1070" spans="1:1" x14ac:dyDescent="0.25">
      <c r="A1070">
        <v>9.5416985015130003</v>
      </c>
    </row>
    <row r="1071" spans="1:1" x14ac:dyDescent="0.25">
      <c r="A1071">
        <v>22.311257228543202</v>
      </c>
    </row>
    <row r="1072" spans="1:1" x14ac:dyDescent="0.25">
      <c r="A1072">
        <v>31.958250160637199</v>
      </c>
    </row>
    <row r="1073" spans="1:1" x14ac:dyDescent="0.25">
      <c r="A1073">
        <v>24.8338574936563</v>
      </c>
    </row>
    <row r="1074" spans="1:1" x14ac:dyDescent="0.25">
      <c r="A1074">
        <v>17.8044588897042</v>
      </c>
    </row>
    <row r="1075" spans="1:1" x14ac:dyDescent="0.25">
      <c r="A1075">
        <v>5.5010597235814096</v>
      </c>
    </row>
    <row r="1076" spans="1:1" x14ac:dyDescent="0.25">
      <c r="A1076">
        <v>19.677202789968501</v>
      </c>
    </row>
    <row r="1077" spans="1:1" x14ac:dyDescent="0.25">
      <c r="A1077">
        <v>21.288802819142301</v>
      </c>
    </row>
    <row r="1078" spans="1:1" x14ac:dyDescent="0.25">
      <c r="A1078">
        <v>8.6756502853486595</v>
      </c>
    </row>
    <row r="1079" spans="1:1" x14ac:dyDescent="0.25">
      <c r="A1079">
        <v>15.085879985430701</v>
      </c>
    </row>
    <row r="1080" spans="1:1" x14ac:dyDescent="0.25">
      <c r="A1080">
        <v>2.6211063304662501</v>
      </c>
    </row>
    <row r="1081" spans="1:1" x14ac:dyDescent="0.25">
      <c r="A1081">
        <v>1.91482550865321</v>
      </c>
    </row>
    <row r="1082" spans="1:1" x14ac:dyDescent="0.25">
      <c r="A1082">
        <v>6.9009056791577104</v>
      </c>
    </row>
    <row r="1083" spans="1:1" x14ac:dyDescent="0.25">
      <c r="A1083">
        <v>2.30506943846658</v>
      </c>
    </row>
    <row r="1084" spans="1:1" x14ac:dyDescent="0.25">
      <c r="A1084">
        <v>5.0085893625686504</v>
      </c>
    </row>
    <row r="1085" spans="1:1" x14ac:dyDescent="0.25">
      <c r="A1085">
        <v>8.9348341068101895</v>
      </c>
    </row>
    <row r="1086" spans="1:1" x14ac:dyDescent="0.25">
      <c r="A1086">
        <v>20.4814391814981</v>
      </c>
    </row>
    <row r="1087" spans="1:1" x14ac:dyDescent="0.25">
      <c r="A1087">
        <v>43.4845393029685</v>
      </c>
    </row>
    <row r="1088" spans="1:1" x14ac:dyDescent="0.25">
      <c r="A1088">
        <v>25.0622488355069</v>
      </c>
    </row>
    <row r="1089" spans="1:1" x14ac:dyDescent="0.25">
      <c r="A1089">
        <v>2.2821113470647898</v>
      </c>
    </row>
    <row r="1090" spans="1:1" x14ac:dyDescent="0.25">
      <c r="A1090">
        <v>6.8791145989349998</v>
      </c>
    </row>
    <row r="1091" spans="1:1" x14ac:dyDescent="0.25">
      <c r="A1091">
        <v>0.67315929383494899</v>
      </c>
    </row>
    <row r="1092" spans="1:1" x14ac:dyDescent="0.25">
      <c r="A1092">
        <v>4.5204172908862397</v>
      </c>
    </row>
    <row r="1093" spans="1:1" x14ac:dyDescent="0.25">
      <c r="A1093">
        <v>37.292560069081901</v>
      </c>
    </row>
    <row r="1094" spans="1:1" x14ac:dyDescent="0.25">
      <c r="A1094">
        <v>7.9621214909240301</v>
      </c>
    </row>
    <row r="1095" spans="1:1" x14ac:dyDescent="0.25">
      <c r="A1095">
        <v>28.775984531208</v>
      </c>
    </row>
    <row r="1096" spans="1:1" x14ac:dyDescent="0.25">
      <c r="A1096">
        <v>2.7431289590215799</v>
      </c>
    </row>
    <row r="1097" spans="1:1" x14ac:dyDescent="0.25">
      <c r="A1097">
        <v>2.3474948374743501</v>
      </c>
    </row>
    <row r="1098" spans="1:1" x14ac:dyDescent="0.25">
      <c r="A1098">
        <v>11.188996235943399</v>
      </c>
    </row>
    <row r="1099" spans="1:1" x14ac:dyDescent="0.25">
      <c r="A1099">
        <v>9.2758064756162799</v>
      </c>
    </row>
    <row r="1100" spans="1:1" x14ac:dyDescent="0.25">
      <c r="A1100">
        <v>8.0541725181801596</v>
      </c>
    </row>
    <row r="1101" spans="1:1" x14ac:dyDescent="0.25">
      <c r="A1101">
        <v>28.890829454772199</v>
      </c>
    </row>
    <row r="1102" spans="1:1" x14ac:dyDescent="0.25">
      <c r="A1102">
        <v>8.38800940120632</v>
      </c>
    </row>
    <row r="1103" spans="1:1" x14ac:dyDescent="0.25">
      <c r="A1103">
        <v>24.588071823821299</v>
      </c>
    </row>
    <row r="1104" spans="1:1" x14ac:dyDescent="0.25">
      <c r="A1104">
        <v>2.0416798947248198</v>
      </c>
    </row>
    <row r="1105" spans="1:1" x14ac:dyDescent="0.25">
      <c r="A1105">
        <v>3.5914304694870398</v>
      </c>
    </row>
    <row r="1106" spans="1:1" x14ac:dyDescent="0.25">
      <c r="A1106">
        <v>27.672573712138401</v>
      </c>
    </row>
    <row r="1107" spans="1:1" x14ac:dyDescent="0.25">
      <c r="A1107">
        <v>9.9167968359922192</v>
      </c>
    </row>
    <row r="1108" spans="1:1" x14ac:dyDescent="0.25">
      <c r="A1108">
        <v>3.9496208844577598</v>
      </c>
    </row>
    <row r="1109" spans="1:1" x14ac:dyDescent="0.25">
      <c r="A1109">
        <v>4.32415680377522</v>
      </c>
    </row>
    <row r="1110" spans="1:1" x14ac:dyDescent="0.25">
      <c r="A1110">
        <v>21.650600552223199</v>
      </c>
    </row>
    <row r="1111" spans="1:1" x14ac:dyDescent="0.25">
      <c r="A1111">
        <v>0.24789944686592999</v>
      </c>
    </row>
    <row r="1112" spans="1:1" x14ac:dyDescent="0.25">
      <c r="A1112">
        <v>3.0043972315301</v>
      </c>
    </row>
    <row r="1113" spans="1:1" x14ac:dyDescent="0.25">
      <c r="A1113">
        <v>12.4702164977318</v>
      </c>
    </row>
    <row r="1114" spans="1:1" x14ac:dyDescent="0.25">
      <c r="A1114">
        <v>26.488612312243699</v>
      </c>
    </row>
    <row r="1115" spans="1:1" x14ac:dyDescent="0.25">
      <c r="A1115">
        <v>12.9187418315506</v>
      </c>
    </row>
    <row r="1116" spans="1:1" x14ac:dyDescent="0.25">
      <c r="A1116">
        <v>38.801049998469999</v>
      </c>
    </row>
    <row r="1117" spans="1:1" x14ac:dyDescent="0.25">
      <c r="A1117">
        <v>9.5213930961481292</v>
      </c>
    </row>
    <row r="1118" spans="1:1" x14ac:dyDescent="0.25">
      <c r="A1118">
        <v>4.7995812652193202</v>
      </c>
    </row>
    <row r="1119" spans="1:1" x14ac:dyDescent="0.25">
      <c r="A1119">
        <v>12.590165229085599</v>
      </c>
    </row>
    <row r="1120" spans="1:1" x14ac:dyDescent="0.25">
      <c r="A1120">
        <v>3.8270850791567499</v>
      </c>
    </row>
    <row r="1121" spans="1:1" x14ac:dyDescent="0.25">
      <c r="A1121">
        <v>3.8977252668821301</v>
      </c>
    </row>
    <row r="1122" spans="1:1" x14ac:dyDescent="0.25">
      <c r="A1122">
        <v>2.0455098926096502</v>
      </c>
    </row>
    <row r="1123" spans="1:1" x14ac:dyDescent="0.25">
      <c r="A1123">
        <v>3.5056852934363301</v>
      </c>
    </row>
    <row r="1124" spans="1:1" x14ac:dyDescent="0.25">
      <c r="A1124">
        <v>14.538936886337799</v>
      </c>
    </row>
    <row r="1125" spans="1:1" x14ac:dyDescent="0.25">
      <c r="A1125">
        <v>2.0999602626503302</v>
      </c>
    </row>
    <row r="1126" spans="1:1" x14ac:dyDescent="0.25">
      <c r="A1126">
        <v>2.5033325802876401</v>
      </c>
    </row>
    <row r="1127" spans="1:1" x14ac:dyDescent="0.25">
      <c r="A1127">
        <v>14.767639822640099</v>
      </c>
    </row>
    <row r="1128" spans="1:1" x14ac:dyDescent="0.25">
      <c r="A1128">
        <v>1.6591492926220199</v>
      </c>
    </row>
    <row r="1129" spans="1:1" x14ac:dyDescent="0.25">
      <c r="A1129">
        <v>4.5745745076384097</v>
      </c>
    </row>
    <row r="1130" spans="1:1" x14ac:dyDescent="0.25">
      <c r="A1130">
        <v>0.96345852385624398</v>
      </c>
    </row>
    <row r="1131" spans="1:1" x14ac:dyDescent="0.25">
      <c r="A1131">
        <v>26.946223801501201</v>
      </c>
    </row>
    <row r="1132" spans="1:1" x14ac:dyDescent="0.25">
      <c r="A1132">
        <v>9.1574073199574801</v>
      </c>
    </row>
    <row r="1133" spans="1:1" x14ac:dyDescent="0.25">
      <c r="A1133">
        <v>4.8172668414460604</v>
      </c>
    </row>
    <row r="1134" spans="1:1" x14ac:dyDescent="0.25">
      <c r="A1134">
        <v>21.1665374586211</v>
      </c>
    </row>
    <row r="1135" spans="1:1" x14ac:dyDescent="0.25">
      <c r="A1135">
        <v>46.893313421480499</v>
      </c>
    </row>
    <row r="1136" spans="1:1" x14ac:dyDescent="0.25">
      <c r="A1136">
        <v>30.865734857165702</v>
      </c>
    </row>
    <row r="1137" spans="1:1" x14ac:dyDescent="0.25">
      <c r="A1137">
        <v>2.8939492479889402</v>
      </c>
    </row>
    <row r="1138" spans="1:1" x14ac:dyDescent="0.25">
      <c r="A1138">
        <v>10.2271512259203</v>
      </c>
    </row>
    <row r="1139" spans="1:1" x14ac:dyDescent="0.25">
      <c r="A1139">
        <v>14.802144095491901</v>
      </c>
    </row>
    <row r="1140" spans="1:1" x14ac:dyDescent="0.25">
      <c r="A1140">
        <v>17.184422853512501</v>
      </c>
    </row>
    <row r="1141" spans="1:1" x14ac:dyDescent="0.25">
      <c r="A1141">
        <v>12.6502831732166</v>
      </c>
    </row>
    <row r="1142" spans="1:1" x14ac:dyDescent="0.25">
      <c r="A1142">
        <v>1.4860938474969401</v>
      </c>
    </row>
    <row r="1143" spans="1:1" x14ac:dyDescent="0.25">
      <c r="A1143">
        <v>2.0397151930974702</v>
      </c>
    </row>
    <row r="1144" spans="1:1" x14ac:dyDescent="0.25">
      <c r="A1144">
        <v>9.9848749769822494</v>
      </c>
    </row>
    <row r="1145" spans="1:1" x14ac:dyDescent="0.25">
      <c r="A1145">
        <v>7.8345733359238396</v>
      </c>
    </row>
    <row r="1146" spans="1:1" x14ac:dyDescent="0.25">
      <c r="A1146">
        <v>4.1760810592683901</v>
      </c>
    </row>
    <row r="1147" spans="1:1" x14ac:dyDescent="0.25">
      <c r="A1147">
        <v>21.7782618900054</v>
      </c>
    </row>
    <row r="1148" spans="1:1" x14ac:dyDescent="0.25">
      <c r="A1148">
        <v>1.9150999728657501</v>
      </c>
    </row>
    <row r="1149" spans="1:1" x14ac:dyDescent="0.25">
      <c r="A1149">
        <v>9.7338824101603407</v>
      </c>
    </row>
    <row r="1150" spans="1:1" x14ac:dyDescent="0.25">
      <c r="A1150">
        <v>14.8831879438463</v>
      </c>
    </row>
    <row r="1151" spans="1:1" x14ac:dyDescent="0.25">
      <c r="A1151">
        <v>11.1207172925024</v>
      </c>
    </row>
    <row r="1152" spans="1:1" x14ac:dyDescent="0.25">
      <c r="A1152">
        <v>21.993308272468401</v>
      </c>
    </row>
    <row r="1153" spans="1:1" x14ac:dyDescent="0.25">
      <c r="A1153">
        <v>7.3514510212986499</v>
      </c>
    </row>
    <row r="1154" spans="1:1" x14ac:dyDescent="0.25">
      <c r="A1154">
        <v>18.7291871162031</v>
      </c>
    </row>
    <row r="1155" spans="1:1" x14ac:dyDescent="0.25">
      <c r="A1155">
        <v>15.6956687046842</v>
      </c>
    </row>
    <row r="1156" spans="1:1" x14ac:dyDescent="0.25">
      <c r="A1156">
        <v>49.8352363871874</v>
      </c>
    </row>
    <row r="1157" spans="1:1" x14ac:dyDescent="0.25">
      <c r="A1157">
        <v>52.541984300591203</v>
      </c>
    </row>
    <row r="1158" spans="1:1" x14ac:dyDescent="0.25">
      <c r="A1158">
        <v>43.794625420280802</v>
      </c>
    </row>
    <row r="1159" spans="1:1" x14ac:dyDescent="0.25">
      <c r="A1159">
        <v>6.2129146734476199</v>
      </c>
    </row>
    <row r="1160" spans="1:1" x14ac:dyDescent="0.25">
      <c r="A1160">
        <v>7.6078988596370696</v>
      </c>
    </row>
    <row r="1161" spans="1:1" x14ac:dyDescent="0.25">
      <c r="A1161">
        <v>6.9150451940599602</v>
      </c>
    </row>
    <row r="1162" spans="1:1" x14ac:dyDescent="0.25">
      <c r="A1162">
        <v>14.215981238080801</v>
      </c>
    </row>
    <row r="1163" spans="1:1" x14ac:dyDescent="0.25">
      <c r="A1163">
        <v>30.1038904750562</v>
      </c>
    </row>
    <row r="1164" spans="1:1" x14ac:dyDescent="0.25">
      <c r="A1164">
        <v>4.2854750592684896</v>
      </c>
    </row>
    <row r="1165" spans="1:1" x14ac:dyDescent="0.25">
      <c r="A1165">
        <v>10.8158747707185</v>
      </c>
    </row>
    <row r="1166" spans="1:1" x14ac:dyDescent="0.25">
      <c r="A1166">
        <v>0.44671651846897598</v>
      </c>
    </row>
    <row r="1167" spans="1:1" x14ac:dyDescent="0.25">
      <c r="A1167">
        <v>17.176332362962299</v>
      </c>
    </row>
    <row r="1168" spans="1:1" x14ac:dyDescent="0.25">
      <c r="A1168">
        <v>6.13861893840755</v>
      </c>
    </row>
    <row r="1169" spans="1:1" x14ac:dyDescent="0.25">
      <c r="A1169">
        <v>10.435820154100799</v>
      </c>
    </row>
    <row r="1170" spans="1:1" x14ac:dyDescent="0.25">
      <c r="A1170">
        <v>11.1402240752544</v>
      </c>
    </row>
    <row r="1171" spans="1:1" x14ac:dyDescent="0.25">
      <c r="A1171">
        <v>13.5200868284251</v>
      </c>
    </row>
    <row r="1172" spans="1:1" x14ac:dyDescent="0.25">
      <c r="A1172">
        <v>14.8858924742549</v>
      </c>
    </row>
    <row r="1173" spans="1:1" x14ac:dyDescent="0.25">
      <c r="A1173">
        <v>4.48780539898409</v>
      </c>
    </row>
    <row r="1174" spans="1:1" x14ac:dyDescent="0.25">
      <c r="A1174">
        <v>18.9928992970042</v>
      </c>
    </row>
    <row r="1175" spans="1:1" x14ac:dyDescent="0.25">
      <c r="A1175">
        <v>2.8608388751335498</v>
      </c>
    </row>
    <row r="1176" spans="1:1" x14ac:dyDescent="0.25">
      <c r="A1176">
        <v>8.7381481890013699</v>
      </c>
    </row>
    <row r="1177" spans="1:1" x14ac:dyDescent="0.25">
      <c r="A1177">
        <v>22.179125618043699</v>
      </c>
    </row>
    <row r="1178" spans="1:1" x14ac:dyDescent="0.25">
      <c r="A1178">
        <v>27.443854701326199</v>
      </c>
    </row>
    <row r="1179" spans="1:1" x14ac:dyDescent="0.25">
      <c r="A1179">
        <v>8.9219386688341302</v>
      </c>
    </row>
    <row r="1180" spans="1:1" x14ac:dyDescent="0.25">
      <c r="A1180">
        <v>12.58821204589</v>
      </c>
    </row>
    <row r="1181" spans="1:1" x14ac:dyDescent="0.25">
      <c r="A1181">
        <v>10.374372916283599</v>
      </c>
    </row>
    <row r="1182" spans="1:1" x14ac:dyDescent="0.25">
      <c r="A1182">
        <v>13.194031234221301</v>
      </c>
    </row>
    <row r="1183" spans="1:1" x14ac:dyDescent="0.25">
      <c r="A1183">
        <v>4.1195148756824302</v>
      </c>
    </row>
    <row r="1184" spans="1:1" x14ac:dyDescent="0.25">
      <c r="A1184">
        <v>23.0317819834681</v>
      </c>
    </row>
    <row r="1185" spans="1:1" x14ac:dyDescent="0.25">
      <c r="A1185">
        <v>3.3857766969719898</v>
      </c>
    </row>
    <row r="1186" spans="1:1" x14ac:dyDescent="0.25">
      <c r="A1186">
        <v>12.6413029294766</v>
      </c>
    </row>
    <row r="1187" spans="1:1" x14ac:dyDescent="0.25">
      <c r="A1187">
        <v>22.058573266486299</v>
      </c>
    </row>
    <row r="1188" spans="1:1" x14ac:dyDescent="0.25">
      <c r="A1188">
        <v>22.084080391779199</v>
      </c>
    </row>
    <row r="1189" spans="1:1" x14ac:dyDescent="0.25">
      <c r="A1189">
        <v>9.8837367118477193</v>
      </c>
    </row>
    <row r="1190" spans="1:1" x14ac:dyDescent="0.25">
      <c r="A1190">
        <v>0.73429859653211904</v>
      </c>
    </row>
    <row r="1191" spans="1:1" x14ac:dyDescent="0.25">
      <c r="A1191">
        <v>53.104996422695798</v>
      </c>
    </row>
    <row r="1192" spans="1:1" x14ac:dyDescent="0.25">
      <c r="A1192">
        <v>9.1536850543480295</v>
      </c>
    </row>
    <row r="1193" spans="1:1" x14ac:dyDescent="0.25">
      <c r="A1193">
        <v>1.0593145790521601</v>
      </c>
    </row>
    <row r="1194" spans="1:1" x14ac:dyDescent="0.25">
      <c r="A1194">
        <v>11.4348734764623</v>
      </c>
    </row>
    <row r="1195" spans="1:1" x14ac:dyDescent="0.25">
      <c r="A1195">
        <v>4.3639813077028302</v>
      </c>
    </row>
    <row r="1196" spans="1:1" x14ac:dyDescent="0.25">
      <c r="A1196">
        <v>0.68919347892999205</v>
      </c>
    </row>
    <row r="1197" spans="1:1" x14ac:dyDescent="0.25">
      <c r="A1197">
        <v>4.2957869986436696</v>
      </c>
    </row>
    <row r="1198" spans="1:1" x14ac:dyDescent="0.25">
      <c r="A1198">
        <v>19.658672172377099</v>
      </c>
    </row>
    <row r="1199" spans="1:1" x14ac:dyDescent="0.25">
      <c r="A1199">
        <v>1.2753544250390301</v>
      </c>
    </row>
    <row r="1200" spans="1:1" x14ac:dyDescent="0.25">
      <c r="A1200">
        <v>2.8300742572098199</v>
      </c>
    </row>
    <row r="1201" spans="1:1" x14ac:dyDescent="0.25">
      <c r="A1201">
        <v>23.618564433336001</v>
      </c>
    </row>
    <row r="1202" spans="1:1" x14ac:dyDescent="0.25">
      <c r="A1202">
        <v>7.8918100768645703</v>
      </c>
    </row>
    <row r="1203" spans="1:1" x14ac:dyDescent="0.25">
      <c r="A1203">
        <v>11.842445372420601</v>
      </c>
    </row>
    <row r="1204" spans="1:1" x14ac:dyDescent="0.25">
      <c r="A1204">
        <v>3.9662915996619299</v>
      </c>
    </row>
    <row r="1205" spans="1:1" x14ac:dyDescent="0.25">
      <c r="A1205">
        <v>3.4915172956318701</v>
      </c>
    </row>
    <row r="1206" spans="1:1" x14ac:dyDescent="0.25">
      <c r="A1206">
        <v>7.2904588845181699</v>
      </c>
    </row>
    <row r="1207" spans="1:1" x14ac:dyDescent="0.25">
      <c r="A1207">
        <v>0.229964317545021</v>
      </c>
    </row>
    <row r="1208" spans="1:1" x14ac:dyDescent="0.25">
      <c r="A1208">
        <v>2.1819883729596699</v>
      </c>
    </row>
    <row r="1209" spans="1:1" x14ac:dyDescent="0.25">
      <c r="A1209">
        <v>22.6443250573017</v>
      </c>
    </row>
    <row r="1210" spans="1:1" x14ac:dyDescent="0.25">
      <c r="A1210">
        <v>1.6174079340882199</v>
      </c>
    </row>
    <row r="1211" spans="1:1" x14ac:dyDescent="0.25">
      <c r="A1211">
        <v>11.365648236101601</v>
      </c>
    </row>
    <row r="1212" spans="1:1" x14ac:dyDescent="0.25">
      <c r="A1212">
        <v>32.3312466517527</v>
      </c>
    </row>
    <row r="1213" spans="1:1" x14ac:dyDescent="0.25">
      <c r="A1213">
        <v>2.8401567678841801</v>
      </c>
    </row>
    <row r="1214" spans="1:1" x14ac:dyDescent="0.25">
      <c r="A1214">
        <v>1.5217456150837201</v>
      </c>
    </row>
    <row r="1215" spans="1:1" x14ac:dyDescent="0.25">
      <c r="A1215">
        <v>3.7020074857171501</v>
      </c>
    </row>
    <row r="1216" spans="1:1" x14ac:dyDescent="0.25">
      <c r="A1216">
        <v>3.5814292997806501</v>
      </c>
    </row>
    <row r="1217" spans="1:1" x14ac:dyDescent="0.25">
      <c r="A1217">
        <v>7.6181531130509699</v>
      </c>
    </row>
    <row r="1218" spans="1:1" x14ac:dyDescent="0.25">
      <c r="A1218">
        <v>5.8009514810550602</v>
      </c>
    </row>
    <row r="1219" spans="1:1" x14ac:dyDescent="0.25">
      <c r="A1219">
        <v>2.04316180043396</v>
      </c>
    </row>
    <row r="1220" spans="1:1" x14ac:dyDescent="0.25">
      <c r="A1220">
        <v>3.09457849212738</v>
      </c>
    </row>
    <row r="1221" spans="1:1" x14ac:dyDescent="0.25">
      <c r="A1221">
        <v>1.30229628833278</v>
      </c>
    </row>
    <row r="1222" spans="1:1" x14ac:dyDescent="0.25">
      <c r="A1222">
        <v>13.482623611587099</v>
      </c>
    </row>
    <row r="1223" spans="1:1" x14ac:dyDescent="0.25">
      <c r="A1223">
        <v>0.10361778951853801</v>
      </c>
    </row>
    <row r="1224" spans="1:1" x14ac:dyDescent="0.25">
      <c r="A1224">
        <v>42.529105226978899</v>
      </c>
    </row>
    <row r="1225" spans="1:1" x14ac:dyDescent="0.25">
      <c r="A1225">
        <v>8.7950185514602008</v>
      </c>
    </row>
    <row r="1226" spans="1:1" x14ac:dyDescent="0.25">
      <c r="A1226">
        <v>2.0658112591693301</v>
      </c>
    </row>
    <row r="1227" spans="1:1" x14ac:dyDescent="0.25">
      <c r="A1227">
        <v>8.8637280701950303</v>
      </c>
    </row>
    <row r="1228" spans="1:1" x14ac:dyDescent="0.25">
      <c r="A1228">
        <v>20.844334320697602</v>
      </c>
    </row>
    <row r="1229" spans="1:1" x14ac:dyDescent="0.25">
      <c r="A1229">
        <v>26.7707061698909</v>
      </c>
    </row>
    <row r="1230" spans="1:1" x14ac:dyDescent="0.25">
      <c r="A1230">
        <v>0.790980432850793</v>
      </c>
    </row>
    <row r="1231" spans="1:1" x14ac:dyDescent="0.25">
      <c r="A1231">
        <v>23.696832756436599</v>
      </c>
    </row>
    <row r="1232" spans="1:1" x14ac:dyDescent="0.25">
      <c r="A1232">
        <v>2.0800586376286399</v>
      </c>
    </row>
    <row r="1233" spans="1:1" x14ac:dyDescent="0.25">
      <c r="A1233">
        <v>4.5004650676627502</v>
      </c>
    </row>
    <row r="1234" spans="1:1" x14ac:dyDescent="0.25">
      <c r="A1234">
        <v>3.99254953866232</v>
      </c>
    </row>
    <row r="1235" spans="1:1" x14ac:dyDescent="0.25">
      <c r="A1235">
        <v>3.1973077432588801</v>
      </c>
    </row>
    <row r="1236" spans="1:1" x14ac:dyDescent="0.25">
      <c r="A1236">
        <v>3.3221961836095999</v>
      </c>
    </row>
    <row r="1237" spans="1:1" x14ac:dyDescent="0.25">
      <c r="A1237">
        <v>15.795421459771701</v>
      </c>
    </row>
    <row r="1238" spans="1:1" x14ac:dyDescent="0.25">
      <c r="A1238">
        <v>3.4715567409654899</v>
      </c>
    </row>
    <row r="1239" spans="1:1" x14ac:dyDescent="0.25">
      <c r="A1239">
        <v>3.7938998904538099</v>
      </c>
    </row>
    <row r="1240" spans="1:1" x14ac:dyDescent="0.25">
      <c r="A1240">
        <v>9.3515236370139192</v>
      </c>
    </row>
    <row r="1241" spans="1:1" x14ac:dyDescent="0.25">
      <c r="A1241">
        <v>15.8571737194608</v>
      </c>
    </row>
    <row r="1242" spans="1:1" x14ac:dyDescent="0.25">
      <c r="A1242">
        <v>13.2504993067174</v>
      </c>
    </row>
    <row r="1243" spans="1:1" x14ac:dyDescent="0.25">
      <c r="A1243">
        <v>23.288491220630402</v>
      </c>
    </row>
    <row r="1244" spans="1:1" x14ac:dyDescent="0.25">
      <c r="A1244">
        <v>28.110260364121501</v>
      </c>
    </row>
    <row r="1245" spans="1:1" x14ac:dyDescent="0.25">
      <c r="A1245">
        <v>25.2729606590452</v>
      </c>
    </row>
    <row r="1246" spans="1:1" x14ac:dyDescent="0.25">
      <c r="A1246">
        <v>2.2390549003092199</v>
      </c>
    </row>
    <row r="1247" spans="1:1" x14ac:dyDescent="0.25">
      <c r="A1247">
        <v>3.1296274632155301</v>
      </c>
    </row>
    <row r="1248" spans="1:1" x14ac:dyDescent="0.25">
      <c r="A1248">
        <v>4.5931736070979499</v>
      </c>
    </row>
    <row r="1249" spans="1:1" x14ac:dyDescent="0.25">
      <c r="A1249">
        <v>1.71878076923704</v>
      </c>
    </row>
    <row r="1250" spans="1:1" x14ac:dyDescent="0.25">
      <c r="A1250">
        <v>14.5412768956642</v>
      </c>
    </row>
    <row r="1251" spans="1:1" x14ac:dyDescent="0.25">
      <c r="A1251">
        <v>37.588317183309002</v>
      </c>
    </row>
    <row r="1252" spans="1:1" x14ac:dyDescent="0.25">
      <c r="A1252">
        <v>31.7140163658445</v>
      </c>
    </row>
    <row r="1253" spans="1:1" x14ac:dyDescent="0.25">
      <c r="A1253">
        <v>10.310593429518301</v>
      </c>
    </row>
    <row r="1254" spans="1:1" x14ac:dyDescent="0.25">
      <c r="A1254">
        <v>14.8750511076008</v>
      </c>
    </row>
    <row r="1255" spans="1:1" x14ac:dyDescent="0.25">
      <c r="A1255">
        <v>2.6428946903297201</v>
      </c>
    </row>
    <row r="1256" spans="1:1" x14ac:dyDescent="0.25">
      <c r="A1256">
        <v>45.111280650787499</v>
      </c>
    </row>
    <row r="1257" spans="1:1" x14ac:dyDescent="0.25">
      <c r="A1257">
        <v>18.398406898997401</v>
      </c>
    </row>
    <row r="1258" spans="1:1" x14ac:dyDescent="0.25">
      <c r="A1258">
        <v>7.0937706443435902</v>
      </c>
    </row>
    <row r="1259" spans="1:1" x14ac:dyDescent="0.25">
      <c r="A1259">
        <v>11.3657025811404</v>
      </c>
    </row>
    <row r="1260" spans="1:1" x14ac:dyDescent="0.25">
      <c r="A1260">
        <v>1.78165528896322</v>
      </c>
    </row>
    <row r="1261" spans="1:1" x14ac:dyDescent="0.25">
      <c r="A1261">
        <v>15.217879125517101</v>
      </c>
    </row>
    <row r="1262" spans="1:1" x14ac:dyDescent="0.25">
      <c r="A1262">
        <v>22.728775484910301</v>
      </c>
    </row>
    <row r="1263" spans="1:1" x14ac:dyDescent="0.25">
      <c r="A1263">
        <v>0.71069993222586902</v>
      </c>
    </row>
    <row r="1264" spans="1:1" x14ac:dyDescent="0.25">
      <c r="A1264">
        <v>40.229460742632199</v>
      </c>
    </row>
    <row r="1265" spans="1:1" x14ac:dyDescent="0.25">
      <c r="A1265">
        <v>8.8960065713648095</v>
      </c>
    </row>
    <row r="1266" spans="1:1" x14ac:dyDescent="0.25">
      <c r="A1266">
        <v>13.695006072976399</v>
      </c>
    </row>
    <row r="1267" spans="1:1" x14ac:dyDescent="0.25">
      <c r="A1267">
        <v>11.7673868502481</v>
      </c>
    </row>
    <row r="1268" spans="1:1" x14ac:dyDescent="0.25">
      <c r="A1268">
        <v>13.5976093714093</v>
      </c>
    </row>
    <row r="1269" spans="1:1" x14ac:dyDescent="0.25">
      <c r="A1269">
        <v>37.222917675137403</v>
      </c>
    </row>
    <row r="1270" spans="1:1" x14ac:dyDescent="0.25">
      <c r="A1270">
        <v>3.6147273144365601</v>
      </c>
    </row>
    <row r="1271" spans="1:1" x14ac:dyDescent="0.25">
      <c r="A1271">
        <v>12.0238232376913</v>
      </c>
    </row>
    <row r="1272" spans="1:1" x14ac:dyDescent="0.25">
      <c r="A1272">
        <v>3.4604116169486301</v>
      </c>
    </row>
    <row r="1273" spans="1:1" x14ac:dyDescent="0.25">
      <c r="A1273">
        <v>31.163243136805701</v>
      </c>
    </row>
    <row r="1274" spans="1:1" x14ac:dyDescent="0.25">
      <c r="A1274">
        <v>28.417180799353002</v>
      </c>
    </row>
    <row r="1275" spans="1:1" x14ac:dyDescent="0.25">
      <c r="A1275">
        <v>17.6911041932226</v>
      </c>
    </row>
    <row r="1276" spans="1:1" x14ac:dyDescent="0.25">
      <c r="A1276">
        <v>7.4884556163893397</v>
      </c>
    </row>
    <row r="1277" spans="1:1" x14ac:dyDescent="0.25">
      <c r="A1277">
        <v>3.7342628533544699</v>
      </c>
    </row>
    <row r="1278" spans="1:1" x14ac:dyDescent="0.25">
      <c r="A1278">
        <v>7.0828549418248201</v>
      </c>
    </row>
    <row r="1279" spans="1:1" x14ac:dyDescent="0.25">
      <c r="A1279">
        <v>2.1605522901033898</v>
      </c>
    </row>
    <row r="1280" spans="1:1" x14ac:dyDescent="0.25">
      <c r="A1280">
        <v>11.5329794958803</v>
      </c>
    </row>
    <row r="1281" spans="1:1" x14ac:dyDescent="0.25">
      <c r="A1281">
        <v>6.6099115026019204</v>
      </c>
    </row>
    <row r="1282" spans="1:1" x14ac:dyDescent="0.25">
      <c r="A1282">
        <v>29.708301394669501</v>
      </c>
    </row>
    <row r="1283" spans="1:1" x14ac:dyDescent="0.25">
      <c r="A1283">
        <v>16.727052081790202</v>
      </c>
    </row>
    <row r="1284" spans="1:1" x14ac:dyDescent="0.25">
      <c r="A1284">
        <v>22.018242247836199</v>
      </c>
    </row>
    <row r="1285" spans="1:1" x14ac:dyDescent="0.25">
      <c r="A1285">
        <v>14.2576896264891</v>
      </c>
    </row>
    <row r="1286" spans="1:1" x14ac:dyDescent="0.25">
      <c r="A1286">
        <v>10.4532911538312</v>
      </c>
    </row>
    <row r="1287" spans="1:1" x14ac:dyDescent="0.25">
      <c r="A1287">
        <v>8.8738844800396102</v>
      </c>
    </row>
    <row r="1288" spans="1:1" x14ac:dyDescent="0.25">
      <c r="A1288">
        <v>23.960529437374699</v>
      </c>
    </row>
    <row r="1289" spans="1:1" x14ac:dyDescent="0.25">
      <c r="A1289">
        <v>16.520214536470402</v>
      </c>
    </row>
    <row r="1290" spans="1:1" x14ac:dyDescent="0.25">
      <c r="A1290">
        <v>22.172494090799798</v>
      </c>
    </row>
    <row r="1291" spans="1:1" x14ac:dyDescent="0.25">
      <c r="A1291">
        <v>4.2546298767790702</v>
      </c>
    </row>
    <row r="1292" spans="1:1" x14ac:dyDescent="0.25">
      <c r="A1292">
        <v>1.9178448545167099</v>
      </c>
    </row>
    <row r="1293" spans="1:1" x14ac:dyDescent="0.25">
      <c r="A1293">
        <v>4.1278575672771298</v>
      </c>
    </row>
    <row r="1294" spans="1:1" x14ac:dyDescent="0.25">
      <c r="A1294">
        <v>25.347232027097199</v>
      </c>
    </row>
    <row r="1295" spans="1:1" x14ac:dyDescent="0.25">
      <c r="A1295">
        <v>54.225789276809699</v>
      </c>
    </row>
    <row r="1296" spans="1:1" x14ac:dyDescent="0.25">
      <c r="A1296">
        <v>36.2301642014069</v>
      </c>
    </row>
    <row r="1297" spans="1:1" x14ac:dyDescent="0.25">
      <c r="A1297">
        <v>22.087403738005001</v>
      </c>
    </row>
    <row r="1298" spans="1:1" x14ac:dyDescent="0.25">
      <c r="A1298">
        <v>2.2216488920111401</v>
      </c>
    </row>
    <row r="1299" spans="1:1" x14ac:dyDescent="0.25">
      <c r="A1299">
        <v>11.4432921810437</v>
      </c>
    </row>
    <row r="1300" spans="1:1" x14ac:dyDescent="0.25">
      <c r="A1300">
        <v>10.1289845417263</v>
      </c>
    </row>
    <row r="1301" spans="1:1" x14ac:dyDescent="0.25">
      <c r="A1301">
        <v>4.16529335806218</v>
      </c>
    </row>
    <row r="1302" spans="1:1" x14ac:dyDescent="0.25">
      <c r="A1302">
        <v>15.8079429526091</v>
      </c>
    </row>
    <row r="1303" spans="1:1" x14ac:dyDescent="0.25">
      <c r="A1303">
        <v>1.7168829749750101</v>
      </c>
    </row>
    <row r="1304" spans="1:1" x14ac:dyDescent="0.25">
      <c r="A1304">
        <v>19.050245811315001</v>
      </c>
    </row>
    <row r="1305" spans="1:1" x14ac:dyDescent="0.25">
      <c r="A1305">
        <v>15.2745116577702</v>
      </c>
    </row>
    <row r="1306" spans="1:1" x14ac:dyDescent="0.25">
      <c r="A1306">
        <v>0.96751321318735795</v>
      </c>
    </row>
    <row r="1307" spans="1:1" x14ac:dyDescent="0.25">
      <c r="A1307">
        <v>20.9056359587514</v>
      </c>
    </row>
    <row r="1308" spans="1:1" x14ac:dyDescent="0.25">
      <c r="A1308">
        <v>24.351742555487299</v>
      </c>
    </row>
    <row r="1309" spans="1:1" x14ac:dyDescent="0.25">
      <c r="A1309">
        <v>25.686092300449999</v>
      </c>
    </row>
    <row r="1310" spans="1:1" x14ac:dyDescent="0.25">
      <c r="A1310">
        <v>27.978008598389799</v>
      </c>
    </row>
    <row r="1311" spans="1:1" x14ac:dyDescent="0.25">
      <c r="A1311">
        <v>37.4123789496605</v>
      </c>
    </row>
    <row r="1312" spans="1:1" x14ac:dyDescent="0.25">
      <c r="A1312">
        <v>2.2688047223804899</v>
      </c>
    </row>
    <row r="1313" spans="1:1" x14ac:dyDescent="0.25">
      <c r="A1313">
        <v>13.463745706141699</v>
      </c>
    </row>
    <row r="1314" spans="1:1" x14ac:dyDescent="0.25">
      <c r="A1314">
        <v>4.1595399591658699</v>
      </c>
    </row>
    <row r="1315" spans="1:1" x14ac:dyDescent="0.25">
      <c r="A1315">
        <v>23.803818497531399</v>
      </c>
    </row>
    <row r="1316" spans="1:1" x14ac:dyDescent="0.25">
      <c r="A1316">
        <v>2.2678907769795602</v>
      </c>
    </row>
    <row r="1317" spans="1:1" x14ac:dyDescent="0.25">
      <c r="A1317">
        <v>14.5020348680782</v>
      </c>
    </row>
    <row r="1318" spans="1:1" x14ac:dyDescent="0.25">
      <c r="A1318">
        <v>10.6402081146139</v>
      </c>
    </row>
    <row r="1319" spans="1:1" x14ac:dyDescent="0.25">
      <c r="A1319">
        <v>0.680985823433504</v>
      </c>
    </row>
    <row r="1320" spans="1:1" x14ac:dyDescent="0.25">
      <c r="A1320">
        <v>29.2687111580757</v>
      </c>
    </row>
    <row r="1321" spans="1:1" x14ac:dyDescent="0.25">
      <c r="A1321">
        <v>10.0978797564321</v>
      </c>
    </row>
    <row r="1322" spans="1:1" x14ac:dyDescent="0.25">
      <c r="A1322">
        <v>0.75036525082185701</v>
      </c>
    </row>
    <row r="1323" spans="1:1" x14ac:dyDescent="0.25">
      <c r="A1323">
        <v>1.1980303996811199</v>
      </c>
    </row>
    <row r="1324" spans="1:1" x14ac:dyDescent="0.25">
      <c r="A1324">
        <v>0.236607990606783</v>
      </c>
    </row>
    <row r="1325" spans="1:1" x14ac:dyDescent="0.25">
      <c r="A1325">
        <v>2.0511331826152799</v>
      </c>
    </row>
    <row r="1326" spans="1:1" x14ac:dyDescent="0.25">
      <c r="A1326">
        <v>0.68403653295106503</v>
      </c>
    </row>
    <row r="1327" spans="1:1" x14ac:dyDescent="0.25">
      <c r="A1327">
        <v>4.3082108143303204</v>
      </c>
    </row>
    <row r="1328" spans="1:1" x14ac:dyDescent="0.25">
      <c r="A1328">
        <v>4.0378432671897304</v>
      </c>
    </row>
    <row r="1329" spans="1:1" x14ac:dyDescent="0.25">
      <c r="A1329">
        <v>0.280279975161985</v>
      </c>
    </row>
    <row r="1330" spans="1:1" x14ac:dyDescent="0.25">
      <c r="A1330">
        <v>1.97567325728384</v>
      </c>
    </row>
    <row r="1331" spans="1:1" x14ac:dyDescent="0.25">
      <c r="A1331">
        <v>5.73021362513302</v>
      </c>
    </row>
    <row r="1332" spans="1:1" x14ac:dyDescent="0.25">
      <c r="A1332">
        <v>8.2746549754143306</v>
      </c>
    </row>
    <row r="1333" spans="1:1" x14ac:dyDescent="0.25">
      <c r="A1333">
        <v>1.43169141335897</v>
      </c>
    </row>
    <row r="1334" spans="1:1" x14ac:dyDescent="0.25">
      <c r="A1334">
        <v>3.2363037921984898</v>
      </c>
    </row>
    <row r="1335" spans="1:1" x14ac:dyDescent="0.25">
      <c r="A1335">
        <v>8.6672644761472295</v>
      </c>
    </row>
    <row r="1336" spans="1:1" x14ac:dyDescent="0.25">
      <c r="A1336">
        <v>1.14213082195908</v>
      </c>
    </row>
    <row r="1337" spans="1:1" x14ac:dyDescent="0.25">
      <c r="A1337">
        <v>7.8663652170768996</v>
      </c>
    </row>
    <row r="1338" spans="1:1" x14ac:dyDescent="0.25">
      <c r="A1338">
        <v>3.8068324633984099</v>
      </c>
    </row>
    <row r="1339" spans="1:1" x14ac:dyDescent="0.25">
      <c r="A1339">
        <v>5.0779770782227196</v>
      </c>
    </row>
    <row r="1340" spans="1:1" x14ac:dyDescent="0.25">
      <c r="A1340">
        <v>2.49010311679789</v>
      </c>
    </row>
    <row r="1341" spans="1:1" x14ac:dyDescent="0.25">
      <c r="A1341">
        <v>7.4040737254725499</v>
      </c>
    </row>
    <row r="1342" spans="1:1" x14ac:dyDescent="0.25">
      <c r="A1342">
        <v>35.949432209612503</v>
      </c>
    </row>
    <row r="1343" spans="1:1" x14ac:dyDescent="0.25">
      <c r="A1343">
        <v>0.69835027720389597</v>
      </c>
    </row>
    <row r="1344" spans="1:1" x14ac:dyDescent="0.25">
      <c r="A1344">
        <v>1.0887881313647501</v>
      </c>
    </row>
    <row r="1345" spans="1:1" x14ac:dyDescent="0.25">
      <c r="A1345">
        <v>1.2032142770215399</v>
      </c>
    </row>
    <row r="1346" spans="1:1" x14ac:dyDescent="0.25">
      <c r="A1346">
        <v>15.0945594126493</v>
      </c>
    </row>
    <row r="1347" spans="1:1" x14ac:dyDescent="0.25">
      <c r="A1347">
        <v>8.7128249682954504</v>
      </c>
    </row>
    <row r="1348" spans="1:1" x14ac:dyDescent="0.25">
      <c r="A1348">
        <v>3.5779437765765199</v>
      </c>
    </row>
    <row r="1349" spans="1:1" x14ac:dyDescent="0.25">
      <c r="A1349">
        <v>9.5591844574854097</v>
      </c>
    </row>
    <row r="1350" spans="1:1" x14ac:dyDescent="0.25">
      <c r="A1350">
        <v>6.8317519708891297</v>
      </c>
    </row>
    <row r="1351" spans="1:1" x14ac:dyDescent="0.25">
      <c r="A1351">
        <v>17.2500238620297</v>
      </c>
    </row>
    <row r="1352" spans="1:1" x14ac:dyDescent="0.25">
      <c r="A1352">
        <v>23.3148392518099</v>
      </c>
    </row>
    <row r="1353" spans="1:1" x14ac:dyDescent="0.25">
      <c r="A1353">
        <v>12.000090200660599</v>
      </c>
    </row>
    <row r="1354" spans="1:1" x14ac:dyDescent="0.25">
      <c r="A1354">
        <v>21.6858684066476</v>
      </c>
    </row>
    <row r="1355" spans="1:1" x14ac:dyDescent="0.25">
      <c r="A1355">
        <v>1.80733825663693</v>
      </c>
    </row>
    <row r="1356" spans="1:1" x14ac:dyDescent="0.25">
      <c r="A1356">
        <v>1.39237626444322</v>
      </c>
    </row>
    <row r="1357" spans="1:1" x14ac:dyDescent="0.25">
      <c r="A1357">
        <v>1.0202094899737699</v>
      </c>
    </row>
    <row r="1358" spans="1:1" x14ac:dyDescent="0.25">
      <c r="A1358">
        <v>1.59690172541112</v>
      </c>
    </row>
    <row r="1359" spans="1:1" x14ac:dyDescent="0.25">
      <c r="A1359">
        <v>9.4041306408026397</v>
      </c>
    </row>
    <row r="1360" spans="1:1" x14ac:dyDescent="0.25">
      <c r="A1360">
        <v>19.8363643764527</v>
      </c>
    </row>
    <row r="1361" spans="1:1" x14ac:dyDescent="0.25">
      <c r="A1361">
        <v>27.668905473812501</v>
      </c>
    </row>
    <row r="1362" spans="1:1" x14ac:dyDescent="0.25">
      <c r="A1362">
        <v>11.9722000648721</v>
      </c>
    </row>
    <row r="1363" spans="1:1" x14ac:dyDescent="0.25">
      <c r="A1363">
        <v>1.16718023931096</v>
      </c>
    </row>
    <row r="1364" spans="1:1" x14ac:dyDescent="0.25">
      <c r="A1364">
        <v>2.0667147094293301</v>
      </c>
    </row>
    <row r="1365" spans="1:1" x14ac:dyDescent="0.25">
      <c r="A1365">
        <v>14.1461573910388</v>
      </c>
    </row>
    <row r="1366" spans="1:1" x14ac:dyDescent="0.25">
      <c r="A1366">
        <v>3.2197615219367601</v>
      </c>
    </row>
    <row r="1367" spans="1:1" x14ac:dyDescent="0.25">
      <c r="A1367">
        <v>9.0074749941425996</v>
      </c>
    </row>
    <row r="1368" spans="1:1" x14ac:dyDescent="0.25">
      <c r="A1368">
        <v>24.464193485078699</v>
      </c>
    </row>
    <row r="1369" spans="1:1" x14ac:dyDescent="0.25">
      <c r="A1369">
        <v>23.366777034422199</v>
      </c>
    </row>
    <row r="1370" spans="1:1" x14ac:dyDescent="0.25">
      <c r="A1370">
        <v>12.1820553923147</v>
      </c>
    </row>
    <row r="1371" spans="1:1" x14ac:dyDescent="0.25">
      <c r="A1371">
        <v>3.8596621708672298</v>
      </c>
    </row>
    <row r="1372" spans="1:1" x14ac:dyDescent="0.25">
      <c r="A1372">
        <v>15.046006509045</v>
      </c>
    </row>
    <row r="1373" spans="1:1" x14ac:dyDescent="0.25">
      <c r="A1373">
        <v>2.9281375279351698</v>
      </c>
    </row>
    <row r="1374" spans="1:1" x14ac:dyDescent="0.25">
      <c r="A1374">
        <v>13.9499485503198</v>
      </c>
    </row>
    <row r="1375" spans="1:1" x14ac:dyDescent="0.25">
      <c r="A1375">
        <v>22.876732673523399</v>
      </c>
    </row>
    <row r="1376" spans="1:1" x14ac:dyDescent="0.25">
      <c r="A1376">
        <v>1.7865737982812899</v>
      </c>
    </row>
    <row r="1377" spans="1:1" x14ac:dyDescent="0.25">
      <c r="A1377">
        <v>2.2241558075031498</v>
      </c>
    </row>
    <row r="1378" spans="1:1" x14ac:dyDescent="0.25">
      <c r="A1378">
        <v>20.428056572677999</v>
      </c>
    </row>
    <row r="1379" spans="1:1" x14ac:dyDescent="0.25">
      <c r="A1379">
        <v>1.1513958758518801</v>
      </c>
    </row>
    <row r="1380" spans="1:1" x14ac:dyDescent="0.25">
      <c r="A1380">
        <v>17.449498495328399</v>
      </c>
    </row>
    <row r="1381" spans="1:1" x14ac:dyDescent="0.25">
      <c r="A1381">
        <v>7.0237181270231996</v>
      </c>
    </row>
    <row r="1382" spans="1:1" x14ac:dyDescent="0.25">
      <c r="A1382">
        <v>2.2160590740465098</v>
      </c>
    </row>
    <row r="1383" spans="1:1" x14ac:dyDescent="0.25">
      <c r="A1383">
        <v>9.0095602518376694</v>
      </c>
    </row>
    <row r="1384" spans="1:1" x14ac:dyDescent="0.25">
      <c r="A1384">
        <v>15.0135600441698</v>
      </c>
    </row>
    <row r="1385" spans="1:1" x14ac:dyDescent="0.25">
      <c r="A1385">
        <v>0.12826599030086999</v>
      </c>
    </row>
    <row r="1386" spans="1:1" x14ac:dyDescent="0.25">
      <c r="A1386">
        <v>4.9895454734173503</v>
      </c>
    </row>
    <row r="1387" spans="1:1" x14ac:dyDescent="0.25">
      <c r="A1387">
        <v>9.7946691791846092</v>
      </c>
    </row>
    <row r="1388" spans="1:1" x14ac:dyDescent="0.25">
      <c r="A1388">
        <v>2.8058136961569198</v>
      </c>
    </row>
    <row r="1389" spans="1:1" x14ac:dyDescent="0.25">
      <c r="A1389">
        <v>0.76623256936939499</v>
      </c>
    </row>
    <row r="1390" spans="1:1" x14ac:dyDescent="0.25">
      <c r="A1390">
        <v>21.571641955238199</v>
      </c>
    </row>
    <row r="1391" spans="1:1" x14ac:dyDescent="0.25">
      <c r="A1391">
        <v>1.4973176982229099</v>
      </c>
    </row>
    <row r="1392" spans="1:1" x14ac:dyDescent="0.25">
      <c r="A1392">
        <v>9.2990083338396499</v>
      </c>
    </row>
    <row r="1393" spans="1:1" x14ac:dyDescent="0.25">
      <c r="A1393">
        <v>48.358512961396201</v>
      </c>
    </row>
    <row r="1394" spans="1:1" x14ac:dyDescent="0.25">
      <c r="A1394">
        <v>32.266630086236802</v>
      </c>
    </row>
    <row r="1395" spans="1:1" x14ac:dyDescent="0.25">
      <c r="A1395">
        <v>3.7290482620420198</v>
      </c>
    </row>
    <row r="1396" spans="1:1" x14ac:dyDescent="0.25">
      <c r="A1396">
        <v>13.7931165291994</v>
      </c>
    </row>
    <row r="1397" spans="1:1" x14ac:dyDescent="0.25">
      <c r="A1397">
        <v>2.0723426954284698</v>
      </c>
    </row>
    <row r="1398" spans="1:1" x14ac:dyDescent="0.25">
      <c r="A1398">
        <v>2.2043094164683898</v>
      </c>
    </row>
    <row r="1399" spans="1:1" x14ac:dyDescent="0.25">
      <c r="A1399">
        <v>9.6203136371951903</v>
      </c>
    </row>
    <row r="1400" spans="1:1" x14ac:dyDescent="0.25">
      <c r="A1400">
        <v>6.9866950130884602</v>
      </c>
    </row>
    <row r="1401" spans="1:1" x14ac:dyDescent="0.25">
      <c r="A1401">
        <v>4.7608337054693202</v>
      </c>
    </row>
    <row r="1402" spans="1:1" x14ac:dyDescent="0.25">
      <c r="A1402">
        <v>8.35001552134562</v>
      </c>
    </row>
    <row r="1403" spans="1:1" x14ac:dyDescent="0.25">
      <c r="A1403">
        <v>5.2836524555840398</v>
      </c>
    </row>
    <row r="1404" spans="1:1" x14ac:dyDescent="0.25">
      <c r="A1404">
        <v>3.2026934598006802</v>
      </c>
    </row>
    <row r="1405" spans="1:1" x14ac:dyDescent="0.25">
      <c r="A1405">
        <v>20.607607772187301</v>
      </c>
    </row>
    <row r="1406" spans="1:1" x14ac:dyDescent="0.25">
      <c r="A1406">
        <v>18.114632634920799</v>
      </c>
    </row>
    <row r="1407" spans="1:1" x14ac:dyDescent="0.25">
      <c r="A1407">
        <v>19.643433351483299</v>
      </c>
    </row>
    <row r="1408" spans="1:1" x14ac:dyDescent="0.25">
      <c r="A1408">
        <v>19.621669223945101</v>
      </c>
    </row>
    <row r="1409" spans="1:1" x14ac:dyDescent="0.25">
      <c r="A1409">
        <v>2.3575761613882702</v>
      </c>
    </row>
    <row r="1410" spans="1:1" x14ac:dyDescent="0.25">
      <c r="A1410">
        <v>6.4490160280402096</v>
      </c>
    </row>
    <row r="1411" spans="1:1" x14ac:dyDescent="0.25">
      <c r="A1411">
        <v>16.529692559083099</v>
      </c>
    </row>
    <row r="1412" spans="1:1" x14ac:dyDescent="0.25">
      <c r="A1412">
        <v>45.0223173738204</v>
      </c>
    </row>
    <row r="1413" spans="1:1" x14ac:dyDescent="0.25">
      <c r="A1413">
        <v>11.931667494858701</v>
      </c>
    </row>
    <row r="1414" spans="1:1" x14ac:dyDescent="0.25">
      <c r="A1414">
        <v>2.2702183192316698</v>
      </c>
    </row>
    <row r="1415" spans="1:1" x14ac:dyDescent="0.25">
      <c r="A1415">
        <v>13.758662778293299</v>
      </c>
    </row>
    <row r="1416" spans="1:1" x14ac:dyDescent="0.25">
      <c r="A1416">
        <v>3.3313123618675098</v>
      </c>
    </row>
    <row r="1417" spans="1:1" x14ac:dyDescent="0.25">
      <c r="A1417">
        <v>19.104738710649499</v>
      </c>
    </row>
    <row r="1418" spans="1:1" x14ac:dyDescent="0.25">
      <c r="A1418">
        <v>24.537336843224001</v>
      </c>
    </row>
    <row r="1419" spans="1:1" x14ac:dyDescent="0.25">
      <c r="A1419">
        <v>2.1097520329937902</v>
      </c>
    </row>
    <row r="1420" spans="1:1" x14ac:dyDescent="0.25">
      <c r="A1420">
        <v>10.2835979750259</v>
      </c>
    </row>
    <row r="1421" spans="1:1" x14ac:dyDescent="0.25">
      <c r="A1421">
        <v>14.4295308043638</v>
      </c>
    </row>
    <row r="1422" spans="1:1" x14ac:dyDescent="0.25">
      <c r="A1422">
        <v>16.9934135423321</v>
      </c>
    </row>
    <row r="1423" spans="1:1" x14ac:dyDescent="0.25">
      <c r="A1423">
        <v>57.559796563624801</v>
      </c>
    </row>
    <row r="1424" spans="1:1" x14ac:dyDescent="0.25">
      <c r="A1424">
        <v>24.281718842708202</v>
      </c>
    </row>
    <row r="1425" spans="1:1" x14ac:dyDescent="0.25">
      <c r="A1425">
        <v>12.442245203360701</v>
      </c>
    </row>
    <row r="1426" spans="1:1" x14ac:dyDescent="0.25">
      <c r="A1426">
        <v>6.1060154488972804</v>
      </c>
    </row>
    <row r="1427" spans="1:1" x14ac:dyDescent="0.25">
      <c r="A1427">
        <v>3.77013390229834</v>
      </c>
    </row>
    <row r="1428" spans="1:1" x14ac:dyDescent="0.25">
      <c r="A1428">
        <v>0.51200724927568497</v>
      </c>
    </row>
    <row r="1429" spans="1:1" x14ac:dyDescent="0.25">
      <c r="A1429">
        <v>11.3947359998335</v>
      </c>
    </row>
    <row r="1430" spans="1:1" x14ac:dyDescent="0.25">
      <c r="A1430">
        <v>24.592802864714699</v>
      </c>
    </row>
    <row r="1431" spans="1:1" x14ac:dyDescent="0.25">
      <c r="A1431">
        <v>23.3014765042237</v>
      </c>
    </row>
    <row r="1432" spans="1:1" x14ac:dyDescent="0.25">
      <c r="A1432">
        <v>11.379359423037799</v>
      </c>
    </row>
    <row r="1433" spans="1:1" x14ac:dyDescent="0.25">
      <c r="A1433">
        <v>23.8579620085792</v>
      </c>
    </row>
    <row r="1434" spans="1:1" x14ac:dyDescent="0.25">
      <c r="A1434">
        <v>24.2652046388827</v>
      </c>
    </row>
    <row r="1435" spans="1:1" x14ac:dyDescent="0.25">
      <c r="A1435">
        <v>8.60494862867451</v>
      </c>
    </row>
    <row r="1436" spans="1:1" x14ac:dyDescent="0.25">
      <c r="A1436">
        <v>21.938260653991101</v>
      </c>
    </row>
    <row r="1437" spans="1:1" x14ac:dyDescent="0.25">
      <c r="A1437">
        <v>32.906573647142601</v>
      </c>
    </row>
    <row r="1438" spans="1:1" x14ac:dyDescent="0.25">
      <c r="A1438">
        <v>26.4064195660848</v>
      </c>
    </row>
    <row r="1439" spans="1:1" x14ac:dyDescent="0.25">
      <c r="A1439">
        <v>0.29357777072651298</v>
      </c>
    </row>
    <row r="1440" spans="1:1" x14ac:dyDescent="0.25">
      <c r="A1440">
        <v>1.3987373236307199</v>
      </c>
    </row>
    <row r="1441" spans="1:1" x14ac:dyDescent="0.25">
      <c r="A1441">
        <v>2.8314186138829598</v>
      </c>
    </row>
    <row r="1442" spans="1:1" x14ac:dyDescent="0.25">
      <c r="A1442">
        <v>6.1647817002275902</v>
      </c>
    </row>
    <row r="1443" spans="1:1" x14ac:dyDescent="0.25">
      <c r="A1443">
        <v>4.9609247655552204</v>
      </c>
    </row>
    <row r="1444" spans="1:1" x14ac:dyDescent="0.25">
      <c r="A1444">
        <v>28.8520458177486</v>
      </c>
    </row>
    <row r="1445" spans="1:1" x14ac:dyDescent="0.25">
      <c r="A1445">
        <v>18.2249507394903</v>
      </c>
    </row>
    <row r="1446" spans="1:1" x14ac:dyDescent="0.25">
      <c r="A1446">
        <v>9.0546706102471894</v>
      </c>
    </row>
    <row r="1447" spans="1:1" x14ac:dyDescent="0.25">
      <c r="A1447">
        <v>8.1768761910661993</v>
      </c>
    </row>
    <row r="1448" spans="1:1" x14ac:dyDescent="0.25">
      <c r="A1448">
        <v>19.221858701068602</v>
      </c>
    </row>
    <row r="1449" spans="1:1" x14ac:dyDescent="0.25">
      <c r="A1449">
        <v>0.96297143564838095</v>
      </c>
    </row>
    <row r="1450" spans="1:1" x14ac:dyDescent="0.25">
      <c r="A1450">
        <v>3.34277328829097</v>
      </c>
    </row>
    <row r="1451" spans="1:1" x14ac:dyDescent="0.25">
      <c r="A1451">
        <v>9.8354129469461995</v>
      </c>
    </row>
    <row r="1452" spans="1:1" x14ac:dyDescent="0.25">
      <c r="A1452">
        <v>0.44048804997938801</v>
      </c>
    </row>
    <row r="1453" spans="1:1" x14ac:dyDescent="0.25">
      <c r="A1453">
        <v>11.3064936816852</v>
      </c>
    </row>
    <row r="1454" spans="1:1" x14ac:dyDescent="0.25">
      <c r="A1454">
        <v>15.9384817427252</v>
      </c>
    </row>
    <row r="1455" spans="1:1" x14ac:dyDescent="0.25">
      <c r="A1455">
        <v>0.31043850677047702</v>
      </c>
    </row>
    <row r="1456" spans="1:1" x14ac:dyDescent="0.25">
      <c r="A1456">
        <v>1.66337734838674</v>
      </c>
    </row>
    <row r="1457" spans="1:1" x14ac:dyDescent="0.25">
      <c r="A1457">
        <v>3.2742749184510398</v>
      </c>
    </row>
    <row r="1458" spans="1:1" x14ac:dyDescent="0.25">
      <c r="A1458">
        <v>7.1771139415510401</v>
      </c>
    </row>
    <row r="1459" spans="1:1" x14ac:dyDescent="0.25">
      <c r="A1459">
        <v>3.1854429162206999</v>
      </c>
    </row>
    <row r="1460" spans="1:1" x14ac:dyDescent="0.25">
      <c r="A1460">
        <v>2.1328463810935698</v>
      </c>
    </row>
    <row r="1461" spans="1:1" x14ac:dyDescent="0.25">
      <c r="A1461">
        <v>2.2042488881048601</v>
      </c>
    </row>
    <row r="1462" spans="1:1" x14ac:dyDescent="0.25">
      <c r="A1462">
        <v>15.735579644051001</v>
      </c>
    </row>
    <row r="1463" spans="1:1" x14ac:dyDescent="0.25">
      <c r="A1463">
        <v>0.39527782319438798</v>
      </c>
    </row>
    <row r="1464" spans="1:1" x14ac:dyDescent="0.25">
      <c r="A1464">
        <v>11.802764452654401</v>
      </c>
    </row>
    <row r="1465" spans="1:1" x14ac:dyDescent="0.25">
      <c r="A1465">
        <v>16.252402861790099</v>
      </c>
    </row>
    <row r="1466" spans="1:1" x14ac:dyDescent="0.25">
      <c r="A1466">
        <v>11.155675368706101</v>
      </c>
    </row>
    <row r="1467" spans="1:1" x14ac:dyDescent="0.25">
      <c r="A1467">
        <v>3.3357239661982199</v>
      </c>
    </row>
    <row r="1468" spans="1:1" x14ac:dyDescent="0.25">
      <c r="A1468">
        <v>1.7774164747844301</v>
      </c>
    </row>
    <row r="1469" spans="1:1" x14ac:dyDescent="0.25">
      <c r="A1469">
        <v>57.964117373455103</v>
      </c>
    </row>
    <row r="1470" spans="1:1" x14ac:dyDescent="0.25">
      <c r="A1470">
        <v>1.26627807455768</v>
      </c>
    </row>
    <row r="1471" spans="1:1" x14ac:dyDescent="0.25">
      <c r="A1471">
        <v>25.334794239013501</v>
      </c>
    </row>
    <row r="1472" spans="1:1" x14ac:dyDescent="0.25">
      <c r="A1472">
        <v>12.8153245770082</v>
      </c>
    </row>
    <row r="1473" spans="1:1" x14ac:dyDescent="0.25">
      <c r="A1473">
        <v>10.927874317360599</v>
      </c>
    </row>
    <row r="1474" spans="1:1" x14ac:dyDescent="0.25">
      <c r="A1474">
        <v>21.5589899612681</v>
      </c>
    </row>
    <row r="1475" spans="1:1" x14ac:dyDescent="0.25">
      <c r="A1475">
        <v>0.62382867549484899</v>
      </c>
    </row>
    <row r="1476" spans="1:1" x14ac:dyDescent="0.25">
      <c r="A1476">
        <v>2.2802732529236902</v>
      </c>
    </row>
    <row r="1477" spans="1:1" x14ac:dyDescent="0.25">
      <c r="A1477">
        <v>6.2087903173555699</v>
      </c>
    </row>
    <row r="1478" spans="1:1" x14ac:dyDescent="0.25">
      <c r="A1478">
        <v>3.3824153845319902</v>
      </c>
    </row>
    <row r="1479" spans="1:1" x14ac:dyDescent="0.25">
      <c r="A1479">
        <v>9.0561279606458402</v>
      </c>
    </row>
    <row r="1480" spans="1:1" x14ac:dyDescent="0.25">
      <c r="A1480">
        <v>31.989503994980002</v>
      </c>
    </row>
    <row r="1481" spans="1:1" x14ac:dyDescent="0.25">
      <c r="A1481">
        <v>29.906881524044501</v>
      </c>
    </row>
    <row r="1482" spans="1:1" x14ac:dyDescent="0.25">
      <c r="A1482">
        <v>4.1356086336473998</v>
      </c>
    </row>
    <row r="1483" spans="1:1" x14ac:dyDescent="0.25">
      <c r="A1483">
        <v>2.63273255446689</v>
      </c>
    </row>
    <row r="1484" spans="1:1" x14ac:dyDescent="0.25">
      <c r="A1484">
        <v>28.516566627910802</v>
      </c>
    </row>
    <row r="1485" spans="1:1" x14ac:dyDescent="0.25">
      <c r="A1485">
        <v>1.75330032748817</v>
      </c>
    </row>
    <row r="1486" spans="1:1" x14ac:dyDescent="0.25">
      <c r="A1486">
        <v>4.7415062663607204</v>
      </c>
    </row>
    <row r="1487" spans="1:1" x14ac:dyDescent="0.25">
      <c r="A1487">
        <v>7.4692646658638404</v>
      </c>
    </row>
    <row r="1488" spans="1:1" x14ac:dyDescent="0.25">
      <c r="A1488">
        <v>1.8455209153473899</v>
      </c>
    </row>
    <row r="1489" spans="1:1" x14ac:dyDescent="0.25">
      <c r="A1489">
        <v>27.763853043136901</v>
      </c>
    </row>
    <row r="1490" spans="1:1" x14ac:dyDescent="0.25">
      <c r="A1490">
        <v>7.95682170450785</v>
      </c>
    </row>
    <row r="1491" spans="1:1" x14ac:dyDescent="0.25">
      <c r="A1491">
        <v>58.751089088339697</v>
      </c>
    </row>
    <row r="1492" spans="1:1" x14ac:dyDescent="0.25">
      <c r="A1492">
        <v>25.6810984770581</v>
      </c>
    </row>
    <row r="1493" spans="1:1" x14ac:dyDescent="0.25">
      <c r="A1493">
        <v>2.0811972597158799</v>
      </c>
    </row>
    <row r="1494" spans="1:1" x14ac:dyDescent="0.25">
      <c r="A1494">
        <v>14.4522332254509</v>
      </c>
    </row>
    <row r="1495" spans="1:1" x14ac:dyDescent="0.25">
      <c r="A1495">
        <v>18.767132705951401</v>
      </c>
    </row>
    <row r="1496" spans="1:1" x14ac:dyDescent="0.25">
      <c r="A1496">
        <v>2.0167690734295398</v>
      </c>
    </row>
    <row r="1497" spans="1:1" x14ac:dyDescent="0.25">
      <c r="A1497">
        <v>12.915750230440899</v>
      </c>
    </row>
    <row r="1498" spans="1:1" x14ac:dyDescent="0.25">
      <c r="A1498">
        <v>5.2819065080480803</v>
      </c>
    </row>
    <row r="1499" spans="1:1" x14ac:dyDescent="0.25">
      <c r="A1499">
        <v>13.146938756722999</v>
      </c>
    </row>
    <row r="1500" spans="1:1" x14ac:dyDescent="0.25">
      <c r="A1500">
        <v>25.332394819258901</v>
      </c>
    </row>
    <row r="1501" spans="1:1" x14ac:dyDescent="0.25">
      <c r="A1501">
        <v>57.625425620260998</v>
      </c>
    </row>
    <row r="1502" spans="1:1" x14ac:dyDescent="0.25">
      <c r="A1502">
        <v>22.305265925637901</v>
      </c>
    </row>
    <row r="1503" spans="1:1" x14ac:dyDescent="0.25">
      <c r="A1503">
        <v>13.8232358574054</v>
      </c>
    </row>
    <row r="1504" spans="1:1" x14ac:dyDescent="0.25">
      <c r="A1504">
        <v>4.2518607500282499</v>
      </c>
    </row>
    <row r="1505" spans="1:1" x14ac:dyDescent="0.25">
      <c r="A1505">
        <v>8.2431778211104501</v>
      </c>
    </row>
    <row r="1506" spans="1:1" x14ac:dyDescent="0.25">
      <c r="A1506">
        <v>12.7078344816453</v>
      </c>
    </row>
    <row r="1507" spans="1:1" x14ac:dyDescent="0.25">
      <c r="A1507">
        <v>23.097572884236602</v>
      </c>
    </row>
    <row r="1508" spans="1:1" x14ac:dyDescent="0.25">
      <c r="A1508">
        <v>21.627554476700801</v>
      </c>
    </row>
    <row r="1509" spans="1:1" x14ac:dyDescent="0.25">
      <c r="A1509">
        <v>1.7337420163845201</v>
      </c>
    </row>
    <row r="1510" spans="1:1" x14ac:dyDescent="0.25">
      <c r="A1510">
        <v>23.803468083482201</v>
      </c>
    </row>
    <row r="1511" spans="1:1" x14ac:dyDescent="0.25">
      <c r="A1511">
        <v>7.3748046185279899</v>
      </c>
    </row>
    <row r="1512" spans="1:1" x14ac:dyDescent="0.25">
      <c r="A1512">
        <v>4.2360889691394599</v>
      </c>
    </row>
    <row r="1513" spans="1:1" x14ac:dyDescent="0.25">
      <c r="A1513">
        <v>17.580878065656599</v>
      </c>
    </row>
    <row r="1514" spans="1:1" x14ac:dyDescent="0.25">
      <c r="A1514">
        <v>4.9821584337686797</v>
      </c>
    </row>
    <row r="1515" spans="1:1" x14ac:dyDescent="0.25">
      <c r="A1515">
        <v>22.169904712576901</v>
      </c>
    </row>
    <row r="1516" spans="1:1" x14ac:dyDescent="0.25">
      <c r="A1516">
        <v>4.3418059005162801</v>
      </c>
    </row>
    <row r="1517" spans="1:1" x14ac:dyDescent="0.25">
      <c r="A1517">
        <v>6.1509755986425496</v>
      </c>
    </row>
    <row r="1518" spans="1:1" x14ac:dyDescent="0.25">
      <c r="A1518">
        <v>12.238755182063001</v>
      </c>
    </row>
    <row r="1519" spans="1:1" x14ac:dyDescent="0.25">
      <c r="A1519">
        <v>3.1136208259955298</v>
      </c>
    </row>
    <row r="1520" spans="1:1" x14ac:dyDescent="0.25">
      <c r="A1520">
        <v>11.1629726241207</v>
      </c>
    </row>
    <row r="1521" spans="1:1" x14ac:dyDescent="0.25">
      <c r="A1521">
        <v>1.72075360187332</v>
      </c>
    </row>
    <row r="1522" spans="1:1" x14ac:dyDescent="0.25">
      <c r="A1522">
        <v>6.3267786495033702</v>
      </c>
    </row>
    <row r="1523" spans="1:1" x14ac:dyDescent="0.25">
      <c r="A1523">
        <v>19.453233675388201</v>
      </c>
    </row>
    <row r="1524" spans="1:1" x14ac:dyDescent="0.25">
      <c r="A1524">
        <v>7.6456134667703202</v>
      </c>
    </row>
    <row r="1525" spans="1:1" x14ac:dyDescent="0.25">
      <c r="A1525">
        <v>6.3672649401484902</v>
      </c>
    </row>
    <row r="1526" spans="1:1" x14ac:dyDescent="0.25">
      <c r="A1526">
        <v>11.922979950287299</v>
      </c>
    </row>
    <row r="1527" spans="1:1" x14ac:dyDescent="0.25">
      <c r="A1527">
        <v>20.312347152395802</v>
      </c>
    </row>
    <row r="1528" spans="1:1" x14ac:dyDescent="0.25">
      <c r="A1528">
        <v>15.35095845429</v>
      </c>
    </row>
    <row r="1529" spans="1:1" x14ac:dyDescent="0.25">
      <c r="A1529">
        <v>18.6734999885885</v>
      </c>
    </row>
    <row r="1530" spans="1:1" x14ac:dyDescent="0.25">
      <c r="A1530">
        <v>10.6378251300907</v>
      </c>
    </row>
    <row r="1531" spans="1:1" x14ac:dyDescent="0.25">
      <c r="A1531">
        <v>18.932631858499501</v>
      </c>
    </row>
    <row r="1532" spans="1:1" x14ac:dyDescent="0.25">
      <c r="A1532">
        <v>20.537835655086599</v>
      </c>
    </row>
    <row r="1533" spans="1:1" x14ac:dyDescent="0.25">
      <c r="A1533">
        <v>1.70672409469697</v>
      </c>
    </row>
    <row r="1534" spans="1:1" x14ac:dyDescent="0.25">
      <c r="A1534">
        <v>13.9171537752832</v>
      </c>
    </row>
    <row r="1535" spans="1:1" x14ac:dyDescent="0.25">
      <c r="A1535">
        <v>2.1773590854200902</v>
      </c>
    </row>
    <row r="1536" spans="1:1" x14ac:dyDescent="0.25">
      <c r="A1536">
        <v>7.3489874956356402</v>
      </c>
    </row>
    <row r="1537" spans="1:1" x14ac:dyDescent="0.25">
      <c r="A1537">
        <v>10.368272749261999</v>
      </c>
    </row>
    <row r="1538" spans="1:1" x14ac:dyDescent="0.25">
      <c r="A1538">
        <v>22.9936583377083</v>
      </c>
    </row>
    <row r="1539" spans="1:1" x14ac:dyDescent="0.25">
      <c r="A1539">
        <v>30.1093199452833</v>
      </c>
    </row>
    <row r="1540" spans="1:1" x14ac:dyDescent="0.25">
      <c r="A1540">
        <v>14.322210433081599</v>
      </c>
    </row>
    <row r="1541" spans="1:1" x14ac:dyDescent="0.25">
      <c r="A1541">
        <v>12.908475875836301</v>
      </c>
    </row>
    <row r="1542" spans="1:1" x14ac:dyDescent="0.25">
      <c r="A1542">
        <v>38.181055018670499</v>
      </c>
    </row>
    <row r="1543" spans="1:1" x14ac:dyDescent="0.25">
      <c r="A1543">
        <v>21.581005409377099</v>
      </c>
    </row>
    <row r="1544" spans="1:1" x14ac:dyDescent="0.25">
      <c r="A1544">
        <v>3.85319493908945</v>
      </c>
    </row>
    <row r="1545" spans="1:1" x14ac:dyDescent="0.25">
      <c r="A1545">
        <v>9.1934935448791606</v>
      </c>
    </row>
    <row r="1546" spans="1:1" x14ac:dyDescent="0.25">
      <c r="A1546">
        <v>2.0146727213505602</v>
      </c>
    </row>
    <row r="1547" spans="1:1" x14ac:dyDescent="0.25">
      <c r="A1547">
        <v>3.2195879414061599</v>
      </c>
    </row>
    <row r="1548" spans="1:1" x14ac:dyDescent="0.25">
      <c r="A1548">
        <v>3.7104270164505002</v>
      </c>
    </row>
    <row r="1549" spans="1:1" x14ac:dyDescent="0.25">
      <c r="A1549">
        <v>9.0401653001365094</v>
      </c>
    </row>
    <row r="1550" spans="1:1" x14ac:dyDescent="0.25">
      <c r="A1550">
        <v>11.191406438993001</v>
      </c>
    </row>
    <row r="1551" spans="1:1" x14ac:dyDescent="0.25">
      <c r="A1551">
        <v>22.9182113604686</v>
      </c>
    </row>
    <row r="1552" spans="1:1" x14ac:dyDescent="0.25">
      <c r="A1552">
        <v>36.931979299771399</v>
      </c>
    </row>
    <row r="1553" spans="1:1" x14ac:dyDescent="0.25">
      <c r="A1553">
        <v>6.97599730977627</v>
      </c>
    </row>
    <row r="1554" spans="1:1" x14ac:dyDescent="0.25">
      <c r="A1554">
        <v>10.8548874322694</v>
      </c>
    </row>
    <row r="1555" spans="1:1" x14ac:dyDescent="0.25">
      <c r="A1555">
        <v>38.974879947089903</v>
      </c>
    </row>
    <row r="1556" spans="1:1" x14ac:dyDescent="0.25">
      <c r="A1556">
        <v>2.4311829972555299</v>
      </c>
    </row>
    <row r="1557" spans="1:1" x14ac:dyDescent="0.25">
      <c r="A1557">
        <v>2.25994952077088</v>
      </c>
    </row>
    <row r="1558" spans="1:1" x14ac:dyDescent="0.25">
      <c r="A1558">
        <v>15.6112095375937</v>
      </c>
    </row>
    <row r="1559" spans="1:1" x14ac:dyDescent="0.25">
      <c r="A1559">
        <v>0.64298554339234903</v>
      </c>
    </row>
    <row r="1560" spans="1:1" x14ac:dyDescent="0.25">
      <c r="A1560">
        <v>1.1235539589080501</v>
      </c>
    </row>
    <row r="1561" spans="1:1" x14ac:dyDescent="0.25">
      <c r="A1561">
        <v>4.2952317524889096</v>
      </c>
    </row>
    <row r="1562" spans="1:1" x14ac:dyDescent="0.25">
      <c r="A1562">
        <v>16.650343629910299</v>
      </c>
    </row>
    <row r="1563" spans="1:1" x14ac:dyDescent="0.25">
      <c r="A1563">
        <v>27.741895106817399</v>
      </c>
    </row>
    <row r="1564" spans="1:1" x14ac:dyDescent="0.25">
      <c r="A1564">
        <v>13.894247377427501</v>
      </c>
    </row>
    <row r="1565" spans="1:1" x14ac:dyDescent="0.25">
      <c r="A1565">
        <v>24.225907484970701</v>
      </c>
    </row>
    <row r="1566" spans="1:1" x14ac:dyDescent="0.25">
      <c r="A1566">
        <v>32.145678946766999</v>
      </c>
    </row>
    <row r="1567" spans="1:1" x14ac:dyDescent="0.25">
      <c r="A1567">
        <v>9.1230297241749803</v>
      </c>
    </row>
    <row r="1568" spans="1:1" x14ac:dyDescent="0.25">
      <c r="A1568">
        <v>3.2314764505990499</v>
      </c>
    </row>
    <row r="1569" spans="1:1" x14ac:dyDescent="0.25">
      <c r="A1569">
        <v>4.9759503250761696</v>
      </c>
    </row>
    <row r="1570" spans="1:1" x14ac:dyDescent="0.25">
      <c r="A1570">
        <v>13.3170777123397</v>
      </c>
    </row>
    <row r="1571" spans="1:1" x14ac:dyDescent="0.25">
      <c r="A1571">
        <v>2.57341660362487</v>
      </c>
    </row>
    <row r="1572" spans="1:1" x14ac:dyDescent="0.25">
      <c r="A1572">
        <v>8.7370606513492604</v>
      </c>
    </row>
    <row r="1573" spans="1:1" x14ac:dyDescent="0.25">
      <c r="A1573">
        <v>5.0014977403155703</v>
      </c>
    </row>
    <row r="1574" spans="1:1" x14ac:dyDescent="0.25">
      <c r="A1574">
        <v>12.181051327233099</v>
      </c>
    </row>
    <row r="1575" spans="1:1" x14ac:dyDescent="0.25">
      <c r="A1575">
        <v>9.0519031573608792</v>
      </c>
    </row>
    <row r="1576" spans="1:1" x14ac:dyDescent="0.25">
      <c r="A1576">
        <v>0.67948440469706495</v>
      </c>
    </row>
    <row r="1577" spans="1:1" x14ac:dyDescent="0.25">
      <c r="A1577">
        <v>11.8682579098882</v>
      </c>
    </row>
    <row r="1578" spans="1:1" x14ac:dyDescent="0.25">
      <c r="A1578">
        <v>3.5544076507541602</v>
      </c>
    </row>
    <row r="1579" spans="1:1" x14ac:dyDescent="0.25">
      <c r="A1579">
        <v>0.62231605848796701</v>
      </c>
    </row>
    <row r="1580" spans="1:1" x14ac:dyDescent="0.25">
      <c r="A1580">
        <v>4.2932650542856496</v>
      </c>
    </row>
    <row r="1581" spans="1:1" x14ac:dyDescent="0.25">
      <c r="A1581">
        <v>7.5558212040262296</v>
      </c>
    </row>
    <row r="1582" spans="1:1" x14ac:dyDescent="0.25">
      <c r="A1582">
        <v>9.8114736428133096</v>
      </c>
    </row>
    <row r="1583" spans="1:1" x14ac:dyDescent="0.25">
      <c r="A1583">
        <v>19.283090960285499</v>
      </c>
    </row>
    <row r="1584" spans="1:1" x14ac:dyDescent="0.25">
      <c r="A1584">
        <v>46.454089711992097</v>
      </c>
    </row>
    <row r="1585" spans="1:1" x14ac:dyDescent="0.25">
      <c r="A1585">
        <v>13.458191078911399</v>
      </c>
    </row>
    <row r="1586" spans="1:1" x14ac:dyDescent="0.25">
      <c r="A1586">
        <v>8.6920117698503105</v>
      </c>
    </row>
    <row r="1587" spans="1:1" x14ac:dyDescent="0.25">
      <c r="A1587">
        <v>6.1521314095706296</v>
      </c>
    </row>
    <row r="1588" spans="1:1" x14ac:dyDescent="0.25">
      <c r="A1588">
        <v>6.2128930948591803</v>
      </c>
    </row>
    <row r="1589" spans="1:1" x14ac:dyDescent="0.25">
      <c r="A1589">
        <v>24.272924499396801</v>
      </c>
    </row>
    <row r="1590" spans="1:1" x14ac:dyDescent="0.25">
      <c r="A1590">
        <v>59.467362746092803</v>
      </c>
    </row>
    <row r="1591" spans="1:1" x14ac:dyDescent="0.25">
      <c r="A1591">
        <v>4.3086003263430097</v>
      </c>
    </row>
    <row r="1592" spans="1:1" x14ac:dyDescent="0.25">
      <c r="A1592">
        <v>1.1832840827719</v>
      </c>
    </row>
    <row r="1593" spans="1:1" x14ac:dyDescent="0.25">
      <c r="A1593">
        <v>15.6534995209581</v>
      </c>
    </row>
    <row r="1594" spans="1:1" x14ac:dyDescent="0.25">
      <c r="A1594">
        <v>18.614698496987401</v>
      </c>
    </row>
    <row r="1595" spans="1:1" x14ac:dyDescent="0.25">
      <c r="A1595">
        <v>11.1672864341681</v>
      </c>
    </row>
    <row r="1596" spans="1:1" x14ac:dyDescent="0.25">
      <c r="A1596">
        <v>11.4353715655513</v>
      </c>
    </row>
    <row r="1597" spans="1:1" x14ac:dyDescent="0.25">
      <c r="A1597">
        <v>3.0422013422830201</v>
      </c>
    </row>
    <row r="1598" spans="1:1" x14ac:dyDescent="0.25">
      <c r="A1598">
        <v>4.7486661468761397</v>
      </c>
    </row>
    <row r="1599" spans="1:1" x14ac:dyDescent="0.25">
      <c r="A1599">
        <v>5.0242998804395897</v>
      </c>
    </row>
    <row r="1600" spans="1:1" x14ac:dyDescent="0.25">
      <c r="A1600">
        <v>45.320942907409901</v>
      </c>
    </row>
    <row r="1601" spans="1:1" x14ac:dyDescent="0.25">
      <c r="A1601">
        <v>3.2251159459313099</v>
      </c>
    </row>
    <row r="1602" spans="1:1" x14ac:dyDescent="0.25">
      <c r="A1602">
        <v>27.635188026375999</v>
      </c>
    </row>
    <row r="1603" spans="1:1" x14ac:dyDescent="0.25">
      <c r="A1603">
        <v>1.5576838271429401</v>
      </c>
    </row>
    <row r="1604" spans="1:1" x14ac:dyDescent="0.25">
      <c r="A1604">
        <v>23.160439650097899</v>
      </c>
    </row>
    <row r="1605" spans="1:1" x14ac:dyDescent="0.25">
      <c r="A1605">
        <v>15.420615696382299</v>
      </c>
    </row>
    <row r="1606" spans="1:1" x14ac:dyDescent="0.25">
      <c r="A1606">
        <v>56.614715406034897</v>
      </c>
    </row>
    <row r="1607" spans="1:1" x14ac:dyDescent="0.25">
      <c r="A1607">
        <v>0.64569328696093198</v>
      </c>
    </row>
    <row r="1608" spans="1:1" x14ac:dyDescent="0.25">
      <c r="A1608">
        <v>2.4345660093247701</v>
      </c>
    </row>
    <row r="1609" spans="1:1" x14ac:dyDescent="0.25">
      <c r="A1609">
        <v>3.6843357812575799</v>
      </c>
    </row>
    <row r="1610" spans="1:1" x14ac:dyDescent="0.25">
      <c r="A1610">
        <v>0.250667792130853</v>
      </c>
    </row>
    <row r="1611" spans="1:1" x14ac:dyDescent="0.25">
      <c r="A1611">
        <v>2.23619596321709</v>
      </c>
    </row>
    <row r="1612" spans="1:1" x14ac:dyDescent="0.25">
      <c r="A1612">
        <v>8.5865541409658004</v>
      </c>
    </row>
    <row r="1613" spans="1:1" x14ac:dyDescent="0.25">
      <c r="A1613">
        <v>1.1963806355848701</v>
      </c>
    </row>
    <row r="1614" spans="1:1" x14ac:dyDescent="0.25">
      <c r="A1614">
        <v>3.4270574935132601</v>
      </c>
    </row>
    <row r="1615" spans="1:1" x14ac:dyDescent="0.25">
      <c r="A1615">
        <v>26.732146436579701</v>
      </c>
    </row>
    <row r="1616" spans="1:1" x14ac:dyDescent="0.25">
      <c r="A1616">
        <v>4.3306975738589797</v>
      </c>
    </row>
    <row r="1617" spans="1:1" x14ac:dyDescent="0.25">
      <c r="A1617">
        <v>2.3866729416363199</v>
      </c>
    </row>
    <row r="1618" spans="1:1" x14ac:dyDescent="0.25">
      <c r="A1618">
        <v>10.687744607528799</v>
      </c>
    </row>
    <row r="1619" spans="1:1" x14ac:dyDescent="0.25">
      <c r="A1619">
        <v>9.0512515514606893</v>
      </c>
    </row>
    <row r="1620" spans="1:1" x14ac:dyDescent="0.25">
      <c r="A1620">
        <v>19.1441230704473</v>
      </c>
    </row>
    <row r="1621" spans="1:1" x14ac:dyDescent="0.25">
      <c r="A1621">
        <v>2.9855703596712599</v>
      </c>
    </row>
    <row r="1622" spans="1:1" x14ac:dyDescent="0.25">
      <c r="A1622">
        <v>1.47276412206004</v>
      </c>
    </row>
    <row r="1623" spans="1:1" x14ac:dyDescent="0.25">
      <c r="A1623">
        <v>3.0173805032652901</v>
      </c>
    </row>
    <row r="1624" spans="1:1" x14ac:dyDescent="0.25">
      <c r="A1624">
        <v>9.6655145341246396</v>
      </c>
    </row>
    <row r="1625" spans="1:1" x14ac:dyDescent="0.25">
      <c r="A1625">
        <v>2.16129699260757</v>
      </c>
    </row>
    <row r="1626" spans="1:1" x14ac:dyDescent="0.25">
      <c r="A1626">
        <v>10.219430998320901</v>
      </c>
    </row>
    <row r="1627" spans="1:1" x14ac:dyDescent="0.25">
      <c r="A1627">
        <v>1.50896928113492</v>
      </c>
    </row>
    <row r="1628" spans="1:1" x14ac:dyDescent="0.25">
      <c r="A1628">
        <v>22.466465255367801</v>
      </c>
    </row>
    <row r="1629" spans="1:1" x14ac:dyDescent="0.25">
      <c r="A1629">
        <v>8.0083170573767095</v>
      </c>
    </row>
    <row r="1630" spans="1:1" x14ac:dyDescent="0.25">
      <c r="A1630">
        <v>1.81417616344495</v>
      </c>
    </row>
    <row r="1631" spans="1:1" x14ac:dyDescent="0.25">
      <c r="A1631">
        <v>25.3843401171581</v>
      </c>
    </row>
    <row r="1632" spans="1:1" x14ac:dyDescent="0.25">
      <c r="A1632">
        <v>6.3132495999233802</v>
      </c>
    </row>
    <row r="1633" spans="1:1" x14ac:dyDescent="0.25">
      <c r="A1633">
        <v>24.8942147976889</v>
      </c>
    </row>
    <row r="1634" spans="1:1" x14ac:dyDescent="0.25">
      <c r="A1634">
        <v>0.28354787766532202</v>
      </c>
    </row>
    <row r="1635" spans="1:1" x14ac:dyDescent="0.25">
      <c r="A1635">
        <v>9.9237185785028892</v>
      </c>
    </row>
    <row r="1636" spans="1:1" x14ac:dyDescent="0.25">
      <c r="A1636">
        <v>10.0054335018845</v>
      </c>
    </row>
    <row r="1637" spans="1:1" x14ac:dyDescent="0.25">
      <c r="A1637">
        <v>19.775421549416901</v>
      </c>
    </row>
    <row r="1638" spans="1:1" x14ac:dyDescent="0.25">
      <c r="A1638">
        <v>49.159563152311499</v>
      </c>
    </row>
    <row r="1639" spans="1:1" x14ac:dyDescent="0.25">
      <c r="A1639">
        <v>11.007712911248801</v>
      </c>
    </row>
    <row r="1640" spans="1:1" x14ac:dyDescent="0.25">
      <c r="A1640">
        <v>7.3912908441659502</v>
      </c>
    </row>
    <row r="1641" spans="1:1" x14ac:dyDescent="0.25">
      <c r="A1641">
        <v>8.9145260639386894</v>
      </c>
    </row>
    <row r="1642" spans="1:1" x14ac:dyDescent="0.25">
      <c r="A1642">
        <v>17.166829847467501</v>
      </c>
    </row>
    <row r="1643" spans="1:1" x14ac:dyDescent="0.25">
      <c r="A1643">
        <v>20.770259394010399</v>
      </c>
    </row>
    <row r="1644" spans="1:1" x14ac:dyDescent="0.25">
      <c r="A1644">
        <v>0.76666301550968596</v>
      </c>
    </row>
    <row r="1645" spans="1:1" x14ac:dyDescent="0.25">
      <c r="A1645">
        <v>2.0316663741277301</v>
      </c>
    </row>
    <row r="1646" spans="1:1" x14ac:dyDescent="0.25">
      <c r="A1646">
        <v>3.5962908943380598</v>
      </c>
    </row>
    <row r="1647" spans="1:1" x14ac:dyDescent="0.25">
      <c r="A1647">
        <v>27.693123933233998</v>
      </c>
    </row>
    <row r="1648" spans="1:1" x14ac:dyDescent="0.25">
      <c r="A1648">
        <v>3.0017293308144199</v>
      </c>
    </row>
    <row r="1649" spans="1:1" x14ac:dyDescent="0.25">
      <c r="A1649">
        <v>13.184058640586199</v>
      </c>
    </row>
    <row r="1650" spans="1:1" x14ac:dyDescent="0.25">
      <c r="A1650">
        <v>6.8864349146752897</v>
      </c>
    </row>
    <row r="1651" spans="1:1" x14ac:dyDescent="0.25">
      <c r="A1651">
        <v>5.5946538730340798</v>
      </c>
    </row>
    <row r="1652" spans="1:1" x14ac:dyDescent="0.25">
      <c r="A1652">
        <v>15.287109827696201</v>
      </c>
    </row>
    <row r="1653" spans="1:1" x14ac:dyDescent="0.25">
      <c r="A1653">
        <v>19.395271078629499</v>
      </c>
    </row>
    <row r="1654" spans="1:1" x14ac:dyDescent="0.25">
      <c r="A1654">
        <v>3.6280965369496898</v>
      </c>
    </row>
    <row r="1655" spans="1:1" x14ac:dyDescent="0.25">
      <c r="A1655">
        <v>14.131087128604801</v>
      </c>
    </row>
    <row r="1656" spans="1:1" x14ac:dyDescent="0.25">
      <c r="A1656">
        <v>1.4402465214518201</v>
      </c>
    </row>
    <row r="1657" spans="1:1" x14ac:dyDescent="0.25">
      <c r="A1657">
        <v>0.72544003062336904</v>
      </c>
    </row>
    <row r="1658" spans="1:1" x14ac:dyDescent="0.25">
      <c r="A1658">
        <v>1.79018433240888</v>
      </c>
    </row>
    <row r="1659" spans="1:1" x14ac:dyDescent="0.25">
      <c r="A1659">
        <v>51.197637664131697</v>
      </c>
    </row>
    <row r="1660" spans="1:1" x14ac:dyDescent="0.25">
      <c r="A1660">
        <v>0.34082392075905799</v>
      </c>
    </row>
    <row r="1661" spans="1:1" x14ac:dyDescent="0.25">
      <c r="A1661">
        <v>12.391731939994299</v>
      </c>
    </row>
    <row r="1662" spans="1:1" x14ac:dyDescent="0.25">
      <c r="A1662">
        <v>27.608151555084699</v>
      </c>
    </row>
    <row r="1663" spans="1:1" x14ac:dyDescent="0.25">
      <c r="A1663">
        <v>9.7053866632277206</v>
      </c>
    </row>
    <row r="1664" spans="1:1" x14ac:dyDescent="0.25">
      <c r="A1664">
        <v>0.32995978583324798</v>
      </c>
    </row>
    <row r="1665" spans="1:1" x14ac:dyDescent="0.25">
      <c r="A1665">
        <v>10.7831428114135</v>
      </c>
    </row>
    <row r="1666" spans="1:1" x14ac:dyDescent="0.25">
      <c r="A1666">
        <v>8.1871097132635509</v>
      </c>
    </row>
    <row r="1667" spans="1:1" x14ac:dyDescent="0.25">
      <c r="A1667">
        <v>2.3718085587838198</v>
      </c>
    </row>
    <row r="1668" spans="1:1" x14ac:dyDescent="0.25">
      <c r="A1668">
        <v>20.413271767129</v>
      </c>
    </row>
    <row r="1669" spans="1:1" x14ac:dyDescent="0.25">
      <c r="A1669">
        <v>12.9556956245529</v>
      </c>
    </row>
    <row r="1670" spans="1:1" x14ac:dyDescent="0.25">
      <c r="A1670">
        <v>2.2031375176185901</v>
      </c>
    </row>
    <row r="1671" spans="1:1" x14ac:dyDescent="0.25">
      <c r="A1671">
        <v>0.43509083316720598</v>
      </c>
    </row>
    <row r="1672" spans="1:1" x14ac:dyDescent="0.25">
      <c r="A1672">
        <v>8.3448830874203295E-2</v>
      </c>
    </row>
    <row r="1673" spans="1:1" x14ac:dyDescent="0.25">
      <c r="A1673">
        <v>4.6597546790834503</v>
      </c>
    </row>
    <row r="1674" spans="1:1" x14ac:dyDescent="0.25">
      <c r="A1674">
        <v>21.9190868535002</v>
      </c>
    </row>
    <row r="1675" spans="1:1" x14ac:dyDescent="0.25">
      <c r="A1675">
        <v>18.449638142635401</v>
      </c>
    </row>
    <row r="1676" spans="1:1" x14ac:dyDescent="0.25">
      <c r="A1676">
        <v>5.3968577990526496</v>
      </c>
    </row>
    <row r="1677" spans="1:1" x14ac:dyDescent="0.25">
      <c r="A1677">
        <v>22.336767983133701</v>
      </c>
    </row>
    <row r="1678" spans="1:1" x14ac:dyDescent="0.25">
      <c r="A1678">
        <v>32.676244100366297</v>
      </c>
    </row>
    <row r="1679" spans="1:1" x14ac:dyDescent="0.25">
      <c r="A1679">
        <v>29.192509553246499</v>
      </c>
    </row>
    <row r="1680" spans="1:1" x14ac:dyDescent="0.25">
      <c r="A1680">
        <v>9.70602122250442</v>
      </c>
    </row>
    <row r="1681" spans="1:1" x14ac:dyDescent="0.25">
      <c r="A1681">
        <v>18.764579297614102</v>
      </c>
    </row>
    <row r="1682" spans="1:1" x14ac:dyDescent="0.25">
      <c r="A1682">
        <v>10.096594143673901</v>
      </c>
    </row>
    <row r="1683" spans="1:1" x14ac:dyDescent="0.25">
      <c r="A1683">
        <v>10.5615365060077</v>
      </c>
    </row>
    <row r="1684" spans="1:1" x14ac:dyDescent="0.25">
      <c r="A1684">
        <v>5.9018774031702499</v>
      </c>
    </row>
    <row r="1685" spans="1:1" x14ac:dyDescent="0.25">
      <c r="A1685">
        <v>17.716736429306899</v>
      </c>
    </row>
    <row r="1686" spans="1:1" x14ac:dyDescent="0.25">
      <c r="A1686">
        <v>18.091763244193</v>
      </c>
    </row>
    <row r="1687" spans="1:1" x14ac:dyDescent="0.25">
      <c r="A1687">
        <v>18.857487355628098</v>
      </c>
    </row>
    <row r="1688" spans="1:1" x14ac:dyDescent="0.25">
      <c r="A1688">
        <v>0.78270295636721099</v>
      </c>
    </row>
    <row r="1689" spans="1:1" x14ac:dyDescent="0.25">
      <c r="A1689">
        <v>26.298524641377799</v>
      </c>
    </row>
    <row r="1690" spans="1:1" x14ac:dyDescent="0.25">
      <c r="A1690">
        <v>20.745298879825501</v>
      </c>
    </row>
    <row r="1691" spans="1:1" x14ac:dyDescent="0.25">
      <c r="A1691">
        <v>13.5736619023314</v>
      </c>
    </row>
    <row r="1692" spans="1:1" x14ac:dyDescent="0.25">
      <c r="A1692">
        <v>9.5890476236160396</v>
      </c>
    </row>
    <row r="1693" spans="1:1" x14ac:dyDescent="0.25">
      <c r="A1693">
        <v>26.083670513028299</v>
      </c>
    </row>
    <row r="1694" spans="1:1" x14ac:dyDescent="0.25">
      <c r="A1694">
        <v>11.359377616241099</v>
      </c>
    </row>
    <row r="1695" spans="1:1" x14ac:dyDescent="0.25">
      <c r="A1695">
        <v>9.1021554679292596</v>
      </c>
    </row>
    <row r="1696" spans="1:1" x14ac:dyDescent="0.25">
      <c r="A1696">
        <v>9.9806742310716992</v>
      </c>
    </row>
    <row r="1697" spans="1:1" x14ac:dyDescent="0.25">
      <c r="A1697">
        <v>4.7917721798041804</v>
      </c>
    </row>
    <row r="1698" spans="1:1" x14ac:dyDescent="0.25">
      <c r="A1698">
        <v>13.9226687467006</v>
      </c>
    </row>
    <row r="1699" spans="1:1" x14ac:dyDescent="0.25">
      <c r="A1699">
        <v>0.53371571244339899</v>
      </c>
    </row>
    <row r="1700" spans="1:1" x14ac:dyDescent="0.25">
      <c r="A1700">
        <v>12.367191331559701</v>
      </c>
    </row>
    <row r="1701" spans="1:1" x14ac:dyDescent="0.25">
      <c r="A1701">
        <v>14.9310046032474</v>
      </c>
    </row>
    <row r="1702" spans="1:1" x14ac:dyDescent="0.25">
      <c r="A1702">
        <v>0.30025355163462902</v>
      </c>
    </row>
    <row r="1703" spans="1:1" x14ac:dyDescent="0.25">
      <c r="A1703">
        <v>11.5735667899615</v>
      </c>
    </row>
    <row r="1704" spans="1:1" x14ac:dyDescent="0.25">
      <c r="A1704">
        <v>11.688102342892099</v>
      </c>
    </row>
    <row r="1705" spans="1:1" x14ac:dyDescent="0.25">
      <c r="A1705">
        <v>11.207849910396201</v>
      </c>
    </row>
    <row r="1706" spans="1:1" x14ac:dyDescent="0.25">
      <c r="A1706">
        <v>29.733235868440701</v>
      </c>
    </row>
    <row r="1707" spans="1:1" x14ac:dyDescent="0.25">
      <c r="A1707">
        <v>6.8689785333564597</v>
      </c>
    </row>
    <row r="1708" spans="1:1" x14ac:dyDescent="0.25">
      <c r="A1708">
        <v>3.02003673808631</v>
      </c>
    </row>
    <row r="1709" spans="1:1" x14ac:dyDescent="0.25">
      <c r="A1709">
        <v>9.9818459759097902</v>
      </c>
    </row>
    <row r="1710" spans="1:1" x14ac:dyDescent="0.25">
      <c r="A1710">
        <v>50.445556117957302</v>
      </c>
    </row>
    <row r="1711" spans="1:1" x14ac:dyDescent="0.25">
      <c r="A1711">
        <v>11.6403218101708</v>
      </c>
    </row>
    <row r="1712" spans="1:1" x14ac:dyDescent="0.25">
      <c r="A1712">
        <v>19.577472174977402</v>
      </c>
    </row>
    <row r="1713" spans="1:1" x14ac:dyDescent="0.25">
      <c r="A1713">
        <v>2.6577788259733799</v>
      </c>
    </row>
    <row r="1714" spans="1:1" x14ac:dyDescent="0.25">
      <c r="A1714">
        <v>34.375164434450198</v>
      </c>
    </row>
    <row r="1715" spans="1:1" x14ac:dyDescent="0.25">
      <c r="A1715">
        <v>59.218929062590803</v>
      </c>
    </row>
    <row r="1716" spans="1:1" x14ac:dyDescent="0.25">
      <c r="A1716">
        <v>0.26259080974725402</v>
      </c>
    </row>
    <row r="1717" spans="1:1" x14ac:dyDescent="0.25">
      <c r="A1717">
        <v>7.5519564324223101</v>
      </c>
    </row>
    <row r="1718" spans="1:1" x14ac:dyDescent="0.25">
      <c r="A1718">
        <v>2.1389272703814699</v>
      </c>
    </row>
    <row r="1719" spans="1:1" x14ac:dyDescent="0.25">
      <c r="A1719">
        <v>17.360765579327001</v>
      </c>
    </row>
    <row r="1720" spans="1:1" x14ac:dyDescent="0.25">
      <c r="A1720">
        <v>25.149892285926899</v>
      </c>
    </row>
    <row r="1721" spans="1:1" x14ac:dyDescent="0.25">
      <c r="A1721">
        <v>10.2425190683267</v>
      </c>
    </row>
    <row r="1722" spans="1:1" x14ac:dyDescent="0.25">
      <c r="A1722">
        <v>9.8940401117736094</v>
      </c>
    </row>
    <row r="1723" spans="1:1" x14ac:dyDescent="0.25">
      <c r="A1723">
        <v>11.0301826211101</v>
      </c>
    </row>
    <row r="1724" spans="1:1" x14ac:dyDescent="0.25">
      <c r="A1724">
        <v>1.94236263170275</v>
      </c>
    </row>
    <row r="1725" spans="1:1" x14ac:dyDescent="0.25">
      <c r="A1725">
        <v>3.1811535247417102</v>
      </c>
    </row>
    <row r="1726" spans="1:1" x14ac:dyDescent="0.25">
      <c r="A1726">
        <v>0.68401089120654801</v>
      </c>
    </row>
    <row r="1727" spans="1:1" x14ac:dyDescent="0.25">
      <c r="A1727">
        <v>24.646279658406101</v>
      </c>
    </row>
    <row r="1728" spans="1:1" x14ac:dyDescent="0.25">
      <c r="A1728">
        <v>2.1840493627210198</v>
      </c>
    </row>
    <row r="1729" spans="1:1" x14ac:dyDescent="0.25">
      <c r="A1729">
        <v>2.8296720578627998</v>
      </c>
    </row>
    <row r="1730" spans="1:1" x14ac:dyDescent="0.25">
      <c r="A1730">
        <v>0.79694823507270196</v>
      </c>
    </row>
    <row r="1731" spans="1:1" x14ac:dyDescent="0.25">
      <c r="A1731">
        <v>24.241579693909401</v>
      </c>
    </row>
    <row r="1732" spans="1:1" x14ac:dyDescent="0.25">
      <c r="A1732">
        <v>1.15291274986977</v>
      </c>
    </row>
    <row r="1733" spans="1:1" x14ac:dyDescent="0.25">
      <c r="A1733">
        <v>18.939106920134499</v>
      </c>
    </row>
    <row r="1734" spans="1:1" x14ac:dyDescent="0.25">
      <c r="A1734">
        <v>32.8160994844146</v>
      </c>
    </row>
    <row r="1735" spans="1:1" x14ac:dyDescent="0.25">
      <c r="A1735">
        <v>22.224185345440599</v>
      </c>
    </row>
    <row r="1736" spans="1:1" x14ac:dyDescent="0.25">
      <c r="A1736">
        <v>4.4609259870394098</v>
      </c>
    </row>
    <row r="1737" spans="1:1" x14ac:dyDescent="0.25">
      <c r="A1737">
        <v>33.312558559916297</v>
      </c>
    </row>
    <row r="1738" spans="1:1" x14ac:dyDescent="0.25">
      <c r="A1738">
        <v>1.8142143783992</v>
      </c>
    </row>
    <row r="1739" spans="1:1" x14ac:dyDescent="0.25">
      <c r="A1739">
        <v>9.8078385148470897</v>
      </c>
    </row>
    <row r="1740" spans="1:1" x14ac:dyDescent="0.25">
      <c r="A1740">
        <v>13.3706899011478</v>
      </c>
    </row>
    <row r="1741" spans="1:1" x14ac:dyDescent="0.25">
      <c r="A1741">
        <v>2.3318334238704499</v>
      </c>
    </row>
    <row r="1742" spans="1:1" x14ac:dyDescent="0.25">
      <c r="A1742">
        <v>4.0480178702048102</v>
      </c>
    </row>
    <row r="1743" spans="1:1" x14ac:dyDescent="0.25">
      <c r="A1743">
        <v>11.257043490049901</v>
      </c>
    </row>
    <row r="1744" spans="1:1" x14ac:dyDescent="0.25">
      <c r="A1744">
        <v>11.9216803280835</v>
      </c>
    </row>
    <row r="1745" spans="1:1" x14ac:dyDescent="0.25">
      <c r="A1745">
        <v>3.9047127894462101</v>
      </c>
    </row>
    <row r="1746" spans="1:1" x14ac:dyDescent="0.25">
      <c r="A1746">
        <v>19.296369946798599</v>
      </c>
    </row>
    <row r="1747" spans="1:1" x14ac:dyDescent="0.25">
      <c r="A1747">
        <v>8.4547791963316499</v>
      </c>
    </row>
    <row r="1748" spans="1:1" x14ac:dyDescent="0.25">
      <c r="A1748">
        <v>4.5615050820254703</v>
      </c>
    </row>
    <row r="1749" spans="1:1" x14ac:dyDescent="0.25">
      <c r="A1749">
        <v>34.488461704650199</v>
      </c>
    </row>
    <row r="1750" spans="1:1" x14ac:dyDescent="0.25">
      <c r="A1750">
        <v>25.904452687912599</v>
      </c>
    </row>
    <row r="1751" spans="1:1" x14ac:dyDescent="0.25">
      <c r="A1751">
        <v>22.3072721927185</v>
      </c>
    </row>
    <row r="1752" spans="1:1" x14ac:dyDescent="0.25">
      <c r="A1752">
        <v>31.501170406274198</v>
      </c>
    </row>
    <row r="1753" spans="1:1" x14ac:dyDescent="0.25">
      <c r="A1753">
        <v>15.2682052521139</v>
      </c>
    </row>
    <row r="1754" spans="1:1" x14ac:dyDescent="0.25">
      <c r="A1754">
        <v>4.8899875386140197</v>
      </c>
    </row>
    <row r="1755" spans="1:1" x14ac:dyDescent="0.25">
      <c r="A1755">
        <v>38.514079857946797</v>
      </c>
    </row>
    <row r="1756" spans="1:1" x14ac:dyDescent="0.25">
      <c r="A1756">
        <v>2.1012551410929401</v>
      </c>
    </row>
    <row r="1757" spans="1:1" x14ac:dyDescent="0.25">
      <c r="A1757">
        <v>5.91405365978828</v>
      </c>
    </row>
    <row r="1758" spans="1:1" x14ac:dyDescent="0.25">
      <c r="A1758">
        <v>3.74907092558594</v>
      </c>
    </row>
    <row r="1759" spans="1:1" x14ac:dyDescent="0.25">
      <c r="A1759">
        <v>2.5963026783956198</v>
      </c>
    </row>
    <row r="1760" spans="1:1" x14ac:dyDescent="0.25">
      <c r="A1760">
        <v>3.9505436843227102</v>
      </c>
    </row>
    <row r="1761" spans="1:1" x14ac:dyDescent="0.25">
      <c r="A1761">
        <v>8.4156367915222602E-2</v>
      </c>
    </row>
    <row r="1762" spans="1:1" x14ac:dyDescent="0.25">
      <c r="A1762">
        <v>14.825843871150401</v>
      </c>
    </row>
    <row r="1763" spans="1:1" x14ac:dyDescent="0.25">
      <c r="A1763">
        <v>0.98122261959255797</v>
      </c>
    </row>
    <row r="1764" spans="1:1" x14ac:dyDescent="0.25">
      <c r="A1764">
        <v>2.0422138931075899</v>
      </c>
    </row>
    <row r="1765" spans="1:1" x14ac:dyDescent="0.25">
      <c r="A1765">
        <v>1.75568683370638</v>
      </c>
    </row>
    <row r="1766" spans="1:1" x14ac:dyDescent="0.25">
      <c r="A1766">
        <v>11.866621499221299</v>
      </c>
    </row>
    <row r="1767" spans="1:1" x14ac:dyDescent="0.25">
      <c r="A1767">
        <v>1.60031213640461</v>
      </c>
    </row>
    <row r="1768" spans="1:1" x14ac:dyDescent="0.25">
      <c r="A1768">
        <v>3.66134911449286</v>
      </c>
    </row>
    <row r="1769" spans="1:1" x14ac:dyDescent="0.25">
      <c r="A1769">
        <v>8.0347321393615498</v>
      </c>
    </row>
    <row r="1770" spans="1:1" x14ac:dyDescent="0.25">
      <c r="A1770">
        <v>17.478487470691299</v>
      </c>
    </row>
    <row r="1771" spans="1:1" x14ac:dyDescent="0.25">
      <c r="A1771">
        <v>11.7942121007653</v>
      </c>
    </row>
    <row r="1772" spans="1:1" x14ac:dyDescent="0.25">
      <c r="A1772">
        <v>36.584964749541598</v>
      </c>
    </row>
    <row r="1773" spans="1:1" x14ac:dyDescent="0.25">
      <c r="A1773">
        <v>5.4699351502026001</v>
      </c>
    </row>
    <row r="1774" spans="1:1" x14ac:dyDescent="0.25">
      <c r="A1774">
        <v>7.78238252683642</v>
      </c>
    </row>
    <row r="1775" spans="1:1" x14ac:dyDescent="0.25">
      <c r="A1775">
        <v>8.6474621518505206</v>
      </c>
    </row>
    <row r="1776" spans="1:1" x14ac:dyDescent="0.25">
      <c r="A1776">
        <v>14.5729560537922</v>
      </c>
    </row>
    <row r="1777" spans="1:1" x14ac:dyDescent="0.25">
      <c r="A1777">
        <v>1.71669301454433</v>
      </c>
    </row>
    <row r="1778" spans="1:1" x14ac:dyDescent="0.25">
      <c r="A1778">
        <v>23.326130811833799</v>
      </c>
    </row>
    <row r="1779" spans="1:1" x14ac:dyDescent="0.25">
      <c r="A1779">
        <v>14.267341691958899</v>
      </c>
    </row>
    <row r="1780" spans="1:1" x14ac:dyDescent="0.25">
      <c r="A1780">
        <v>26.015110299995499</v>
      </c>
    </row>
    <row r="1781" spans="1:1" x14ac:dyDescent="0.25">
      <c r="A1781">
        <v>2.4087517806134899</v>
      </c>
    </row>
    <row r="1782" spans="1:1" x14ac:dyDescent="0.25">
      <c r="A1782">
        <v>1.82531774755967</v>
      </c>
    </row>
    <row r="1783" spans="1:1" x14ac:dyDescent="0.25">
      <c r="A1783">
        <v>5.4800531079834096</v>
      </c>
    </row>
    <row r="1784" spans="1:1" x14ac:dyDescent="0.25">
      <c r="A1784">
        <v>10.233045118105</v>
      </c>
    </row>
    <row r="1785" spans="1:1" x14ac:dyDescent="0.25">
      <c r="A1785">
        <v>13.4308466384949</v>
      </c>
    </row>
    <row r="1786" spans="1:1" x14ac:dyDescent="0.25">
      <c r="A1786">
        <v>1.61745123226903</v>
      </c>
    </row>
    <row r="1787" spans="1:1" x14ac:dyDescent="0.25">
      <c r="A1787">
        <v>9.0546383815578508</v>
      </c>
    </row>
    <row r="1788" spans="1:1" x14ac:dyDescent="0.25">
      <c r="A1788">
        <v>47.450305119640099</v>
      </c>
    </row>
    <row r="1789" spans="1:1" x14ac:dyDescent="0.25">
      <c r="A1789">
        <v>4.0934738562446702</v>
      </c>
    </row>
    <row r="1790" spans="1:1" x14ac:dyDescent="0.25">
      <c r="A1790">
        <v>49.2004486929401</v>
      </c>
    </row>
    <row r="1791" spans="1:1" x14ac:dyDescent="0.25">
      <c r="A1791">
        <v>4.47827514164796</v>
      </c>
    </row>
    <row r="1792" spans="1:1" x14ac:dyDescent="0.25">
      <c r="A1792">
        <v>20.305036124148799</v>
      </c>
    </row>
    <row r="1793" spans="1:1" x14ac:dyDescent="0.25">
      <c r="A1793">
        <v>3.6702139761176098</v>
      </c>
    </row>
    <row r="1794" spans="1:1" x14ac:dyDescent="0.25">
      <c r="A1794">
        <v>15.9361983254117</v>
      </c>
    </row>
    <row r="1795" spans="1:1" x14ac:dyDescent="0.25">
      <c r="A1795">
        <v>19.709214054471399</v>
      </c>
    </row>
    <row r="1796" spans="1:1" x14ac:dyDescent="0.25">
      <c r="A1796">
        <v>2.1533728757046</v>
      </c>
    </row>
    <row r="1797" spans="1:1" x14ac:dyDescent="0.25">
      <c r="A1797">
        <v>20.166493107300798</v>
      </c>
    </row>
    <row r="1798" spans="1:1" x14ac:dyDescent="0.25">
      <c r="A1798">
        <v>4.1916917375192897</v>
      </c>
    </row>
    <row r="1799" spans="1:1" x14ac:dyDescent="0.25">
      <c r="A1799">
        <v>9.5360402329958197E-2</v>
      </c>
    </row>
    <row r="1800" spans="1:1" x14ac:dyDescent="0.25">
      <c r="A1800">
        <v>1.78848704948843</v>
      </c>
    </row>
    <row r="1801" spans="1:1" x14ac:dyDescent="0.25">
      <c r="A1801">
        <v>9.2368019568085593</v>
      </c>
    </row>
    <row r="1802" spans="1:1" x14ac:dyDescent="0.25">
      <c r="A1802">
        <v>1.96419826263623</v>
      </c>
    </row>
    <row r="1803" spans="1:1" x14ac:dyDescent="0.25">
      <c r="A1803">
        <v>10.3439598520491</v>
      </c>
    </row>
    <row r="1804" spans="1:1" x14ac:dyDescent="0.25">
      <c r="A1804">
        <v>2.62361405619535</v>
      </c>
    </row>
    <row r="1805" spans="1:1" x14ac:dyDescent="0.25">
      <c r="A1805">
        <v>9.4721658914034492</v>
      </c>
    </row>
    <row r="1806" spans="1:1" x14ac:dyDescent="0.25">
      <c r="A1806">
        <v>4.8022590259750197</v>
      </c>
    </row>
    <row r="1807" spans="1:1" x14ac:dyDescent="0.25">
      <c r="A1807">
        <v>0.207727849502919</v>
      </c>
    </row>
    <row r="1808" spans="1:1" x14ac:dyDescent="0.25">
      <c r="A1808">
        <v>1.34580399562569</v>
      </c>
    </row>
    <row r="1809" spans="1:1" x14ac:dyDescent="0.25">
      <c r="A1809">
        <v>25.530495531445901</v>
      </c>
    </row>
    <row r="1810" spans="1:1" x14ac:dyDescent="0.25">
      <c r="A1810">
        <v>2.2418030395726598</v>
      </c>
    </row>
    <row r="1811" spans="1:1" x14ac:dyDescent="0.25">
      <c r="A1811">
        <v>13.700723012649499</v>
      </c>
    </row>
    <row r="1812" spans="1:1" x14ac:dyDescent="0.25">
      <c r="A1812">
        <v>33.609874806038199</v>
      </c>
    </row>
    <row r="1813" spans="1:1" x14ac:dyDescent="0.25">
      <c r="A1813">
        <v>10.523077742090599</v>
      </c>
    </row>
    <row r="1814" spans="1:1" x14ac:dyDescent="0.25">
      <c r="A1814">
        <v>21.957231540910399</v>
      </c>
    </row>
    <row r="1815" spans="1:1" x14ac:dyDescent="0.25">
      <c r="A1815">
        <v>9.4134968007666</v>
      </c>
    </row>
    <row r="1816" spans="1:1" x14ac:dyDescent="0.25">
      <c r="A1816">
        <v>20.4670684581633</v>
      </c>
    </row>
    <row r="1817" spans="1:1" x14ac:dyDescent="0.25">
      <c r="A1817">
        <v>2.8390601725658402</v>
      </c>
    </row>
    <row r="1818" spans="1:1" x14ac:dyDescent="0.25">
      <c r="A1818">
        <v>25.545379192187301</v>
      </c>
    </row>
    <row r="1819" spans="1:1" x14ac:dyDescent="0.25">
      <c r="A1819">
        <v>16.031813367207199</v>
      </c>
    </row>
    <row r="1820" spans="1:1" x14ac:dyDescent="0.25">
      <c r="A1820">
        <v>2.59497887722716</v>
      </c>
    </row>
    <row r="1821" spans="1:1" x14ac:dyDescent="0.25">
      <c r="A1821">
        <v>2.16356923723739</v>
      </c>
    </row>
    <row r="1822" spans="1:1" x14ac:dyDescent="0.25">
      <c r="A1822">
        <v>2.6805719913164299</v>
      </c>
    </row>
    <row r="1823" spans="1:1" x14ac:dyDescent="0.25">
      <c r="A1823">
        <v>14.017624160224001</v>
      </c>
    </row>
    <row r="1824" spans="1:1" x14ac:dyDescent="0.25">
      <c r="A1824">
        <v>18.2584756796562</v>
      </c>
    </row>
    <row r="1825" spans="1:1" x14ac:dyDescent="0.25">
      <c r="A1825">
        <v>3.3512498940231299</v>
      </c>
    </row>
    <row r="1826" spans="1:1" x14ac:dyDescent="0.25">
      <c r="A1826">
        <v>0.54009670527061904</v>
      </c>
    </row>
    <row r="1827" spans="1:1" x14ac:dyDescent="0.25">
      <c r="A1827">
        <v>1.6113343418950199</v>
      </c>
    </row>
    <row r="1828" spans="1:1" x14ac:dyDescent="0.25">
      <c r="A1828">
        <v>2.73180213754316</v>
      </c>
    </row>
    <row r="1829" spans="1:1" x14ac:dyDescent="0.25">
      <c r="A1829">
        <v>2.3290858793262998</v>
      </c>
    </row>
    <row r="1830" spans="1:1" x14ac:dyDescent="0.25">
      <c r="A1830">
        <v>9.2939576868602298</v>
      </c>
    </row>
    <row r="1831" spans="1:1" x14ac:dyDescent="0.25">
      <c r="A1831">
        <v>11.1600100930048</v>
      </c>
    </row>
    <row r="1832" spans="1:1" x14ac:dyDescent="0.25">
      <c r="A1832">
        <v>3.9457057827076301</v>
      </c>
    </row>
    <row r="1833" spans="1:1" x14ac:dyDescent="0.25">
      <c r="A1833">
        <v>9.0471091697761601</v>
      </c>
    </row>
    <row r="1834" spans="1:1" x14ac:dyDescent="0.25">
      <c r="A1834">
        <v>4.66011287328649</v>
      </c>
    </row>
    <row r="1835" spans="1:1" x14ac:dyDescent="0.25">
      <c r="A1835">
        <v>11.0970713500586</v>
      </c>
    </row>
    <row r="1836" spans="1:1" x14ac:dyDescent="0.25">
      <c r="A1836">
        <v>17.1420568867809</v>
      </c>
    </row>
    <row r="1837" spans="1:1" x14ac:dyDescent="0.25">
      <c r="A1837">
        <v>14.040934854459801</v>
      </c>
    </row>
    <row r="1838" spans="1:1" x14ac:dyDescent="0.25">
      <c r="A1838">
        <v>1.43541843083496</v>
      </c>
    </row>
    <row r="1839" spans="1:1" x14ac:dyDescent="0.25">
      <c r="A1839">
        <v>0.59999945774080998</v>
      </c>
    </row>
    <row r="1840" spans="1:1" x14ac:dyDescent="0.25">
      <c r="A1840">
        <v>2.76144705354668</v>
      </c>
    </row>
    <row r="1841" spans="1:1" x14ac:dyDescent="0.25">
      <c r="A1841">
        <v>0.68594277904325296</v>
      </c>
    </row>
    <row r="1842" spans="1:1" x14ac:dyDescent="0.25">
      <c r="A1842">
        <v>5.0189335082886499</v>
      </c>
    </row>
    <row r="1843" spans="1:1" x14ac:dyDescent="0.25">
      <c r="A1843">
        <v>8.3302758678013795</v>
      </c>
    </row>
    <row r="1844" spans="1:1" x14ac:dyDescent="0.25">
      <c r="A1844">
        <v>7.9081555203191796</v>
      </c>
    </row>
    <row r="1845" spans="1:1" x14ac:dyDescent="0.25">
      <c r="A1845">
        <v>22.0659595929584</v>
      </c>
    </row>
    <row r="1846" spans="1:1" x14ac:dyDescent="0.25">
      <c r="A1846">
        <v>18.992399589380302</v>
      </c>
    </row>
    <row r="1847" spans="1:1" x14ac:dyDescent="0.25">
      <c r="A1847">
        <v>35.068665169039598</v>
      </c>
    </row>
    <row r="1848" spans="1:1" x14ac:dyDescent="0.25">
      <c r="A1848">
        <v>25.808907142699901</v>
      </c>
    </row>
    <row r="1849" spans="1:1" x14ac:dyDescent="0.25">
      <c r="A1849">
        <v>3.4905467342457199</v>
      </c>
    </row>
    <row r="1850" spans="1:1" x14ac:dyDescent="0.25">
      <c r="A1850">
        <v>9.62741320730788</v>
      </c>
    </row>
    <row r="1851" spans="1:1" x14ac:dyDescent="0.25">
      <c r="A1851">
        <v>11.6197681647935</v>
      </c>
    </row>
    <row r="1852" spans="1:1" x14ac:dyDescent="0.25">
      <c r="A1852">
        <v>21.622504340209598</v>
      </c>
    </row>
    <row r="1853" spans="1:1" x14ac:dyDescent="0.25">
      <c r="A1853">
        <v>13.6279321224907</v>
      </c>
    </row>
    <row r="1854" spans="1:1" x14ac:dyDescent="0.25">
      <c r="A1854">
        <v>16.564204671636901</v>
      </c>
    </row>
    <row r="1855" spans="1:1" x14ac:dyDescent="0.25">
      <c r="A1855">
        <v>0.49412658318338099</v>
      </c>
    </row>
    <row r="1856" spans="1:1" x14ac:dyDescent="0.25">
      <c r="A1856">
        <v>9.8752245059859494</v>
      </c>
    </row>
    <row r="1857" spans="1:1" x14ac:dyDescent="0.25">
      <c r="A1857">
        <v>0.86771157645798203</v>
      </c>
    </row>
    <row r="1858" spans="1:1" x14ac:dyDescent="0.25">
      <c r="A1858">
        <v>15.265942512243999</v>
      </c>
    </row>
    <row r="1859" spans="1:1" x14ac:dyDescent="0.25">
      <c r="A1859">
        <v>6.7770348791124304</v>
      </c>
    </row>
    <row r="1860" spans="1:1" x14ac:dyDescent="0.25">
      <c r="A1860">
        <v>3.3138586947324198</v>
      </c>
    </row>
    <row r="1861" spans="1:1" x14ac:dyDescent="0.25">
      <c r="A1861">
        <v>15.145418608474399</v>
      </c>
    </row>
    <row r="1862" spans="1:1" x14ac:dyDescent="0.25">
      <c r="A1862">
        <v>6.8788379465904601</v>
      </c>
    </row>
    <row r="1863" spans="1:1" x14ac:dyDescent="0.25">
      <c r="A1863">
        <v>14.2456507360021</v>
      </c>
    </row>
    <row r="1864" spans="1:1" x14ac:dyDescent="0.25">
      <c r="A1864">
        <v>22.510071644350301</v>
      </c>
    </row>
    <row r="1865" spans="1:1" x14ac:dyDescent="0.25">
      <c r="A1865">
        <v>17.481714200448199</v>
      </c>
    </row>
    <row r="1866" spans="1:1" x14ac:dyDescent="0.25">
      <c r="A1866">
        <v>24.763489339637601</v>
      </c>
    </row>
    <row r="1867" spans="1:1" x14ac:dyDescent="0.25">
      <c r="A1867">
        <v>25.976024430247602</v>
      </c>
    </row>
    <row r="1868" spans="1:1" x14ac:dyDescent="0.25">
      <c r="A1868">
        <v>12.744414591152401</v>
      </c>
    </row>
    <row r="1869" spans="1:1" x14ac:dyDescent="0.25">
      <c r="A1869">
        <v>14.645085445368</v>
      </c>
    </row>
    <row r="1870" spans="1:1" x14ac:dyDescent="0.25">
      <c r="A1870">
        <v>48.796121665591599</v>
      </c>
    </row>
    <row r="1871" spans="1:1" x14ac:dyDescent="0.25">
      <c r="A1871">
        <v>3.7148801255975301</v>
      </c>
    </row>
    <row r="1872" spans="1:1" x14ac:dyDescent="0.25">
      <c r="A1872">
        <v>4.0152363950270198</v>
      </c>
    </row>
    <row r="1873" spans="1:1" x14ac:dyDescent="0.25">
      <c r="A1873">
        <v>10.527015222966099</v>
      </c>
    </row>
    <row r="1874" spans="1:1" x14ac:dyDescent="0.25">
      <c r="A1874">
        <v>26.2708571666052</v>
      </c>
    </row>
    <row r="1875" spans="1:1" x14ac:dyDescent="0.25">
      <c r="A1875">
        <v>0.74689715226214703</v>
      </c>
    </row>
    <row r="1876" spans="1:1" x14ac:dyDescent="0.25">
      <c r="A1876">
        <v>1.9767067370917899</v>
      </c>
    </row>
    <row r="1877" spans="1:1" x14ac:dyDescent="0.25">
      <c r="A1877">
        <v>20.387730547515702</v>
      </c>
    </row>
    <row r="1878" spans="1:1" x14ac:dyDescent="0.25">
      <c r="A1878">
        <v>19.381804181804</v>
      </c>
    </row>
    <row r="1879" spans="1:1" x14ac:dyDescent="0.25">
      <c r="A1879">
        <v>21.764510670098598</v>
      </c>
    </row>
    <row r="1880" spans="1:1" x14ac:dyDescent="0.25">
      <c r="A1880">
        <v>0.47061468582082999</v>
      </c>
    </row>
    <row r="1881" spans="1:1" x14ac:dyDescent="0.25">
      <c r="A1881">
        <v>9.6436902698282001</v>
      </c>
    </row>
    <row r="1882" spans="1:1" x14ac:dyDescent="0.25">
      <c r="A1882">
        <v>11.734492964179299</v>
      </c>
    </row>
    <row r="1883" spans="1:1" x14ac:dyDescent="0.25">
      <c r="A1883">
        <v>3.2068607711395498</v>
      </c>
    </row>
    <row r="1884" spans="1:1" x14ac:dyDescent="0.25">
      <c r="A1884">
        <v>4.5986514485778303</v>
      </c>
    </row>
    <row r="1885" spans="1:1" x14ac:dyDescent="0.25">
      <c r="A1885">
        <v>11.0588513207604</v>
      </c>
    </row>
    <row r="1886" spans="1:1" x14ac:dyDescent="0.25">
      <c r="A1886">
        <v>0.67435021362261205</v>
      </c>
    </row>
    <row r="1887" spans="1:1" x14ac:dyDescent="0.25">
      <c r="A1887">
        <v>8.7131787718934195</v>
      </c>
    </row>
    <row r="1888" spans="1:1" x14ac:dyDescent="0.25">
      <c r="A1888">
        <v>43.456417363783899</v>
      </c>
    </row>
    <row r="1889" spans="1:1" x14ac:dyDescent="0.25">
      <c r="A1889">
        <v>1.6960848073599399</v>
      </c>
    </row>
    <row r="1890" spans="1:1" x14ac:dyDescent="0.25">
      <c r="A1890">
        <v>14.6514078213213</v>
      </c>
    </row>
    <row r="1891" spans="1:1" x14ac:dyDescent="0.25">
      <c r="A1891">
        <v>24.187106688004</v>
      </c>
    </row>
    <row r="1892" spans="1:1" x14ac:dyDescent="0.25">
      <c r="A1892">
        <v>26.176296369129101</v>
      </c>
    </row>
    <row r="1893" spans="1:1" x14ac:dyDescent="0.25">
      <c r="A1893">
        <v>13.2152461987124</v>
      </c>
    </row>
    <row r="1894" spans="1:1" x14ac:dyDescent="0.25">
      <c r="A1894">
        <v>0.75652397093758095</v>
      </c>
    </row>
    <row r="1895" spans="1:1" x14ac:dyDescent="0.25">
      <c r="A1895">
        <v>21.5795387492606</v>
      </c>
    </row>
    <row r="1896" spans="1:1" x14ac:dyDescent="0.25">
      <c r="A1896">
        <v>2.58783570682189</v>
      </c>
    </row>
    <row r="1897" spans="1:1" x14ac:dyDescent="0.25">
      <c r="A1897">
        <v>28.388475872898901</v>
      </c>
    </row>
    <row r="1898" spans="1:1" x14ac:dyDescent="0.25">
      <c r="A1898">
        <v>7.4647611842724704</v>
      </c>
    </row>
    <row r="1899" spans="1:1" x14ac:dyDescent="0.25">
      <c r="A1899">
        <v>10.4551039237866</v>
      </c>
    </row>
    <row r="1900" spans="1:1" x14ac:dyDescent="0.25">
      <c r="A1900">
        <v>3.4315591726385102</v>
      </c>
    </row>
    <row r="1901" spans="1:1" x14ac:dyDescent="0.25">
      <c r="A1901">
        <v>9.9384276093230906</v>
      </c>
    </row>
    <row r="1902" spans="1:1" x14ac:dyDescent="0.25">
      <c r="A1902">
        <v>2.2623890308436301</v>
      </c>
    </row>
    <row r="1903" spans="1:1" x14ac:dyDescent="0.25">
      <c r="A1903">
        <v>3.5792410784058699</v>
      </c>
    </row>
    <row r="1904" spans="1:1" x14ac:dyDescent="0.25">
      <c r="A1904">
        <v>10.6014572565183</v>
      </c>
    </row>
    <row r="1905" spans="1:1" x14ac:dyDescent="0.25">
      <c r="A1905">
        <v>1.7684400876619899</v>
      </c>
    </row>
    <row r="1906" spans="1:1" x14ac:dyDescent="0.25">
      <c r="A1906">
        <v>10.4391352154571</v>
      </c>
    </row>
    <row r="1907" spans="1:1" x14ac:dyDescent="0.25">
      <c r="A1907">
        <v>4.2759239639206497</v>
      </c>
    </row>
    <row r="1908" spans="1:1" x14ac:dyDescent="0.25">
      <c r="A1908">
        <v>4.6359902583402803</v>
      </c>
    </row>
    <row r="1909" spans="1:1" x14ac:dyDescent="0.25">
      <c r="A1909">
        <v>5.0255407931473499</v>
      </c>
    </row>
    <row r="1910" spans="1:1" x14ac:dyDescent="0.25">
      <c r="A1910">
        <v>6.4101300482164802</v>
      </c>
    </row>
    <row r="1911" spans="1:1" x14ac:dyDescent="0.25">
      <c r="A1911">
        <v>10.4332833516122</v>
      </c>
    </row>
    <row r="1912" spans="1:1" x14ac:dyDescent="0.25">
      <c r="A1912">
        <v>0.311372761599083</v>
      </c>
    </row>
    <row r="1913" spans="1:1" x14ac:dyDescent="0.25">
      <c r="A1913">
        <v>20.8367138691614</v>
      </c>
    </row>
    <row r="1914" spans="1:1" x14ac:dyDescent="0.25">
      <c r="A1914">
        <v>19.913741465574901</v>
      </c>
    </row>
    <row r="1915" spans="1:1" x14ac:dyDescent="0.25">
      <c r="A1915">
        <v>7.2047841420053897</v>
      </c>
    </row>
    <row r="1916" spans="1:1" x14ac:dyDescent="0.25">
      <c r="A1916">
        <v>2.2240459686143899</v>
      </c>
    </row>
    <row r="1917" spans="1:1" x14ac:dyDescent="0.25">
      <c r="A1917">
        <v>3.25380638327632</v>
      </c>
    </row>
    <row r="1918" spans="1:1" x14ac:dyDescent="0.25">
      <c r="A1918">
        <v>14.1182806550636</v>
      </c>
    </row>
    <row r="1919" spans="1:1" x14ac:dyDescent="0.25">
      <c r="A1919">
        <v>21.945986706864399</v>
      </c>
    </row>
    <row r="1920" spans="1:1" x14ac:dyDescent="0.25">
      <c r="A1920">
        <v>4.7033776962358198</v>
      </c>
    </row>
    <row r="1921" spans="1:1" x14ac:dyDescent="0.25">
      <c r="A1921">
        <v>6.5185253622966099</v>
      </c>
    </row>
    <row r="1922" spans="1:1" x14ac:dyDescent="0.25">
      <c r="A1922">
        <v>2.4956332139289001</v>
      </c>
    </row>
    <row r="1923" spans="1:1" x14ac:dyDescent="0.25">
      <c r="A1923">
        <v>8.3937906139989202</v>
      </c>
    </row>
    <row r="1924" spans="1:1" x14ac:dyDescent="0.25">
      <c r="A1924">
        <v>1.42382076105306</v>
      </c>
    </row>
    <row r="1925" spans="1:1" x14ac:dyDescent="0.25">
      <c r="A1925">
        <v>32.434450314648501</v>
      </c>
    </row>
    <row r="1926" spans="1:1" x14ac:dyDescent="0.25">
      <c r="A1926">
        <v>8.7895347363576803</v>
      </c>
    </row>
    <row r="1927" spans="1:1" x14ac:dyDescent="0.25">
      <c r="A1927">
        <v>1.4290882016475699</v>
      </c>
    </row>
    <row r="1928" spans="1:1" x14ac:dyDescent="0.25">
      <c r="A1928">
        <v>21.4540895936473</v>
      </c>
    </row>
    <row r="1929" spans="1:1" x14ac:dyDescent="0.25">
      <c r="A1929">
        <v>3.4249461782664801</v>
      </c>
    </row>
    <row r="1930" spans="1:1" x14ac:dyDescent="0.25">
      <c r="A1930">
        <v>10.361173283826499</v>
      </c>
    </row>
    <row r="1931" spans="1:1" x14ac:dyDescent="0.25">
      <c r="A1931">
        <v>21.142688882623698</v>
      </c>
    </row>
    <row r="1932" spans="1:1" x14ac:dyDescent="0.25">
      <c r="A1932">
        <v>16.758432859308002</v>
      </c>
    </row>
    <row r="1933" spans="1:1" x14ac:dyDescent="0.25">
      <c r="A1933">
        <v>3.37575677004806</v>
      </c>
    </row>
    <row r="1934" spans="1:1" x14ac:dyDescent="0.25">
      <c r="A1934">
        <v>11.261339803729401</v>
      </c>
    </row>
    <row r="1935" spans="1:1" x14ac:dyDescent="0.25">
      <c r="A1935">
        <v>1.9154201372705499</v>
      </c>
    </row>
    <row r="1936" spans="1:1" x14ac:dyDescent="0.25">
      <c r="A1936">
        <v>2.8360169461379598</v>
      </c>
    </row>
    <row r="1937" spans="1:1" x14ac:dyDescent="0.25">
      <c r="A1937">
        <v>22.738244521774099</v>
      </c>
    </row>
    <row r="1938" spans="1:1" x14ac:dyDescent="0.25">
      <c r="A1938">
        <v>3.2790512076559599</v>
      </c>
    </row>
    <row r="1939" spans="1:1" x14ac:dyDescent="0.25">
      <c r="A1939">
        <v>30.342792943270599</v>
      </c>
    </row>
    <row r="1940" spans="1:1" x14ac:dyDescent="0.25">
      <c r="A1940">
        <v>3.0808006074504801</v>
      </c>
    </row>
    <row r="1941" spans="1:1" x14ac:dyDescent="0.25">
      <c r="A1941">
        <v>13.6698367638874</v>
      </c>
    </row>
    <row r="1942" spans="1:1" x14ac:dyDescent="0.25">
      <c r="A1942">
        <v>2.2454842499454601</v>
      </c>
    </row>
    <row r="1943" spans="1:1" x14ac:dyDescent="0.25">
      <c r="A1943">
        <v>7.0949435570956103</v>
      </c>
    </row>
    <row r="1944" spans="1:1" x14ac:dyDescent="0.25">
      <c r="A1944">
        <v>17.612208282114999</v>
      </c>
    </row>
    <row r="1945" spans="1:1" x14ac:dyDescent="0.25">
      <c r="A1945">
        <v>8.8973805623371494</v>
      </c>
    </row>
    <row r="1946" spans="1:1" x14ac:dyDescent="0.25">
      <c r="A1946">
        <v>12.6095233160933</v>
      </c>
    </row>
    <row r="1947" spans="1:1" x14ac:dyDescent="0.25">
      <c r="A1947">
        <v>1.7270505574721999</v>
      </c>
    </row>
    <row r="1948" spans="1:1" x14ac:dyDescent="0.25">
      <c r="A1948">
        <v>19.321218269619798</v>
      </c>
    </row>
    <row r="1949" spans="1:1" x14ac:dyDescent="0.25">
      <c r="A1949">
        <v>12.7276561731792</v>
      </c>
    </row>
    <row r="1950" spans="1:1" x14ac:dyDescent="0.25">
      <c r="A1950">
        <v>2.3949117122066701</v>
      </c>
    </row>
    <row r="1951" spans="1:1" x14ac:dyDescent="0.25">
      <c r="A1951">
        <v>8.7735430858942696</v>
      </c>
    </row>
    <row r="1952" spans="1:1" x14ac:dyDescent="0.25">
      <c r="A1952">
        <v>19.7302852161625</v>
      </c>
    </row>
    <row r="1953" spans="1:1" x14ac:dyDescent="0.25">
      <c r="A1953">
        <v>16.535243007120499</v>
      </c>
    </row>
    <row r="1954" spans="1:1" x14ac:dyDescent="0.25">
      <c r="A1954">
        <v>2.97920687698806</v>
      </c>
    </row>
    <row r="1955" spans="1:1" x14ac:dyDescent="0.25">
      <c r="A1955">
        <v>18.788793496436099</v>
      </c>
    </row>
    <row r="1956" spans="1:1" x14ac:dyDescent="0.25">
      <c r="A1956">
        <v>3.3955873731611401</v>
      </c>
    </row>
    <row r="1957" spans="1:1" x14ac:dyDescent="0.25">
      <c r="A1957">
        <v>14.7566924199705</v>
      </c>
    </row>
    <row r="1958" spans="1:1" x14ac:dyDescent="0.25">
      <c r="A1958">
        <v>1.5766001769759601</v>
      </c>
    </row>
    <row r="1959" spans="1:1" x14ac:dyDescent="0.25">
      <c r="A1959">
        <v>2.3130206073844999</v>
      </c>
    </row>
    <row r="1960" spans="1:1" x14ac:dyDescent="0.25">
      <c r="A1960">
        <v>22.610917181563</v>
      </c>
    </row>
    <row r="1961" spans="1:1" x14ac:dyDescent="0.25">
      <c r="A1961">
        <v>8.1116018243122507</v>
      </c>
    </row>
    <row r="1962" spans="1:1" x14ac:dyDescent="0.25">
      <c r="A1962">
        <v>0.38980243562095201</v>
      </c>
    </row>
    <row r="1963" spans="1:1" x14ac:dyDescent="0.25">
      <c r="A1963">
        <v>2.2828049868625002</v>
      </c>
    </row>
    <row r="1964" spans="1:1" x14ac:dyDescent="0.25">
      <c r="A1964">
        <v>25.9432689605724</v>
      </c>
    </row>
    <row r="1965" spans="1:1" x14ac:dyDescent="0.25">
      <c r="A1965">
        <v>59.313599717612</v>
      </c>
    </row>
    <row r="1966" spans="1:1" x14ac:dyDescent="0.25">
      <c r="A1966">
        <v>0.32944203438902903</v>
      </c>
    </row>
    <row r="1967" spans="1:1" x14ac:dyDescent="0.25">
      <c r="A1967">
        <v>5.6747916883505596</v>
      </c>
    </row>
    <row r="1968" spans="1:1" x14ac:dyDescent="0.25">
      <c r="A1968">
        <v>19.401552802138202</v>
      </c>
    </row>
    <row r="1969" spans="1:1" x14ac:dyDescent="0.25">
      <c r="A1969">
        <v>2.0230344187884302</v>
      </c>
    </row>
    <row r="1970" spans="1:1" x14ac:dyDescent="0.25">
      <c r="A1970">
        <v>12.007879274994</v>
      </c>
    </row>
    <row r="1971" spans="1:1" x14ac:dyDescent="0.25">
      <c r="A1971">
        <v>44.9007265091712</v>
      </c>
    </row>
    <row r="1972" spans="1:1" x14ac:dyDescent="0.25">
      <c r="A1972">
        <v>3.36678029689751</v>
      </c>
    </row>
    <row r="1973" spans="1:1" x14ac:dyDescent="0.25">
      <c r="A1973">
        <v>4.6662729985146099</v>
      </c>
    </row>
    <row r="1974" spans="1:1" x14ac:dyDescent="0.25">
      <c r="A1974">
        <v>8.0307439860863408</v>
      </c>
    </row>
    <row r="1975" spans="1:1" x14ac:dyDescent="0.25">
      <c r="A1975">
        <v>21.2899384843215</v>
      </c>
    </row>
    <row r="1976" spans="1:1" x14ac:dyDescent="0.25">
      <c r="A1976">
        <v>1.7277232348876299</v>
      </c>
    </row>
    <row r="1977" spans="1:1" x14ac:dyDescent="0.25">
      <c r="A1977">
        <v>19.6320589246005</v>
      </c>
    </row>
    <row r="1978" spans="1:1" x14ac:dyDescent="0.25">
      <c r="A1978">
        <v>6.5162199276185699</v>
      </c>
    </row>
    <row r="1979" spans="1:1" x14ac:dyDescent="0.25">
      <c r="A1979">
        <v>20.217182493653699</v>
      </c>
    </row>
    <row r="1980" spans="1:1" x14ac:dyDescent="0.25">
      <c r="A1980">
        <v>3.0938002062223999</v>
      </c>
    </row>
    <row r="1981" spans="1:1" x14ac:dyDescent="0.25">
      <c r="A1981">
        <v>7.5260225295293504</v>
      </c>
    </row>
    <row r="1982" spans="1:1" x14ac:dyDescent="0.25">
      <c r="A1982">
        <v>31.7751507633727</v>
      </c>
    </row>
    <row r="1983" spans="1:1" x14ac:dyDescent="0.25">
      <c r="A1983">
        <v>13.256682419249801</v>
      </c>
    </row>
    <row r="1984" spans="1:1" x14ac:dyDescent="0.25">
      <c r="A1984">
        <v>22.912739767218699</v>
      </c>
    </row>
    <row r="1985" spans="1:1" x14ac:dyDescent="0.25">
      <c r="A1985">
        <v>7.2123603566595698</v>
      </c>
    </row>
    <row r="1986" spans="1:1" x14ac:dyDescent="0.25">
      <c r="A1986">
        <v>0.46644874200042202</v>
      </c>
    </row>
    <row r="1987" spans="1:1" x14ac:dyDescent="0.25">
      <c r="A1987">
        <v>21.7479136019377</v>
      </c>
    </row>
    <row r="1988" spans="1:1" x14ac:dyDescent="0.25">
      <c r="A1988">
        <v>27.886692411923001</v>
      </c>
    </row>
    <row r="1989" spans="1:1" x14ac:dyDescent="0.25">
      <c r="A1989">
        <v>1.6068482636800301</v>
      </c>
    </row>
    <row r="1990" spans="1:1" x14ac:dyDescent="0.25">
      <c r="A1990">
        <v>6.9603326852834</v>
      </c>
    </row>
    <row r="1991" spans="1:1" x14ac:dyDescent="0.25">
      <c r="A1991">
        <v>3.6857580986532699</v>
      </c>
    </row>
    <row r="1992" spans="1:1" x14ac:dyDescent="0.25">
      <c r="A1992">
        <v>41.175297186326702</v>
      </c>
    </row>
    <row r="1993" spans="1:1" x14ac:dyDescent="0.25">
      <c r="A1993">
        <v>14.878372808997799</v>
      </c>
    </row>
    <row r="1994" spans="1:1" x14ac:dyDescent="0.25">
      <c r="A1994">
        <v>12.8348472574155</v>
      </c>
    </row>
    <row r="1995" spans="1:1" x14ac:dyDescent="0.25">
      <c r="A1995">
        <v>40.233279145310497</v>
      </c>
    </row>
    <row r="1996" spans="1:1" x14ac:dyDescent="0.25">
      <c r="A1996">
        <v>0.25416062341971202</v>
      </c>
    </row>
    <row r="1997" spans="1:1" x14ac:dyDescent="0.25">
      <c r="A1997">
        <v>20.943039809327999</v>
      </c>
    </row>
    <row r="1998" spans="1:1" x14ac:dyDescent="0.25">
      <c r="A1998">
        <v>29.3355649195917</v>
      </c>
    </row>
    <row r="1999" spans="1:1" x14ac:dyDescent="0.25">
      <c r="A1999">
        <v>2.6940323870006999</v>
      </c>
    </row>
    <row r="2000" spans="1:1" x14ac:dyDescent="0.25">
      <c r="A2000">
        <v>0.73374555891357296</v>
      </c>
    </row>
    <row r="2001" spans="1:1" x14ac:dyDescent="0.25">
      <c r="A2001">
        <v>2.03070101907046</v>
      </c>
    </row>
    <row r="2002" spans="1:1" x14ac:dyDescent="0.25">
      <c r="A2002">
        <v>13.261234382027601</v>
      </c>
    </row>
    <row r="2003" spans="1:1" x14ac:dyDescent="0.25">
      <c r="A2003">
        <v>9.9063823065232608</v>
      </c>
    </row>
    <row r="2004" spans="1:1" x14ac:dyDescent="0.25">
      <c r="A2004">
        <v>1.92834304174113</v>
      </c>
    </row>
    <row r="2005" spans="1:1" x14ac:dyDescent="0.25">
      <c r="A2005">
        <v>13.1099419256836</v>
      </c>
    </row>
    <row r="2006" spans="1:1" x14ac:dyDescent="0.25">
      <c r="A2006">
        <v>5.0709033865268802</v>
      </c>
    </row>
    <row r="2007" spans="1:1" x14ac:dyDescent="0.25">
      <c r="A2007">
        <v>36.218652481686803</v>
      </c>
    </row>
    <row r="2008" spans="1:1" x14ac:dyDescent="0.25">
      <c r="A2008">
        <v>21.638981669792798</v>
      </c>
    </row>
    <row r="2009" spans="1:1" x14ac:dyDescent="0.25">
      <c r="A2009">
        <v>2.8476454980474801</v>
      </c>
    </row>
    <row r="2010" spans="1:1" x14ac:dyDescent="0.25">
      <c r="A2010">
        <v>8.9196519245610908</v>
      </c>
    </row>
    <row r="2011" spans="1:1" x14ac:dyDescent="0.25">
      <c r="A2011">
        <v>21.172282544829699</v>
      </c>
    </row>
    <row r="2012" spans="1:1" x14ac:dyDescent="0.25">
      <c r="A2012">
        <v>0.71159982547077305</v>
      </c>
    </row>
    <row r="2013" spans="1:1" x14ac:dyDescent="0.25">
      <c r="A2013">
        <v>18.355866407247198</v>
      </c>
    </row>
    <row r="2014" spans="1:1" x14ac:dyDescent="0.25">
      <c r="A2014">
        <v>26.409656649789401</v>
      </c>
    </row>
    <row r="2015" spans="1:1" x14ac:dyDescent="0.25">
      <c r="A2015">
        <v>5.2744960247115404</v>
      </c>
    </row>
    <row r="2016" spans="1:1" x14ac:dyDescent="0.25">
      <c r="A2016">
        <v>21.9463425253035</v>
      </c>
    </row>
    <row r="2017" spans="1:1" x14ac:dyDescent="0.25">
      <c r="A2017">
        <v>8.4848602970428395</v>
      </c>
    </row>
    <row r="2018" spans="1:1" x14ac:dyDescent="0.25">
      <c r="A2018">
        <v>1.8904028263446899</v>
      </c>
    </row>
    <row r="2019" spans="1:1" x14ac:dyDescent="0.25">
      <c r="A2019">
        <v>28.0246796208266</v>
      </c>
    </row>
    <row r="2020" spans="1:1" x14ac:dyDescent="0.25">
      <c r="A2020">
        <v>1.0663637518470701</v>
      </c>
    </row>
    <row r="2021" spans="1:1" x14ac:dyDescent="0.25">
      <c r="A2021">
        <v>4.2265968989097198</v>
      </c>
    </row>
    <row r="2022" spans="1:1" x14ac:dyDescent="0.25">
      <c r="A2022">
        <v>16.9812547473927</v>
      </c>
    </row>
    <row r="2023" spans="1:1" x14ac:dyDescent="0.25">
      <c r="A2023">
        <v>8.2808075971849107</v>
      </c>
    </row>
    <row r="2024" spans="1:1" x14ac:dyDescent="0.25">
      <c r="A2024">
        <v>4.9649230364695898</v>
      </c>
    </row>
    <row r="2025" spans="1:1" x14ac:dyDescent="0.25">
      <c r="A2025">
        <v>37.591463555210701</v>
      </c>
    </row>
    <row r="2026" spans="1:1" x14ac:dyDescent="0.25">
      <c r="A2026">
        <v>3.7977003709431201</v>
      </c>
    </row>
    <row r="2027" spans="1:1" x14ac:dyDescent="0.25">
      <c r="A2027">
        <v>0.23363135878893301</v>
      </c>
    </row>
    <row r="2028" spans="1:1" x14ac:dyDescent="0.25">
      <c r="A2028">
        <v>0.94727094562344305</v>
      </c>
    </row>
    <row r="2029" spans="1:1" x14ac:dyDescent="0.25">
      <c r="A2029">
        <v>3.0350936321595801</v>
      </c>
    </row>
    <row r="2030" spans="1:1" x14ac:dyDescent="0.25">
      <c r="A2030">
        <v>52.293187231276903</v>
      </c>
    </row>
    <row r="2031" spans="1:1" x14ac:dyDescent="0.25">
      <c r="A2031">
        <v>12.290239769089901</v>
      </c>
    </row>
    <row r="2032" spans="1:1" x14ac:dyDescent="0.25">
      <c r="A2032">
        <v>10.618258452341699</v>
      </c>
    </row>
    <row r="2033" spans="1:1" x14ac:dyDescent="0.25">
      <c r="A2033">
        <v>8.5099209330153496</v>
      </c>
    </row>
    <row r="2034" spans="1:1" x14ac:dyDescent="0.25">
      <c r="A2034">
        <v>20.566527803698602</v>
      </c>
    </row>
    <row r="2035" spans="1:1" x14ac:dyDescent="0.25">
      <c r="A2035">
        <v>14.2229115503385</v>
      </c>
    </row>
    <row r="2036" spans="1:1" x14ac:dyDescent="0.25">
      <c r="A2036">
        <v>2.9488606159686501</v>
      </c>
    </row>
    <row r="2037" spans="1:1" x14ac:dyDescent="0.25">
      <c r="A2037">
        <v>27.167761442165801</v>
      </c>
    </row>
    <row r="2038" spans="1:1" x14ac:dyDescent="0.25">
      <c r="A2038">
        <v>24.9424036583878</v>
      </c>
    </row>
    <row r="2039" spans="1:1" x14ac:dyDescent="0.25">
      <c r="A2039">
        <v>11.1493038407362</v>
      </c>
    </row>
    <row r="2040" spans="1:1" x14ac:dyDescent="0.25">
      <c r="A2040">
        <v>56.718575482462299</v>
      </c>
    </row>
    <row r="2041" spans="1:1" x14ac:dyDescent="0.25">
      <c r="A2041">
        <v>3.9295624998750802</v>
      </c>
    </row>
    <row r="2042" spans="1:1" x14ac:dyDescent="0.25">
      <c r="A2042">
        <v>0.71676616609520805</v>
      </c>
    </row>
    <row r="2043" spans="1:1" x14ac:dyDescent="0.25">
      <c r="A2043">
        <v>6.3239459840640899</v>
      </c>
    </row>
    <row r="2044" spans="1:1" x14ac:dyDescent="0.25">
      <c r="A2044">
        <v>32.193724880224302</v>
      </c>
    </row>
    <row r="2045" spans="1:1" x14ac:dyDescent="0.25">
      <c r="A2045">
        <v>8.5856970915014994</v>
      </c>
    </row>
    <row r="2046" spans="1:1" x14ac:dyDescent="0.25">
      <c r="A2046">
        <v>11.2633378141854</v>
      </c>
    </row>
    <row r="2047" spans="1:1" x14ac:dyDescent="0.25">
      <c r="A2047">
        <v>3.7318685396618601</v>
      </c>
    </row>
    <row r="2048" spans="1:1" x14ac:dyDescent="0.25">
      <c r="A2048">
        <v>26.1707328219148</v>
      </c>
    </row>
    <row r="2049" spans="1:1" x14ac:dyDescent="0.25">
      <c r="A2049">
        <v>19.660349321752999</v>
      </c>
    </row>
    <row r="2050" spans="1:1" x14ac:dyDescent="0.25">
      <c r="A2050">
        <v>15.4100898447563</v>
      </c>
    </row>
    <row r="2051" spans="1:1" x14ac:dyDescent="0.25">
      <c r="A2051">
        <v>3.4939899273481601</v>
      </c>
    </row>
    <row r="2052" spans="1:1" x14ac:dyDescent="0.25">
      <c r="A2052">
        <v>12.0561270123518</v>
      </c>
    </row>
    <row r="2053" spans="1:1" x14ac:dyDescent="0.25">
      <c r="A2053">
        <v>9.4972914857196198</v>
      </c>
    </row>
    <row r="2054" spans="1:1" x14ac:dyDescent="0.25">
      <c r="A2054">
        <v>10.6319932885096</v>
      </c>
    </row>
    <row r="2055" spans="1:1" x14ac:dyDescent="0.25">
      <c r="A2055">
        <v>15.591391584026701</v>
      </c>
    </row>
    <row r="2056" spans="1:1" x14ac:dyDescent="0.25">
      <c r="A2056">
        <v>7.3437722337618796</v>
      </c>
    </row>
    <row r="2057" spans="1:1" x14ac:dyDescent="0.25">
      <c r="A2057">
        <v>21.7108786386503</v>
      </c>
    </row>
    <row r="2058" spans="1:1" x14ac:dyDescent="0.25">
      <c r="A2058">
        <v>1.88274911268777</v>
      </c>
    </row>
    <row r="2059" spans="1:1" x14ac:dyDescent="0.25">
      <c r="A2059">
        <v>3.9438423372589702</v>
      </c>
    </row>
    <row r="2060" spans="1:1" x14ac:dyDescent="0.25">
      <c r="A2060">
        <v>4.6644414941815304</v>
      </c>
    </row>
    <row r="2061" spans="1:1" x14ac:dyDescent="0.25">
      <c r="A2061">
        <v>11.5022942226911</v>
      </c>
    </row>
    <row r="2062" spans="1:1" x14ac:dyDescent="0.25">
      <c r="A2062">
        <v>29.028356374449199</v>
      </c>
    </row>
    <row r="2063" spans="1:1" x14ac:dyDescent="0.25">
      <c r="A2063">
        <v>0.23001837803959799</v>
      </c>
    </row>
    <row r="2064" spans="1:1" x14ac:dyDescent="0.25">
      <c r="A2064">
        <v>31.3802298384777</v>
      </c>
    </row>
    <row r="2065" spans="1:1" x14ac:dyDescent="0.25">
      <c r="A2065">
        <v>26.8943039782678</v>
      </c>
    </row>
    <row r="2066" spans="1:1" x14ac:dyDescent="0.25">
      <c r="A2066">
        <v>14.482227004734</v>
      </c>
    </row>
    <row r="2067" spans="1:1" x14ac:dyDescent="0.25">
      <c r="A2067">
        <v>1.71708522607226</v>
      </c>
    </row>
    <row r="2068" spans="1:1" x14ac:dyDescent="0.25">
      <c r="A2068">
        <v>1.9018595800797899</v>
      </c>
    </row>
    <row r="2069" spans="1:1" x14ac:dyDescent="0.25">
      <c r="A2069">
        <v>13.889330155488601</v>
      </c>
    </row>
    <row r="2070" spans="1:1" x14ac:dyDescent="0.25">
      <c r="A2070">
        <v>11.3563700240425</v>
      </c>
    </row>
    <row r="2071" spans="1:1" x14ac:dyDescent="0.25">
      <c r="A2071">
        <v>24.864503823826901</v>
      </c>
    </row>
    <row r="2072" spans="1:1" x14ac:dyDescent="0.25">
      <c r="A2072">
        <v>3.8746546290644699</v>
      </c>
    </row>
    <row r="2073" spans="1:1" x14ac:dyDescent="0.25">
      <c r="A2073">
        <v>27.415116629622101</v>
      </c>
    </row>
    <row r="2074" spans="1:1" x14ac:dyDescent="0.25">
      <c r="A2074">
        <v>2.27507532080479</v>
      </c>
    </row>
    <row r="2075" spans="1:1" x14ac:dyDescent="0.25">
      <c r="A2075">
        <v>14.6452899474198</v>
      </c>
    </row>
    <row r="2076" spans="1:1" x14ac:dyDescent="0.25">
      <c r="A2076">
        <v>25.925689449085901</v>
      </c>
    </row>
    <row r="2077" spans="1:1" x14ac:dyDescent="0.25">
      <c r="A2077">
        <v>15.9797671946961</v>
      </c>
    </row>
    <row r="2078" spans="1:1" x14ac:dyDescent="0.25">
      <c r="A2078">
        <v>14.828157183788701</v>
      </c>
    </row>
    <row r="2079" spans="1:1" x14ac:dyDescent="0.25">
      <c r="A2079">
        <v>29.497278209629101</v>
      </c>
    </row>
    <row r="2080" spans="1:1" x14ac:dyDescent="0.25">
      <c r="A2080">
        <v>38.052509955277102</v>
      </c>
    </row>
    <row r="2081" spans="1:1" x14ac:dyDescent="0.25">
      <c r="A2081">
        <v>10.255725098196701</v>
      </c>
    </row>
    <row r="2082" spans="1:1" x14ac:dyDescent="0.25">
      <c r="A2082">
        <v>10.611755164529701</v>
      </c>
    </row>
    <row r="2083" spans="1:1" x14ac:dyDescent="0.25">
      <c r="A2083">
        <v>25.981442978581999</v>
      </c>
    </row>
    <row r="2084" spans="1:1" x14ac:dyDescent="0.25">
      <c r="A2084">
        <v>5.5076118974269903</v>
      </c>
    </row>
    <row r="2085" spans="1:1" x14ac:dyDescent="0.25">
      <c r="A2085">
        <v>15.047003444042</v>
      </c>
    </row>
    <row r="2086" spans="1:1" x14ac:dyDescent="0.25">
      <c r="A2086">
        <v>13.044508735749799</v>
      </c>
    </row>
    <row r="2087" spans="1:1" x14ac:dyDescent="0.25">
      <c r="A2087">
        <v>2.0210249192102698</v>
      </c>
    </row>
    <row r="2088" spans="1:1" x14ac:dyDescent="0.25">
      <c r="A2088">
        <v>6.6968987449000901</v>
      </c>
    </row>
    <row r="2089" spans="1:1" x14ac:dyDescent="0.25">
      <c r="A2089">
        <v>0.88154735401933004</v>
      </c>
    </row>
    <row r="2090" spans="1:1" x14ac:dyDescent="0.25">
      <c r="A2090">
        <v>0.77770323554274101</v>
      </c>
    </row>
    <row r="2091" spans="1:1" x14ac:dyDescent="0.25">
      <c r="A2091">
        <v>11.2672569496644</v>
      </c>
    </row>
    <row r="2092" spans="1:1" x14ac:dyDescent="0.25">
      <c r="A2092">
        <v>5.0779765301209698</v>
      </c>
    </row>
    <row r="2093" spans="1:1" x14ac:dyDescent="0.25">
      <c r="A2093">
        <v>9.05915821543209</v>
      </c>
    </row>
    <row r="2094" spans="1:1" x14ac:dyDescent="0.25">
      <c r="A2094">
        <v>28.389096866252601</v>
      </c>
    </row>
    <row r="2095" spans="1:1" x14ac:dyDescent="0.25">
      <c r="A2095">
        <v>22.7970890371815</v>
      </c>
    </row>
    <row r="2096" spans="1:1" x14ac:dyDescent="0.25">
      <c r="A2096">
        <v>7.3129633431289296</v>
      </c>
    </row>
    <row r="2097" spans="1:1" x14ac:dyDescent="0.25">
      <c r="A2097">
        <v>1.4884166085362101</v>
      </c>
    </row>
    <row r="2098" spans="1:1" x14ac:dyDescent="0.25">
      <c r="A2098">
        <v>1.61257662160352</v>
      </c>
    </row>
    <row r="2099" spans="1:1" x14ac:dyDescent="0.25">
      <c r="A2099">
        <v>4.0924862321436697</v>
      </c>
    </row>
    <row r="2100" spans="1:1" x14ac:dyDescent="0.25">
      <c r="A2100">
        <v>2.8541927889093399</v>
      </c>
    </row>
    <row r="2101" spans="1:1" x14ac:dyDescent="0.25">
      <c r="A2101">
        <v>8.5280413058358402</v>
      </c>
    </row>
    <row r="2102" spans="1:1" x14ac:dyDescent="0.25">
      <c r="A2102">
        <v>10.3077548022264</v>
      </c>
    </row>
    <row r="2103" spans="1:1" x14ac:dyDescent="0.25">
      <c r="A2103">
        <v>28.358084785665501</v>
      </c>
    </row>
    <row r="2104" spans="1:1" x14ac:dyDescent="0.25">
      <c r="A2104">
        <v>6.7527341406546997</v>
      </c>
    </row>
    <row r="2105" spans="1:1" x14ac:dyDescent="0.25">
      <c r="A2105">
        <v>13.9076825583988</v>
      </c>
    </row>
    <row r="2106" spans="1:1" x14ac:dyDescent="0.25">
      <c r="A2106">
        <v>32.7662337396509</v>
      </c>
    </row>
    <row r="2107" spans="1:1" x14ac:dyDescent="0.25">
      <c r="A2107">
        <v>2.0907733504330199</v>
      </c>
    </row>
    <row r="2108" spans="1:1" x14ac:dyDescent="0.25">
      <c r="A2108">
        <v>4.6413433022909798</v>
      </c>
    </row>
    <row r="2109" spans="1:1" x14ac:dyDescent="0.25">
      <c r="A2109">
        <v>9.2807843074152494</v>
      </c>
    </row>
    <row r="2110" spans="1:1" x14ac:dyDescent="0.25">
      <c r="A2110">
        <v>19.584028018893701</v>
      </c>
    </row>
    <row r="2111" spans="1:1" x14ac:dyDescent="0.25">
      <c r="A2111">
        <v>1.4556230195655799</v>
      </c>
    </row>
    <row r="2112" spans="1:1" x14ac:dyDescent="0.25">
      <c r="A2112">
        <v>12.517366217924</v>
      </c>
    </row>
    <row r="2113" spans="1:1" x14ac:dyDescent="0.25">
      <c r="A2113">
        <v>8.6887838513372095</v>
      </c>
    </row>
    <row r="2114" spans="1:1" x14ac:dyDescent="0.25">
      <c r="A2114">
        <v>2.4251903519392499</v>
      </c>
    </row>
    <row r="2115" spans="1:1" x14ac:dyDescent="0.25">
      <c r="A2115">
        <v>22.0320223163755</v>
      </c>
    </row>
    <row r="2116" spans="1:1" x14ac:dyDescent="0.25">
      <c r="A2116">
        <v>4.0732339377499702</v>
      </c>
    </row>
    <row r="2117" spans="1:1" x14ac:dyDescent="0.25">
      <c r="A2117">
        <v>18.242351416996801</v>
      </c>
    </row>
    <row r="2118" spans="1:1" x14ac:dyDescent="0.25">
      <c r="A2118">
        <v>26.416014261774102</v>
      </c>
    </row>
    <row r="2119" spans="1:1" x14ac:dyDescent="0.25">
      <c r="A2119">
        <v>25.332362040442298</v>
      </c>
    </row>
    <row r="2120" spans="1:1" x14ac:dyDescent="0.25">
      <c r="A2120">
        <v>22.073779987617101</v>
      </c>
    </row>
    <row r="2121" spans="1:1" x14ac:dyDescent="0.25">
      <c r="A2121">
        <v>3.0954346207447201</v>
      </c>
    </row>
    <row r="2122" spans="1:1" x14ac:dyDescent="0.25">
      <c r="A2122">
        <v>37.789189853436397</v>
      </c>
    </row>
    <row r="2123" spans="1:1" x14ac:dyDescent="0.25">
      <c r="A2123">
        <v>16.226430632746101</v>
      </c>
    </row>
    <row r="2124" spans="1:1" x14ac:dyDescent="0.25">
      <c r="A2124">
        <v>55.895325132395897</v>
      </c>
    </row>
    <row r="2125" spans="1:1" x14ac:dyDescent="0.25">
      <c r="A2125">
        <v>3.5172210466429901</v>
      </c>
    </row>
    <row r="2126" spans="1:1" x14ac:dyDescent="0.25">
      <c r="A2126">
        <v>13.286487828657499</v>
      </c>
    </row>
    <row r="2127" spans="1:1" x14ac:dyDescent="0.25">
      <c r="A2127">
        <v>21.118756933482899</v>
      </c>
    </row>
    <row r="2128" spans="1:1" x14ac:dyDescent="0.25">
      <c r="A2128">
        <v>3.4011740761488198</v>
      </c>
    </row>
    <row r="2129" spans="1:1" x14ac:dyDescent="0.25">
      <c r="A2129">
        <v>10.8927118021605</v>
      </c>
    </row>
    <row r="2130" spans="1:1" x14ac:dyDescent="0.25">
      <c r="A2130">
        <v>20.690665211646301</v>
      </c>
    </row>
    <row r="2131" spans="1:1" x14ac:dyDescent="0.25">
      <c r="A2131">
        <v>39.845614572799803</v>
      </c>
    </row>
    <row r="2132" spans="1:1" x14ac:dyDescent="0.25">
      <c r="A2132">
        <v>17.771266897841901</v>
      </c>
    </row>
    <row r="2133" spans="1:1" x14ac:dyDescent="0.25">
      <c r="A2133">
        <v>28.219526506948</v>
      </c>
    </row>
    <row r="2134" spans="1:1" x14ac:dyDescent="0.25">
      <c r="A2134">
        <v>43.187767043331</v>
      </c>
    </row>
    <row r="2135" spans="1:1" x14ac:dyDescent="0.25">
      <c r="A2135">
        <v>18.345764032065102</v>
      </c>
    </row>
    <row r="2136" spans="1:1" x14ac:dyDescent="0.25">
      <c r="A2136">
        <v>21.406891527045499</v>
      </c>
    </row>
    <row r="2137" spans="1:1" x14ac:dyDescent="0.25">
      <c r="A2137">
        <v>45.788419895994103</v>
      </c>
    </row>
    <row r="2138" spans="1:1" x14ac:dyDescent="0.25">
      <c r="A2138">
        <v>7.0948094883489103</v>
      </c>
    </row>
    <row r="2139" spans="1:1" x14ac:dyDescent="0.25">
      <c r="A2139">
        <v>6.9653176596673401</v>
      </c>
    </row>
    <row r="2140" spans="1:1" x14ac:dyDescent="0.25">
      <c r="A2140">
        <v>11.2131123538403</v>
      </c>
    </row>
    <row r="2141" spans="1:1" x14ac:dyDescent="0.25">
      <c r="A2141">
        <v>11.5260430005582</v>
      </c>
    </row>
    <row r="2142" spans="1:1" x14ac:dyDescent="0.25">
      <c r="A2142">
        <v>1.9361448987332901</v>
      </c>
    </row>
    <row r="2143" spans="1:1" x14ac:dyDescent="0.25">
      <c r="A2143">
        <v>9.0251310097870299</v>
      </c>
    </row>
    <row r="2144" spans="1:1" x14ac:dyDescent="0.25">
      <c r="A2144">
        <v>20.168070792038598</v>
      </c>
    </row>
    <row r="2145" spans="1:1" x14ac:dyDescent="0.25">
      <c r="A2145">
        <v>14.1692023703904</v>
      </c>
    </row>
    <row r="2146" spans="1:1" x14ac:dyDescent="0.25">
      <c r="A2146">
        <v>0.29800681752422498</v>
      </c>
    </row>
    <row r="2147" spans="1:1" x14ac:dyDescent="0.25">
      <c r="A2147">
        <v>10.376911184432901</v>
      </c>
    </row>
    <row r="2148" spans="1:1" x14ac:dyDescent="0.25">
      <c r="A2148">
        <v>9.1661678780178502</v>
      </c>
    </row>
    <row r="2149" spans="1:1" x14ac:dyDescent="0.25">
      <c r="A2149">
        <v>11.5930337012816</v>
      </c>
    </row>
    <row r="2150" spans="1:1" x14ac:dyDescent="0.25">
      <c r="A2150">
        <v>25.6129807746658</v>
      </c>
    </row>
    <row r="2151" spans="1:1" x14ac:dyDescent="0.25">
      <c r="A2151">
        <v>17.949555725782801</v>
      </c>
    </row>
    <row r="2152" spans="1:1" x14ac:dyDescent="0.25">
      <c r="A2152">
        <v>0.24668237235909399</v>
      </c>
    </row>
    <row r="2153" spans="1:1" x14ac:dyDescent="0.25">
      <c r="A2153">
        <v>23.450178848126999</v>
      </c>
    </row>
    <row r="2154" spans="1:1" x14ac:dyDescent="0.25">
      <c r="A2154">
        <v>0.65677557567313805</v>
      </c>
    </row>
    <row r="2155" spans="1:1" x14ac:dyDescent="0.25">
      <c r="A2155">
        <v>10.518041625405299</v>
      </c>
    </row>
    <row r="2156" spans="1:1" x14ac:dyDescent="0.25">
      <c r="A2156">
        <v>4.1585214150620704</v>
      </c>
    </row>
    <row r="2157" spans="1:1" x14ac:dyDescent="0.25">
      <c r="A2157">
        <v>1.6165030379690299</v>
      </c>
    </row>
    <row r="2158" spans="1:1" x14ac:dyDescent="0.25">
      <c r="A2158">
        <v>51.835836939364903</v>
      </c>
    </row>
    <row r="2159" spans="1:1" x14ac:dyDescent="0.25">
      <c r="A2159">
        <v>11.4911773497619</v>
      </c>
    </row>
    <row r="2160" spans="1:1" x14ac:dyDescent="0.25">
      <c r="A2160">
        <v>0.37554514847982201</v>
      </c>
    </row>
    <row r="2161" spans="1:1" x14ac:dyDescent="0.25">
      <c r="A2161">
        <v>1.35766988071533</v>
      </c>
    </row>
    <row r="2162" spans="1:1" x14ac:dyDescent="0.25">
      <c r="A2162">
        <v>49.732822165088898</v>
      </c>
    </row>
    <row r="2163" spans="1:1" x14ac:dyDescent="0.25">
      <c r="A2163">
        <v>2.1961636538201201</v>
      </c>
    </row>
    <row r="2164" spans="1:1" x14ac:dyDescent="0.25">
      <c r="A2164">
        <v>1.52375369397</v>
      </c>
    </row>
    <row r="2165" spans="1:1" x14ac:dyDescent="0.25">
      <c r="A2165">
        <v>13.1082181868401</v>
      </c>
    </row>
    <row r="2166" spans="1:1" x14ac:dyDescent="0.25">
      <c r="A2166">
        <v>6.2500060686817502E-2</v>
      </c>
    </row>
    <row r="2167" spans="1:1" x14ac:dyDescent="0.25">
      <c r="A2167">
        <v>9.7461297038923504</v>
      </c>
    </row>
    <row r="2168" spans="1:1" x14ac:dyDescent="0.25">
      <c r="A2168">
        <v>8.4898439257598994</v>
      </c>
    </row>
    <row r="2169" spans="1:1" x14ac:dyDescent="0.25">
      <c r="A2169">
        <v>9.4129325661253899E-2</v>
      </c>
    </row>
    <row r="2170" spans="1:1" x14ac:dyDescent="0.25">
      <c r="A2170">
        <v>7.9900478208088002</v>
      </c>
    </row>
    <row r="2171" spans="1:1" x14ac:dyDescent="0.25">
      <c r="A2171">
        <v>6.1331616561664797</v>
      </c>
    </row>
    <row r="2172" spans="1:1" x14ac:dyDescent="0.25">
      <c r="A2172">
        <v>30.7681705873262</v>
      </c>
    </row>
    <row r="2173" spans="1:1" x14ac:dyDescent="0.25">
      <c r="A2173">
        <v>1.53717499498892</v>
      </c>
    </row>
    <row r="2174" spans="1:1" x14ac:dyDescent="0.25">
      <c r="A2174">
        <v>4.2414827525203904</v>
      </c>
    </row>
    <row r="2175" spans="1:1" x14ac:dyDescent="0.25">
      <c r="A2175">
        <v>3.8306520880935602</v>
      </c>
    </row>
    <row r="2176" spans="1:1" x14ac:dyDescent="0.25">
      <c r="A2176">
        <v>6.6279061204862</v>
      </c>
    </row>
    <row r="2177" spans="1:1" x14ac:dyDescent="0.25">
      <c r="A2177">
        <v>10.043153295530599</v>
      </c>
    </row>
    <row r="2178" spans="1:1" x14ac:dyDescent="0.25">
      <c r="A2178">
        <v>3.7806880557207001</v>
      </c>
    </row>
    <row r="2179" spans="1:1" x14ac:dyDescent="0.25">
      <c r="A2179">
        <v>14.871293299770601</v>
      </c>
    </row>
    <row r="2180" spans="1:1" x14ac:dyDescent="0.25">
      <c r="A2180">
        <v>2.9970070739467398</v>
      </c>
    </row>
    <row r="2181" spans="1:1" x14ac:dyDescent="0.25">
      <c r="A2181">
        <v>19.316167682399598</v>
      </c>
    </row>
    <row r="2182" spans="1:1" x14ac:dyDescent="0.25">
      <c r="A2182">
        <v>28.199939193200599</v>
      </c>
    </row>
    <row r="2183" spans="1:1" x14ac:dyDescent="0.25">
      <c r="A2183">
        <v>1.5144812050771499</v>
      </c>
    </row>
    <row r="2184" spans="1:1" x14ac:dyDescent="0.25">
      <c r="A2184">
        <v>58.268388919021298</v>
      </c>
    </row>
    <row r="2185" spans="1:1" x14ac:dyDescent="0.25">
      <c r="A2185">
        <v>25.773559223535202</v>
      </c>
    </row>
    <row r="2186" spans="1:1" x14ac:dyDescent="0.25">
      <c r="A2186">
        <v>0.46761571728224799</v>
      </c>
    </row>
    <row r="2187" spans="1:1" x14ac:dyDescent="0.25">
      <c r="A2187">
        <v>14.7471949008953</v>
      </c>
    </row>
    <row r="2188" spans="1:1" x14ac:dyDescent="0.25">
      <c r="A2188">
        <v>4.6070619926061704</v>
      </c>
    </row>
    <row r="2189" spans="1:1" x14ac:dyDescent="0.25">
      <c r="A2189">
        <v>66.652207667425699</v>
      </c>
    </row>
    <row r="2190" spans="1:1" x14ac:dyDescent="0.25">
      <c r="A2190">
        <v>0.53567498259322099</v>
      </c>
    </row>
    <row r="2191" spans="1:1" x14ac:dyDescent="0.25">
      <c r="A2191">
        <v>31.918682686854801</v>
      </c>
    </row>
    <row r="2192" spans="1:1" x14ac:dyDescent="0.25">
      <c r="A2192">
        <v>10.8791944910987</v>
      </c>
    </row>
    <row r="2193" spans="1:1" x14ac:dyDescent="0.25">
      <c r="A2193">
        <v>14.439997161981101</v>
      </c>
    </row>
    <row r="2194" spans="1:1" x14ac:dyDescent="0.25">
      <c r="A2194">
        <v>20.0414991051024</v>
      </c>
    </row>
    <row r="2195" spans="1:1" x14ac:dyDescent="0.25">
      <c r="A2195">
        <v>4.6380878521965796</v>
      </c>
    </row>
    <row r="2196" spans="1:1" x14ac:dyDescent="0.25">
      <c r="A2196">
        <v>30.1550438572731</v>
      </c>
    </row>
    <row r="2197" spans="1:1" x14ac:dyDescent="0.25">
      <c r="A2197">
        <v>0.695156964879032</v>
      </c>
    </row>
    <row r="2198" spans="1:1" x14ac:dyDescent="0.25">
      <c r="A2198">
        <v>2.2354617209677601</v>
      </c>
    </row>
    <row r="2199" spans="1:1" x14ac:dyDescent="0.25">
      <c r="A2199">
        <v>35.904486642191102</v>
      </c>
    </row>
    <row r="2200" spans="1:1" x14ac:dyDescent="0.25">
      <c r="A2200">
        <v>18.5198051382893</v>
      </c>
    </row>
    <row r="2201" spans="1:1" x14ac:dyDescent="0.25">
      <c r="A2201">
        <v>11.968071796909401</v>
      </c>
    </row>
    <row r="2202" spans="1:1" x14ac:dyDescent="0.25">
      <c r="A2202">
        <v>6.2549205912999604</v>
      </c>
    </row>
    <row r="2203" spans="1:1" x14ac:dyDescent="0.25">
      <c r="A2203">
        <v>18.956344802487699</v>
      </c>
    </row>
    <row r="2204" spans="1:1" x14ac:dyDescent="0.25">
      <c r="A2204">
        <v>8.5836630008666202</v>
      </c>
    </row>
    <row r="2205" spans="1:1" x14ac:dyDescent="0.25">
      <c r="A2205">
        <v>8.1642715046204106</v>
      </c>
    </row>
    <row r="2206" spans="1:1" x14ac:dyDescent="0.25">
      <c r="A2206">
        <v>9.2841540365336606</v>
      </c>
    </row>
    <row r="2207" spans="1:1" x14ac:dyDescent="0.25">
      <c r="A2207">
        <v>13.550408430831901</v>
      </c>
    </row>
    <row r="2208" spans="1:1" x14ac:dyDescent="0.25">
      <c r="A2208">
        <v>14.111371486918101</v>
      </c>
    </row>
    <row r="2209" spans="1:1" x14ac:dyDescent="0.25">
      <c r="A2209">
        <v>13.1305750413956</v>
      </c>
    </row>
    <row r="2210" spans="1:1" x14ac:dyDescent="0.25">
      <c r="A2210">
        <v>10.8910691300126</v>
      </c>
    </row>
    <row r="2211" spans="1:1" x14ac:dyDescent="0.25">
      <c r="A2211">
        <v>26.892057457361599</v>
      </c>
    </row>
    <row r="2212" spans="1:1" x14ac:dyDescent="0.25">
      <c r="A2212">
        <v>2.7599602639365202</v>
      </c>
    </row>
    <row r="2213" spans="1:1" x14ac:dyDescent="0.25">
      <c r="A2213">
        <v>2.30301443394728</v>
      </c>
    </row>
    <row r="2214" spans="1:1" x14ac:dyDescent="0.25">
      <c r="A2214">
        <v>13.1331331957043</v>
      </c>
    </row>
    <row r="2215" spans="1:1" x14ac:dyDescent="0.25">
      <c r="A2215">
        <v>13.9223057200378</v>
      </c>
    </row>
    <row r="2216" spans="1:1" x14ac:dyDescent="0.25">
      <c r="A2216">
        <v>1.82864916026573</v>
      </c>
    </row>
    <row r="2217" spans="1:1" x14ac:dyDescent="0.25">
      <c r="A2217">
        <v>2.4978243408146299</v>
      </c>
    </row>
    <row r="2218" spans="1:1" x14ac:dyDescent="0.25">
      <c r="A2218">
        <v>10.172003161866799</v>
      </c>
    </row>
    <row r="2219" spans="1:1" x14ac:dyDescent="0.25">
      <c r="A2219">
        <v>11.901104450800601</v>
      </c>
    </row>
    <row r="2220" spans="1:1" x14ac:dyDescent="0.25">
      <c r="A2220">
        <v>7.8783854411758396</v>
      </c>
    </row>
    <row r="2221" spans="1:1" x14ac:dyDescent="0.25">
      <c r="A2221">
        <v>0.71335723281745</v>
      </c>
    </row>
    <row r="2222" spans="1:1" x14ac:dyDescent="0.25">
      <c r="A2222">
        <v>0.61522392132870696</v>
      </c>
    </row>
    <row r="2223" spans="1:1" x14ac:dyDescent="0.25">
      <c r="A2223">
        <v>11.539432633305401</v>
      </c>
    </row>
    <row r="2224" spans="1:1" x14ac:dyDescent="0.25">
      <c r="A2224">
        <v>6.9116870518357203</v>
      </c>
    </row>
    <row r="2225" spans="1:1" x14ac:dyDescent="0.25">
      <c r="A2225">
        <v>10.9633422572521</v>
      </c>
    </row>
    <row r="2226" spans="1:1" x14ac:dyDescent="0.25">
      <c r="A2226">
        <v>25.757768650145699</v>
      </c>
    </row>
    <row r="2227" spans="1:1" x14ac:dyDescent="0.25">
      <c r="A2227">
        <v>1.7161842068439299</v>
      </c>
    </row>
    <row r="2228" spans="1:1" x14ac:dyDescent="0.25">
      <c r="A2228">
        <v>52.985536543947198</v>
      </c>
    </row>
    <row r="2229" spans="1:1" x14ac:dyDescent="0.25">
      <c r="A2229">
        <v>13.7346144920652</v>
      </c>
    </row>
    <row r="2230" spans="1:1" x14ac:dyDescent="0.25">
      <c r="A2230">
        <v>10.7002424862285</v>
      </c>
    </row>
    <row r="2231" spans="1:1" x14ac:dyDescent="0.25">
      <c r="A2231">
        <v>9.6887141914761905</v>
      </c>
    </row>
    <row r="2232" spans="1:1" x14ac:dyDescent="0.25">
      <c r="A2232">
        <v>13.9569444519274</v>
      </c>
    </row>
    <row r="2233" spans="1:1" x14ac:dyDescent="0.25">
      <c r="A2233">
        <v>25.2170606278119</v>
      </c>
    </row>
    <row r="2234" spans="1:1" x14ac:dyDescent="0.25">
      <c r="A2234">
        <v>8.6825765189200403</v>
      </c>
    </row>
    <row r="2235" spans="1:1" x14ac:dyDescent="0.25">
      <c r="A2235">
        <v>5.2115220578955999</v>
      </c>
    </row>
    <row r="2236" spans="1:1" x14ac:dyDescent="0.25">
      <c r="A2236">
        <v>1.7238499166183501</v>
      </c>
    </row>
    <row r="2237" spans="1:1" x14ac:dyDescent="0.25">
      <c r="A2237">
        <v>2.2387937520701202</v>
      </c>
    </row>
    <row r="2238" spans="1:1" x14ac:dyDescent="0.25">
      <c r="A2238">
        <v>0.76680527068340099</v>
      </c>
    </row>
    <row r="2239" spans="1:1" x14ac:dyDescent="0.25">
      <c r="A2239">
        <v>0.435284379050355</v>
      </c>
    </row>
    <row r="2240" spans="1:1" x14ac:dyDescent="0.25">
      <c r="A2240">
        <v>24.204287637074099</v>
      </c>
    </row>
    <row r="2241" spans="1:1" x14ac:dyDescent="0.25">
      <c r="A2241">
        <v>8.1548251273873404</v>
      </c>
    </row>
    <row r="2242" spans="1:1" x14ac:dyDescent="0.25">
      <c r="A2242">
        <v>11.2954898777751</v>
      </c>
    </row>
    <row r="2243" spans="1:1" x14ac:dyDescent="0.25">
      <c r="A2243">
        <v>3.5895492341739801</v>
      </c>
    </row>
    <row r="2244" spans="1:1" x14ac:dyDescent="0.25">
      <c r="A2244">
        <v>9.2112586967793397E-2</v>
      </c>
    </row>
    <row r="2245" spans="1:1" x14ac:dyDescent="0.25">
      <c r="A2245">
        <v>9.2313397096682692</v>
      </c>
    </row>
    <row r="2246" spans="1:1" x14ac:dyDescent="0.25">
      <c r="A2246">
        <v>2.01837931575729</v>
      </c>
    </row>
    <row r="2247" spans="1:1" x14ac:dyDescent="0.25">
      <c r="A2247">
        <v>9.6157309073945605</v>
      </c>
    </row>
    <row r="2248" spans="1:1" x14ac:dyDescent="0.25">
      <c r="A2248">
        <v>52.446092726284299</v>
      </c>
    </row>
    <row r="2249" spans="1:1" x14ac:dyDescent="0.25">
      <c r="A2249">
        <v>0.88821537513137405</v>
      </c>
    </row>
    <row r="2250" spans="1:1" x14ac:dyDescent="0.25">
      <c r="A2250">
        <v>6.1170332373716301</v>
      </c>
    </row>
    <row r="2251" spans="1:1" x14ac:dyDescent="0.25">
      <c r="A2251">
        <v>0.30599522119529599</v>
      </c>
    </row>
    <row r="2252" spans="1:1" x14ac:dyDescent="0.25">
      <c r="A2252">
        <v>1.87584618857239</v>
      </c>
    </row>
    <row r="2253" spans="1:1" x14ac:dyDescent="0.25">
      <c r="A2253">
        <v>8.6705283694595607</v>
      </c>
    </row>
    <row r="2254" spans="1:1" x14ac:dyDescent="0.25">
      <c r="A2254">
        <v>0.999613438568696</v>
      </c>
    </row>
    <row r="2255" spans="1:1" x14ac:dyDescent="0.25">
      <c r="A2255">
        <v>2.0868690443677198</v>
      </c>
    </row>
    <row r="2256" spans="1:1" x14ac:dyDescent="0.25">
      <c r="A2256">
        <v>26.1999265333632</v>
      </c>
    </row>
    <row r="2257" spans="1:1" x14ac:dyDescent="0.25">
      <c r="A2257">
        <v>14.1000655968346</v>
      </c>
    </row>
    <row r="2258" spans="1:1" x14ac:dyDescent="0.25">
      <c r="A2258">
        <v>10.474628269922301</v>
      </c>
    </row>
    <row r="2259" spans="1:1" x14ac:dyDescent="0.25">
      <c r="A2259">
        <v>4.5020869780523602</v>
      </c>
    </row>
    <row r="2260" spans="1:1" x14ac:dyDescent="0.25">
      <c r="A2260">
        <v>27.597018529206199</v>
      </c>
    </row>
    <row r="2261" spans="1:1" x14ac:dyDescent="0.25">
      <c r="A2261">
        <v>9.5755907742605704</v>
      </c>
    </row>
    <row r="2262" spans="1:1" x14ac:dyDescent="0.25">
      <c r="A2262">
        <v>10.719428949708099</v>
      </c>
    </row>
    <row r="2263" spans="1:1" x14ac:dyDescent="0.25">
      <c r="A2263">
        <v>35.804192952291203</v>
      </c>
    </row>
    <row r="2264" spans="1:1" x14ac:dyDescent="0.25">
      <c r="A2264">
        <v>7.8680201983428999</v>
      </c>
    </row>
    <row r="2265" spans="1:1" x14ac:dyDescent="0.25">
      <c r="A2265">
        <v>16.642920598532399</v>
      </c>
    </row>
    <row r="2266" spans="1:1" x14ac:dyDescent="0.25">
      <c r="A2266">
        <v>0.58867553353209801</v>
      </c>
    </row>
    <row r="2267" spans="1:1" x14ac:dyDescent="0.25">
      <c r="A2267">
        <v>15.679870953495699</v>
      </c>
    </row>
    <row r="2268" spans="1:1" x14ac:dyDescent="0.25">
      <c r="A2268">
        <v>3.4012580915567598</v>
      </c>
    </row>
    <row r="2269" spans="1:1" x14ac:dyDescent="0.25">
      <c r="A2269">
        <v>16.368043100914601</v>
      </c>
    </row>
    <row r="2270" spans="1:1" x14ac:dyDescent="0.25">
      <c r="A2270">
        <v>3.1432013544155599</v>
      </c>
    </row>
    <row r="2271" spans="1:1" x14ac:dyDescent="0.25">
      <c r="A2271">
        <v>1.5486785033347801</v>
      </c>
    </row>
    <row r="2272" spans="1:1" x14ac:dyDescent="0.25">
      <c r="A2272">
        <v>18.070111996487</v>
      </c>
    </row>
    <row r="2273" spans="1:1" x14ac:dyDescent="0.25">
      <c r="A2273">
        <v>13.4823550732425</v>
      </c>
    </row>
    <row r="2274" spans="1:1" x14ac:dyDescent="0.25">
      <c r="A2274">
        <v>13.252430424336101</v>
      </c>
    </row>
    <row r="2275" spans="1:1" x14ac:dyDescent="0.25">
      <c r="A2275">
        <v>21.0599772066745</v>
      </c>
    </row>
    <row r="2276" spans="1:1" x14ac:dyDescent="0.25">
      <c r="A2276">
        <v>20.442599881995701</v>
      </c>
    </row>
    <row r="2277" spans="1:1" x14ac:dyDescent="0.25">
      <c r="A2277">
        <v>18.726758405853399</v>
      </c>
    </row>
    <row r="2278" spans="1:1" x14ac:dyDescent="0.25">
      <c r="A2278">
        <v>14.399516846912</v>
      </c>
    </row>
    <row r="2279" spans="1:1" x14ac:dyDescent="0.25">
      <c r="A2279">
        <v>22.3145277547601</v>
      </c>
    </row>
    <row r="2280" spans="1:1" x14ac:dyDescent="0.25">
      <c r="A2280">
        <v>10.7458997182859</v>
      </c>
    </row>
    <row r="2281" spans="1:1" x14ac:dyDescent="0.25">
      <c r="A2281">
        <v>3.94388909962084</v>
      </c>
    </row>
    <row r="2282" spans="1:1" x14ac:dyDescent="0.25">
      <c r="A2282">
        <v>8.5824722339367199</v>
      </c>
    </row>
    <row r="2283" spans="1:1" x14ac:dyDescent="0.25">
      <c r="A2283">
        <v>9.1284007501218891</v>
      </c>
    </row>
    <row r="2284" spans="1:1" x14ac:dyDescent="0.25">
      <c r="A2284">
        <v>4.8556850729768604</v>
      </c>
    </row>
    <row r="2285" spans="1:1" x14ac:dyDescent="0.25">
      <c r="A2285">
        <v>1.8370381571310499</v>
      </c>
    </row>
    <row r="2286" spans="1:1" x14ac:dyDescent="0.25">
      <c r="A2286">
        <v>26.538719177175601</v>
      </c>
    </row>
    <row r="2287" spans="1:1" x14ac:dyDescent="0.25">
      <c r="A2287">
        <v>3.0292086774414502</v>
      </c>
    </row>
    <row r="2288" spans="1:1" x14ac:dyDescent="0.25">
      <c r="A2288">
        <v>3.63918649841353</v>
      </c>
    </row>
    <row r="2289" spans="1:1" x14ac:dyDescent="0.25">
      <c r="A2289">
        <v>8.6147846261385794</v>
      </c>
    </row>
    <row r="2290" spans="1:1" x14ac:dyDescent="0.25">
      <c r="A2290">
        <v>27.298067746435699</v>
      </c>
    </row>
    <row r="2291" spans="1:1" x14ac:dyDescent="0.25">
      <c r="A2291">
        <v>3.2694366390376501</v>
      </c>
    </row>
    <row r="2292" spans="1:1" x14ac:dyDescent="0.25">
      <c r="A2292">
        <v>8.4171995408499498</v>
      </c>
    </row>
    <row r="2293" spans="1:1" x14ac:dyDescent="0.25">
      <c r="A2293">
        <v>10.8066686449801</v>
      </c>
    </row>
    <row r="2294" spans="1:1" x14ac:dyDescent="0.25">
      <c r="A2294">
        <v>11.7866935178921</v>
      </c>
    </row>
    <row r="2295" spans="1:1" x14ac:dyDescent="0.25">
      <c r="A2295">
        <v>19.492873783612399</v>
      </c>
    </row>
    <row r="2296" spans="1:1" x14ac:dyDescent="0.25">
      <c r="A2296">
        <v>6.4022081138304303</v>
      </c>
    </row>
    <row r="2297" spans="1:1" x14ac:dyDescent="0.25">
      <c r="A2297">
        <v>61.712994118139299</v>
      </c>
    </row>
    <row r="2298" spans="1:1" x14ac:dyDescent="0.25">
      <c r="A2298">
        <v>22.406764665346699</v>
      </c>
    </row>
    <row r="2299" spans="1:1" x14ac:dyDescent="0.25">
      <c r="A2299">
        <v>0.380185886524808</v>
      </c>
    </row>
    <row r="2300" spans="1:1" x14ac:dyDescent="0.25">
      <c r="A2300">
        <v>22.529443512228902</v>
      </c>
    </row>
    <row r="2301" spans="1:1" x14ac:dyDescent="0.25">
      <c r="A2301">
        <v>10.3011545629321</v>
      </c>
    </row>
    <row r="2302" spans="1:1" x14ac:dyDescent="0.25">
      <c r="A2302">
        <v>3.2635406539396001</v>
      </c>
    </row>
    <row r="2303" spans="1:1" x14ac:dyDescent="0.25">
      <c r="A2303">
        <v>0.711186035618111</v>
      </c>
    </row>
    <row r="2304" spans="1:1" x14ac:dyDescent="0.25">
      <c r="A2304">
        <v>1.1834459915637201</v>
      </c>
    </row>
    <row r="2305" spans="1:1" x14ac:dyDescent="0.25">
      <c r="A2305">
        <v>3.7254141336947799</v>
      </c>
    </row>
    <row r="2306" spans="1:1" x14ac:dyDescent="0.25">
      <c r="A2306">
        <v>3.29160173018064</v>
      </c>
    </row>
    <row r="2307" spans="1:1" x14ac:dyDescent="0.25">
      <c r="A2307">
        <v>7.2923063710251697</v>
      </c>
    </row>
    <row r="2308" spans="1:1" x14ac:dyDescent="0.25">
      <c r="A2308">
        <v>14.265414251999401</v>
      </c>
    </row>
    <row r="2309" spans="1:1" x14ac:dyDescent="0.25">
      <c r="A2309">
        <v>0.21121381208002901</v>
      </c>
    </row>
    <row r="2310" spans="1:1" x14ac:dyDescent="0.25">
      <c r="A2310">
        <v>36.143505499893401</v>
      </c>
    </row>
    <row r="2311" spans="1:1" x14ac:dyDescent="0.25">
      <c r="A2311">
        <v>22.169458191388699</v>
      </c>
    </row>
    <row r="2312" spans="1:1" x14ac:dyDescent="0.25">
      <c r="A2312">
        <v>10.0629438753479</v>
      </c>
    </row>
    <row r="2313" spans="1:1" x14ac:dyDescent="0.25">
      <c r="A2313">
        <v>3.9841935683547098</v>
      </c>
    </row>
    <row r="2314" spans="1:1" x14ac:dyDescent="0.25">
      <c r="A2314">
        <v>12.971136407567499</v>
      </c>
    </row>
    <row r="2315" spans="1:1" x14ac:dyDescent="0.25">
      <c r="A2315">
        <v>18.830995147140399</v>
      </c>
    </row>
    <row r="2316" spans="1:1" x14ac:dyDescent="0.25">
      <c r="A2316">
        <v>9.2582528652850993</v>
      </c>
    </row>
    <row r="2317" spans="1:1" x14ac:dyDescent="0.25">
      <c r="A2317">
        <v>19.907538781686899</v>
      </c>
    </row>
    <row r="2318" spans="1:1" x14ac:dyDescent="0.25">
      <c r="A2318">
        <v>2.9939881454439998</v>
      </c>
    </row>
    <row r="2319" spans="1:1" x14ac:dyDescent="0.25">
      <c r="A2319">
        <v>0.78683788820674605</v>
      </c>
    </row>
    <row r="2320" spans="1:1" x14ac:dyDescent="0.25">
      <c r="A2320">
        <v>10.913789322501099</v>
      </c>
    </row>
    <row r="2321" spans="1:1" x14ac:dyDescent="0.25">
      <c r="A2321">
        <v>7.6235891088758301</v>
      </c>
    </row>
    <row r="2322" spans="1:1" x14ac:dyDescent="0.25">
      <c r="A2322">
        <v>2.9408647287968601</v>
      </c>
    </row>
    <row r="2323" spans="1:1" x14ac:dyDescent="0.25">
      <c r="A2323">
        <v>5.96334374599983</v>
      </c>
    </row>
    <row r="2324" spans="1:1" x14ac:dyDescent="0.25">
      <c r="A2324">
        <v>0.98331066236687603</v>
      </c>
    </row>
    <row r="2325" spans="1:1" x14ac:dyDescent="0.25">
      <c r="A2325">
        <v>9.3686341499374794</v>
      </c>
    </row>
    <row r="2326" spans="1:1" x14ac:dyDescent="0.25">
      <c r="A2326">
        <v>6.5748636913293197</v>
      </c>
    </row>
    <row r="2327" spans="1:1" x14ac:dyDescent="0.25">
      <c r="A2327">
        <v>4.5634168851360499</v>
      </c>
    </row>
    <row r="2328" spans="1:1" x14ac:dyDescent="0.25">
      <c r="A2328">
        <v>13.087681086521</v>
      </c>
    </row>
    <row r="2329" spans="1:1" x14ac:dyDescent="0.25">
      <c r="A2329">
        <v>2.0633297019781098</v>
      </c>
    </row>
    <row r="2330" spans="1:1" x14ac:dyDescent="0.25">
      <c r="A2330">
        <v>9.0961688142237005</v>
      </c>
    </row>
    <row r="2331" spans="1:1" x14ac:dyDescent="0.25">
      <c r="A2331">
        <v>3.4647167771560601</v>
      </c>
    </row>
    <row r="2332" spans="1:1" x14ac:dyDescent="0.25">
      <c r="A2332">
        <v>25.829415001392999</v>
      </c>
    </row>
    <row r="2333" spans="1:1" x14ac:dyDescent="0.25">
      <c r="A2333">
        <v>4.6259263959565198</v>
      </c>
    </row>
    <row r="2334" spans="1:1" x14ac:dyDescent="0.25">
      <c r="A2334">
        <v>34.689625069384199</v>
      </c>
    </row>
    <row r="2335" spans="1:1" x14ac:dyDescent="0.25">
      <c r="A2335">
        <v>24.972542177504</v>
      </c>
    </row>
    <row r="2336" spans="1:1" x14ac:dyDescent="0.25">
      <c r="A2336">
        <v>0.939106645619324</v>
      </c>
    </row>
    <row r="2337" spans="1:1" x14ac:dyDescent="0.25">
      <c r="A2337">
        <v>30.848180111399699</v>
      </c>
    </row>
    <row r="2338" spans="1:1" x14ac:dyDescent="0.25">
      <c r="A2338">
        <v>8.87986360615452E-2</v>
      </c>
    </row>
    <row r="2339" spans="1:1" x14ac:dyDescent="0.25">
      <c r="A2339">
        <v>1.79350375831806</v>
      </c>
    </row>
    <row r="2340" spans="1:1" x14ac:dyDescent="0.25">
      <c r="A2340">
        <v>1.7800499974391999</v>
      </c>
    </row>
    <row r="2341" spans="1:1" x14ac:dyDescent="0.25">
      <c r="A2341">
        <v>15.376713094538299</v>
      </c>
    </row>
    <row r="2342" spans="1:1" x14ac:dyDescent="0.25">
      <c r="A2342">
        <v>13.8602985983353</v>
      </c>
    </row>
    <row r="2343" spans="1:1" x14ac:dyDescent="0.25">
      <c r="A2343">
        <v>13.8557232253092</v>
      </c>
    </row>
    <row r="2344" spans="1:1" x14ac:dyDescent="0.25">
      <c r="A2344">
        <v>11.3364966568575</v>
      </c>
    </row>
    <row r="2345" spans="1:1" x14ac:dyDescent="0.25">
      <c r="A2345">
        <v>14.8680093802391</v>
      </c>
    </row>
    <row r="2346" spans="1:1" x14ac:dyDescent="0.25">
      <c r="A2346">
        <v>0.26462345268370702</v>
      </c>
    </row>
    <row r="2347" spans="1:1" x14ac:dyDescent="0.25">
      <c r="A2347">
        <v>1.4666516510616101</v>
      </c>
    </row>
    <row r="2348" spans="1:1" x14ac:dyDescent="0.25">
      <c r="A2348">
        <v>16.059974395095701</v>
      </c>
    </row>
    <row r="2349" spans="1:1" x14ac:dyDescent="0.25">
      <c r="A2349">
        <v>0.67530631902699101</v>
      </c>
    </row>
    <row r="2350" spans="1:1" x14ac:dyDescent="0.25">
      <c r="A2350">
        <v>27.011612129473399</v>
      </c>
    </row>
    <row r="2351" spans="1:1" x14ac:dyDescent="0.25">
      <c r="A2351">
        <v>38.834148826401801</v>
      </c>
    </row>
    <row r="2352" spans="1:1" x14ac:dyDescent="0.25">
      <c r="A2352">
        <v>4.5533761113636197</v>
      </c>
    </row>
    <row r="2353" spans="1:1" x14ac:dyDescent="0.25">
      <c r="A2353">
        <v>2.7671477223596499</v>
      </c>
    </row>
    <row r="2354" spans="1:1" x14ac:dyDescent="0.25">
      <c r="A2354">
        <v>12.107992448815301</v>
      </c>
    </row>
    <row r="2355" spans="1:1" x14ac:dyDescent="0.25">
      <c r="A2355">
        <v>7.7355832384325804</v>
      </c>
    </row>
    <row r="2356" spans="1:1" x14ac:dyDescent="0.25">
      <c r="A2356">
        <v>11.3570484855699</v>
      </c>
    </row>
    <row r="2357" spans="1:1" x14ac:dyDescent="0.25">
      <c r="A2357">
        <v>15.545968861880599</v>
      </c>
    </row>
    <row r="2358" spans="1:1" x14ac:dyDescent="0.25">
      <c r="A2358">
        <v>1.9788100886336</v>
      </c>
    </row>
    <row r="2359" spans="1:1" x14ac:dyDescent="0.25">
      <c r="A2359">
        <v>1.7880817315572699</v>
      </c>
    </row>
    <row r="2360" spans="1:1" x14ac:dyDescent="0.25">
      <c r="A2360">
        <v>1.64191458337251</v>
      </c>
    </row>
    <row r="2361" spans="1:1" x14ac:dyDescent="0.25">
      <c r="A2361">
        <v>5.1727597753354004</v>
      </c>
    </row>
    <row r="2362" spans="1:1" x14ac:dyDescent="0.25">
      <c r="A2362">
        <v>1.50522562897154</v>
      </c>
    </row>
    <row r="2363" spans="1:1" x14ac:dyDescent="0.25">
      <c r="A2363">
        <v>24.2011918152151</v>
      </c>
    </row>
    <row r="2364" spans="1:1" x14ac:dyDescent="0.25">
      <c r="A2364">
        <v>2.83575958287273</v>
      </c>
    </row>
    <row r="2365" spans="1:1" x14ac:dyDescent="0.25">
      <c r="A2365">
        <v>22.878781282483502</v>
      </c>
    </row>
    <row r="2366" spans="1:1" x14ac:dyDescent="0.25">
      <c r="A2366">
        <v>2.0516267384383502</v>
      </c>
    </row>
    <row r="2367" spans="1:1" x14ac:dyDescent="0.25">
      <c r="A2367">
        <v>13.560669981194399</v>
      </c>
    </row>
    <row r="2368" spans="1:1" x14ac:dyDescent="0.25">
      <c r="A2368">
        <v>24.179323537496</v>
      </c>
    </row>
    <row r="2369" spans="1:1" x14ac:dyDescent="0.25">
      <c r="A2369">
        <v>8.3240642943331906</v>
      </c>
    </row>
    <row r="2370" spans="1:1" x14ac:dyDescent="0.25">
      <c r="A2370">
        <v>24.486573363693399</v>
      </c>
    </row>
    <row r="2371" spans="1:1" x14ac:dyDescent="0.25">
      <c r="A2371">
        <v>3.4176325841431701</v>
      </c>
    </row>
    <row r="2372" spans="1:1" x14ac:dyDescent="0.25">
      <c r="A2372">
        <v>23.559446372047599</v>
      </c>
    </row>
    <row r="2373" spans="1:1" x14ac:dyDescent="0.25">
      <c r="A2373">
        <v>44.754540212451801</v>
      </c>
    </row>
    <row r="2374" spans="1:1" x14ac:dyDescent="0.25">
      <c r="A2374">
        <v>21.252087558925901</v>
      </c>
    </row>
    <row r="2375" spans="1:1" x14ac:dyDescent="0.25">
      <c r="A2375">
        <v>4.9165224901098998</v>
      </c>
    </row>
    <row r="2376" spans="1:1" x14ac:dyDescent="0.25">
      <c r="A2376">
        <v>20.187583160632101</v>
      </c>
    </row>
    <row r="2377" spans="1:1" x14ac:dyDescent="0.25">
      <c r="A2377">
        <v>10.8676569594135</v>
      </c>
    </row>
    <row r="2378" spans="1:1" x14ac:dyDescent="0.25">
      <c r="A2378">
        <v>12.695735238173899</v>
      </c>
    </row>
    <row r="2379" spans="1:1" x14ac:dyDescent="0.25">
      <c r="A2379">
        <v>0.23401849164115701</v>
      </c>
    </row>
    <row r="2380" spans="1:1" x14ac:dyDescent="0.25">
      <c r="A2380">
        <v>14.132908536750399</v>
      </c>
    </row>
    <row r="2381" spans="1:1" x14ac:dyDescent="0.25">
      <c r="A2381">
        <v>14.8008648549137</v>
      </c>
    </row>
    <row r="2382" spans="1:1" x14ac:dyDescent="0.25">
      <c r="A2382">
        <v>0.51177543687855298</v>
      </c>
    </row>
    <row r="2383" spans="1:1" x14ac:dyDescent="0.25">
      <c r="A2383">
        <v>44.118838244195402</v>
      </c>
    </row>
    <row r="2384" spans="1:1" x14ac:dyDescent="0.25">
      <c r="A2384">
        <v>0.260972167775954</v>
      </c>
    </row>
    <row r="2385" spans="1:1" x14ac:dyDescent="0.25">
      <c r="A2385">
        <v>40.912927647744198</v>
      </c>
    </row>
    <row r="2386" spans="1:1" x14ac:dyDescent="0.25">
      <c r="A2386">
        <v>0.75875152137756796</v>
      </c>
    </row>
    <row r="2387" spans="1:1" x14ac:dyDescent="0.25">
      <c r="A2387">
        <v>7.24734975478232</v>
      </c>
    </row>
    <row r="2388" spans="1:1" x14ac:dyDescent="0.25">
      <c r="A2388">
        <v>15.2796204832251</v>
      </c>
    </row>
    <row r="2389" spans="1:1" x14ac:dyDescent="0.25">
      <c r="A2389">
        <v>32.188589197520699</v>
      </c>
    </row>
    <row r="2390" spans="1:1" x14ac:dyDescent="0.25">
      <c r="A2390">
        <v>4.9606602484080398</v>
      </c>
    </row>
    <row r="2391" spans="1:1" x14ac:dyDescent="0.25">
      <c r="A2391">
        <v>41.117673704150803</v>
      </c>
    </row>
    <row r="2392" spans="1:1" x14ac:dyDescent="0.25">
      <c r="A2392">
        <v>15.7504218406166</v>
      </c>
    </row>
    <row r="2393" spans="1:1" x14ac:dyDescent="0.25">
      <c r="A2393">
        <v>1.94556804747899</v>
      </c>
    </row>
    <row r="2394" spans="1:1" x14ac:dyDescent="0.25">
      <c r="A2394">
        <v>20.861862288351102</v>
      </c>
    </row>
    <row r="2395" spans="1:1" x14ac:dyDescent="0.25">
      <c r="A2395">
        <v>10.448240718234601</v>
      </c>
    </row>
    <row r="2396" spans="1:1" x14ac:dyDescent="0.25">
      <c r="A2396">
        <v>6.14410265538638</v>
      </c>
    </row>
    <row r="2397" spans="1:1" x14ac:dyDescent="0.25">
      <c r="A2397">
        <v>3.3187642207631001</v>
      </c>
    </row>
    <row r="2398" spans="1:1" x14ac:dyDescent="0.25">
      <c r="A2398">
        <v>14.474746159422599</v>
      </c>
    </row>
    <row r="2399" spans="1:1" x14ac:dyDescent="0.25">
      <c r="A2399">
        <v>17.048228065310798</v>
      </c>
    </row>
    <row r="2400" spans="1:1" x14ac:dyDescent="0.25">
      <c r="A2400">
        <v>1.34440782399959</v>
      </c>
    </row>
    <row r="2401" spans="1:1" x14ac:dyDescent="0.25">
      <c r="A2401">
        <v>24.480440377034899</v>
      </c>
    </row>
    <row r="2402" spans="1:1" x14ac:dyDescent="0.25">
      <c r="A2402">
        <v>9.89789443013861</v>
      </c>
    </row>
    <row r="2403" spans="1:1" x14ac:dyDescent="0.25">
      <c r="A2403">
        <v>21.539048176798399</v>
      </c>
    </row>
    <row r="2404" spans="1:1" x14ac:dyDescent="0.25">
      <c r="A2404">
        <v>11.4494498537972</v>
      </c>
    </row>
    <row r="2405" spans="1:1" x14ac:dyDescent="0.25">
      <c r="A2405">
        <v>3.74922810892267</v>
      </c>
    </row>
    <row r="2406" spans="1:1" x14ac:dyDescent="0.25">
      <c r="A2406">
        <v>8.6901884976160897</v>
      </c>
    </row>
    <row r="2407" spans="1:1" x14ac:dyDescent="0.25">
      <c r="A2407">
        <v>4.6319420047239896</v>
      </c>
    </row>
    <row r="2408" spans="1:1" x14ac:dyDescent="0.25">
      <c r="A2408">
        <v>20.891981549091899</v>
      </c>
    </row>
    <row r="2409" spans="1:1" x14ac:dyDescent="0.25">
      <c r="A2409">
        <v>6.83068445625495</v>
      </c>
    </row>
    <row r="2410" spans="1:1" x14ac:dyDescent="0.25">
      <c r="A2410">
        <v>4.39589160448591</v>
      </c>
    </row>
    <row r="2411" spans="1:1" x14ac:dyDescent="0.25">
      <c r="A2411">
        <v>3.4748873416671899</v>
      </c>
    </row>
    <row r="2412" spans="1:1" x14ac:dyDescent="0.25">
      <c r="A2412">
        <v>2.3479882010001298</v>
      </c>
    </row>
    <row r="2413" spans="1:1" x14ac:dyDescent="0.25">
      <c r="A2413">
        <v>20.1495193451094</v>
      </c>
    </row>
    <row r="2414" spans="1:1" x14ac:dyDescent="0.25">
      <c r="A2414">
        <v>3.9217033235226402</v>
      </c>
    </row>
    <row r="2415" spans="1:1" x14ac:dyDescent="0.25">
      <c r="A2415">
        <v>14.8953727363249</v>
      </c>
    </row>
    <row r="2416" spans="1:1" x14ac:dyDescent="0.25">
      <c r="A2416">
        <v>20.5735026071244</v>
      </c>
    </row>
    <row r="2417" spans="1:1" x14ac:dyDescent="0.25">
      <c r="A2417">
        <v>6.6350059616183197</v>
      </c>
    </row>
    <row r="2418" spans="1:1" x14ac:dyDescent="0.25">
      <c r="A2418">
        <v>9.2518544845452304</v>
      </c>
    </row>
    <row r="2419" spans="1:1" x14ac:dyDescent="0.25">
      <c r="A2419">
        <v>0.65560206675891197</v>
      </c>
    </row>
    <row r="2420" spans="1:1" x14ac:dyDescent="0.25">
      <c r="A2420">
        <v>13.753664639406001</v>
      </c>
    </row>
    <row r="2421" spans="1:1" x14ac:dyDescent="0.25">
      <c r="A2421">
        <v>2.6798312582700299</v>
      </c>
    </row>
    <row r="2422" spans="1:1" x14ac:dyDescent="0.25">
      <c r="A2422">
        <v>0.67510590273982196</v>
      </c>
    </row>
    <row r="2423" spans="1:1" x14ac:dyDescent="0.25">
      <c r="A2423">
        <v>2.7286274151444201</v>
      </c>
    </row>
    <row r="2424" spans="1:1" x14ac:dyDescent="0.25">
      <c r="A2424">
        <v>17.3477656917314</v>
      </c>
    </row>
    <row r="2425" spans="1:1" x14ac:dyDescent="0.25">
      <c r="A2425">
        <v>2.6854965101078201</v>
      </c>
    </row>
    <row r="2426" spans="1:1" x14ac:dyDescent="0.25">
      <c r="A2426">
        <v>10.4290866236772</v>
      </c>
    </row>
    <row r="2427" spans="1:1" x14ac:dyDescent="0.25">
      <c r="A2427">
        <v>2.6396980697422401</v>
      </c>
    </row>
    <row r="2428" spans="1:1" x14ac:dyDescent="0.25">
      <c r="A2428">
        <v>1.5527500603100799</v>
      </c>
    </row>
    <row r="2429" spans="1:1" x14ac:dyDescent="0.25">
      <c r="A2429">
        <v>1.17281060622236</v>
      </c>
    </row>
    <row r="2430" spans="1:1" x14ac:dyDescent="0.25">
      <c r="A2430">
        <v>11.168386058131301</v>
      </c>
    </row>
    <row r="2431" spans="1:1" x14ac:dyDescent="0.25">
      <c r="A2431">
        <v>2.3889398469924301</v>
      </c>
    </row>
    <row r="2432" spans="1:1" x14ac:dyDescent="0.25">
      <c r="A2432">
        <v>1.6691589325484799</v>
      </c>
    </row>
    <row r="2433" spans="1:1" x14ac:dyDescent="0.25">
      <c r="A2433">
        <v>20.0610871896024</v>
      </c>
    </row>
    <row r="2434" spans="1:1" x14ac:dyDescent="0.25">
      <c r="A2434">
        <v>1.1867604923295401</v>
      </c>
    </row>
    <row r="2435" spans="1:1" x14ac:dyDescent="0.25">
      <c r="A2435">
        <v>10.906766990236999</v>
      </c>
    </row>
    <row r="2436" spans="1:1" x14ac:dyDescent="0.25">
      <c r="A2436">
        <v>10.961735567025601</v>
      </c>
    </row>
    <row r="2437" spans="1:1" x14ac:dyDescent="0.25">
      <c r="A2437">
        <v>19.898400604812199</v>
      </c>
    </row>
    <row r="2438" spans="1:1" x14ac:dyDescent="0.25">
      <c r="A2438">
        <v>26.366665404833199</v>
      </c>
    </row>
    <row r="2439" spans="1:1" x14ac:dyDescent="0.25">
      <c r="A2439">
        <v>19.532030209493598</v>
      </c>
    </row>
    <row r="2440" spans="1:1" x14ac:dyDescent="0.25">
      <c r="A2440">
        <v>6.6979659924673802</v>
      </c>
    </row>
    <row r="2441" spans="1:1" x14ac:dyDescent="0.25">
      <c r="A2441">
        <v>4.68913013985639</v>
      </c>
    </row>
    <row r="2442" spans="1:1" x14ac:dyDescent="0.25">
      <c r="A2442">
        <v>9.1981297095267696</v>
      </c>
    </row>
    <row r="2443" spans="1:1" x14ac:dyDescent="0.25">
      <c r="A2443">
        <v>3.1808142992981101</v>
      </c>
    </row>
    <row r="2444" spans="1:1" x14ac:dyDescent="0.25">
      <c r="A2444">
        <v>11.177531062199</v>
      </c>
    </row>
    <row r="2445" spans="1:1" x14ac:dyDescent="0.25">
      <c r="A2445">
        <v>0.68575174966900398</v>
      </c>
    </row>
    <row r="2446" spans="1:1" x14ac:dyDescent="0.25">
      <c r="A2446">
        <v>14.1164536757916</v>
      </c>
    </row>
    <row r="2447" spans="1:1" x14ac:dyDescent="0.25">
      <c r="A2447">
        <v>12.928505407358999</v>
      </c>
    </row>
    <row r="2448" spans="1:1" x14ac:dyDescent="0.25">
      <c r="A2448">
        <v>26.850727804816501</v>
      </c>
    </row>
    <row r="2449" spans="1:1" x14ac:dyDescent="0.25">
      <c r="A2449">
        <v>2.2138803481181202</v>
      </c>
    </row>
    <row r="2450" spans="1:1" x14ac:dyDescent="0.25">
      <c r="A2450">
        <v>13.119997849439599</v>
      </c>
    </row>
    <row r="2451" spans="1:1" x14ac:dyDescent="0.25">
      <c r="A2451">
        <v>2.6091529739647599</v>
      </c>
    </row>
    <row r="2452" spans="1:1" x14ac:dyDescent="0.25">
      <c r="A2452">
        <v>4.0120511864706003</v>
      </c>
    </row>
    <row r="2453" spans="1:1" x14ac:dyDescent="0.25">
      <c r="A2453">
        <v>4.7271121416210002</v>
      </c>
    </row>
    <row r="2454" spans="1:1" x14ac:dyDescent="0.25">
      <c r="A2454">
        <v>4.3679361624609099</v>
      </c>
    </row>
    <row r="2455" spans="1:1" x14ac:dyDescent="0.25">
      <c r="A2455">
        <v>19.087186590098</v>
      </c>
    </row>
    <row r="2456" spans="1:1" x14ac:dyDescent="0.25">
      <c r="A2456">
        <v>70.573496890454507</v>
      </c>
    </row>
    <row r="2457" spans="1:1" x14ac:dyDescent="0.25">
      <c r="A2457">
        <v>13.309569877183099</v>
      </c>
    </row>
    <row r="2458" spans="1:1" x14ac:dyDescent="0.25">
      <c r="A2458">
        <v>18.2618593408706</v>
      </c>
    </row>
    <row r="2459" spans="1:1" x14ac:dyDescent="0.25">
      <c r="A2459">
        <v>44.801242940784803</v>
      </c>
    </row>
    <row r="2460" spans="1:1" x14ac:dyDescent="0.25">
      <c r="A2460">
        <v>1.6467444262458599</v>
      </c>
    </row>
    <row r="2461" spans="1:1" x14ac:dyDescent="0.25">
      <c r="A2461">
        <v>2.73422833404583</v>
      </c>
    </row>
    <row r="2462" spans="1:1" x14ac:dyDescent="0.25">
      <c r="A2462">
        <v>38.695879124460603</v>
      </c>
    </row>
    <row r="2463" spans="1:1" x14ac:dyDescent="0.25">
      <c r="A2463">
        <v>3.6350480711114002</v>
      </c>
    </row>
    <row r="2464" spans="1:1" x14ac:dyDescent="0.25">
      <c r="A2464">
        <v>24.6675675853946</v>
      </c>
    </row>
    <row r="2465" spans="1:1" x14ac:dyDescent="0.25">
      <c r="A2465">
        <v>21.9884592637715</v>
      </c>
    </row>
    <row r="2466" spans="1:1" x14ac:dyDescent="0.25">
      <c r="A2466">
        <v>2.1246022745942899</v>
      </c>
    </row>
    <row r="2467" spans="1:1" x14ac:dyDescent="0.25">
      <c r="A2467">
        <v>33.798683579970699</v>
      </c>
    </row>
    <row r="2468" spans="1:1" x14ac:dyDescent="0.25">
      <c r="A2468">
        <v>15.035722095329801</v>
      </c>
    </row>
    <row r="2469" spans="1:1" x14ac:dyDescent="0.25">
      <c r="A2469">
        <v>1.7515894107021499</v>
      </c>
    </row>
    <row r="2470" spans="1:1" x14ac:dyDescent="0.25">
      <c r="A2470">
        <v>8.7578481894353395</v>
      </c>
    </row>
    <row r="2471" spans="1:1" x14ac:dyDescent="0.25">
      <c r="A2471">
        <v>36.363852108341803</v>
      </c>
    </row>
    <row r="2472" spans="1:1" x14ac:dyDescent="0.25">
      <c r="A2472">
        <v>1.9166560807867301</v>
      </c>
    </row>
    <row r="2473" spans="1:1" x14ac:dyDescent="0.25">
      <c r="A2473">
        <v>11.2214130012011</v>
      </c>
    </row>
    <row r="2474" spans="1:1" x14ac:dyDescent="0.25">
      <c r="A2474">
        <v>7.1176899330600296</v>
      </c>
    </row>
    <row r="2475" spans="1:1" x14ac:dyDescent="0.25">
      <c r="A2475">
        <v>4.3092283875828299</v>
      </c>
    </row>
    <row r="2476" spans="1:1" x14ac:dyDescent="0.25">
      <c r="A2476">
        <v>15.7015212687907</v>
      </c>
    </row>
    <row r="2477" spans="1:1" x14ac:dyDescent="0.25">
      <c r="A2477">
        <v>24.960080468753599</v>
      </c>
    </row>
    <row r="2478" spans="1:1" x14ac:dyDescent="0.25">
      <c r="A2478">
        <v>16.1084245106385</v>
      </c>
    </row>
    <row r="2479" spans="1:1" x14ac:dyDescent="0.25">
      <c r="A2479">
        <v>30.5744535201984</v>
      </c>
    </row>
    <row r="2480" spans="1:1" x14ac:dyDescent="0.25">
      <c r="A2480">
        <v>3.8477898559521999</v>
      </c>
    </row>
    <row r="2481" spans="1:1" x14ac:dyDescent="0.25">
      <c r="A2481">
        <v>2.4201076738955698</v>
      </c>
    </row>
    <row r="2482" spans="1:1" x14ac:dyDescent="0.25">
      <c r="A2482">
        <v>9.1937770033581305</v>
      </c>
    </row>
    <row r="2483" spans="1:1" x14ac:dyDescent="0.25">
      <c r="A2483">
        <v>41.307147177411103</v>
      </c>
    </row>
    <row r="2484" spans="1:1" x14ac:dyDescent="0.25">
      <c r="A2484">
        <v>9.7337441173061805</v>
      </c>
    </row>
    <row r="2485" spans="1:1" x14ac:dyDescent="0.25">
      <c r="A2485">
        <v>4.2934073669744599</v>
      </c>
    </row>
    <row r="2486" spans="1:1" x14ac:dyDescent="0.25">
      <c r="A2486">
        <v>10.265753137106501</v>
      </c>
    </row>
    <row r="2487" spans="1:1" x14ac:dyDescent="0.25">
      <c r="A2487">
        <v>8.6470844168750904</v>
      </c>
    </row>
    <row r="2488" spans="1:1" x14ac:dyDescent="0.25">
      <c r="A2488">
        <v>16.099744298036299</v>
      </c>
    </row>
    <row r="2489" spans="1:1" x14ac:dyDescent="0.25">
      <c r="A2489">
        <v>25.093009478925399</v>
      </c>
    </row>
    <row r="2490" spans="1:1" x14ac:dyDescent="0.25">
      <c r="A2490">
        <v>2.04409435623417</v>
      </c>
    </row>
    <row r="2491" spans="1:1" x14ac:dyDescent="0.25">
      <c r="A2491">
        <v>9.5201562679247402</v>
      </c>
    </row>
    <row r="2492" spans="1:1" x14ac:dyDescent="0.25">
      <c r="A2492">
        <v>14.094674259347901</v>
      </c>
    </row>
    <row r="2493" spans="1:1" x14ac:dyDescent="0.25">
      <c r="A2493">
        <v>25.801913773536999</v>
      </c>
    </row>
    <row r="2494" spans="1:1" x14ac:dyDescent="0.25">
      <c r="A2494">
        <v>17.7711982092965</v>
      </c>
    </row>
    <row r="2495" spans="1:1" x14ac:dyDescent="0.25">
      <c r="A2495">
        <v>25.254433209179499</v>
      </c>
    </row>
    <row r="2496" spans="1:1" x14ac:dyDescent="0.25">
      <c r="A2496">
        <v>23.8064451827331</v>
      </c>
    </row>
    <row r="2497" spans="1:1" x14ac:dyDescent="0.25">
      <c r="A2497">
        <v>21.345732548403699</v>
      </c>
    </row>
    <row r="2498" spans="1:1" x14ac:dyDescent="0.25">
      <c r="A2498">
        <v>1.04332962396511</v>
      </c>
    </row>
    <row r="2499" spans="1:1" x14ac:dyDescent="0.25">
      <c r="A2499">
        <v>14.202481082860301</v>
      </c>
    </row>
    <row r="2500" spans="1:1" x14ac:dyDescent="0.25">
      <c r="A2500">
        <v>0.91261524816943296</v>
      </c>
    </row>
    <row r="2501" spans="1:1" x14ac:dyDescent="0.25">
      <c r="A2501">
        <v>21.3963812723015</v>
      </c>
    </row>
    <row r="2502" spans="1:1" x14ac:dyDescent="0.25">
      <c r="A2502">
        <v>0.71231047605475895</v>
      </c>
    </row>
    <row r="2503" spans="1:1" x14ac:dyDescent="0.25">
      <c r="A2503">
        <v>6.6897650964782098</v>
      </c>
    </row>
    <row r="2504" spans="1:1" x14ac:dyDescent="0.25">
      <c r="A2504">
        <v>3.3267372689238899</v>
      </c>
    </row>
    <row r="2505" spans="1:1" x14ac:dyDescent="0.25">
      <c r="A2505">
        <v>15.233125770523699</v>
      </c>
    </row>
    <row r="2506" spans="1:1" x14ac:dyDescent="0.25">
      <c r="A2506">
        <v>0.97804939761860699</v>
      </c>
    </row>
    <row r="2507" spans="1:1" x14ac:dyDescent="0.25">
      <c r="A2507">
        <v>1.14944256650541</v>
      </c>
    </row>
    <row r="2508" spans="1:1" x14ac:dyDescent="0.25">
      <c r="A2508">
        <v>15.648739940945999</v>
      </c>
    </row>
    <row r="2509" spans="1:1" x14ac:dyDescent="0.25">
      <c r="A2509">
        <v>1.5956447112314001</v>
      </c>
    </row>
    <row r="2510" spans="1:1" x14ac:dyDescent="0.25">
      <c r="A2510">
        <v>12.279713928781501</v>
      </c>
    </row>
    <row r="2511" spans="1:1" x14ac:dyDescent="0.25">
      <c r="A2511">
        <v>25.3512922764248</v>
      </c>
    </row>
    <row r="2512" spans="1:1" x14ac:dyDescent="0.25">
      <c r="A2512">
        <v>23.5585691215955</v>
      </c>
    </row>
    <row r="2513" spans="1:1" x14ac:dyDescent="0.25">
      <c r="A2513">
        <v>12.935757023090099</v>
      </c>
    </row>
    <row r="2514" spans="1:1" x14ac:dyDescent="0.25">
      <c r="A2514">
        <v>0.97452518993512605</v>
      </c>
    </row>
    <row r="2515" spans="1:1" x14ac:dyDescent="0.25">
      <c r="A2515">
        <v>2.1217202832674702</v>
      </c>
    </row>
    <row r="2516" spans="1:1" x14ac:dyDescent="0.25">
      <c r="A2516">
        <v>0.29760850400163802</v>
      </c>
    </row>
    <row r="2517" spans="1:1" x14ac:dyDescent="0.25">
      <c r="A2517">
        <v>11.2603816428736</v>
      </c>
    </row>
    <row r="2518" spans="1:1" x14ac:dyDescent="0.25">
      <c r="A2518">
        <v>16.162286776961999</v>
      </c>
    </row>
    <row r="2519" spans="1:1" x14ac:dyDescent="0.25">
      <c r="A2519">
        <v>8.0984566548177597</v>
      </c>
    </row>
    <row r="2520" spans="1:1" x14ac:dyDescent="0.25">
      <c r="A2520">
        <v>30.366059661386601</v>
      </c>
    </row>
    <row r="2521" spans="1:1" x14ac:dyDescent="0.25">
      <c r="A2521">
        <v>2.5691881007844901</v>
      </c>
    </row>
    <row r="2522" spans="1:1" x14ac:dyDescent="0.25">
      <c r="A2522">
        <v>9.4873112623118896</v>
      </c>
    </row>
    <row r="2523" spans="1:1" x14ac:dyDescent="0.25">
      <c r="A2523">
        <v>21.4137649338161</v>
      </c>
    </row>
    <row r="2524" spans="1:1" x14ac:dyDescent="0.25">
      <c r="A2524">
        <v>10.697845426184101</v>
      </c>
    </row>
    <row r="2525" spans="1:1" x14ac:dyDescent="0.25">
      <c r="A2525">
        <v>11.6637198126135</v>
      </c>
    </row>
    <row r="2526" spans="1:1" x14ac:dyDescent="0.25">
      <c r="A2526">
        <v>2.2889732489949499</v>
      </c>
    </row>
    <row r="2527" spans="1:1" x14ac:dyDescent="0.25">
      <c r="A2527">
        <v>0.96421051720794504</v>
      </c>
    </row>
    <row r="2528" spans="1:1" x14ac:dyDescent="0.25">
      <c r="A2528">
        <v>22.659057752350702</v>
      </c>
    </row>
    <row r="2529" spans="1:1" x14ac:dyDescent="0.25">
      <c r="A2529">
        <v>22.062005275045401</v>
      </c>
    </row>
    <row r="2530" spans="1:1" x14ac:dyDescent="0.25">
      <c r="A2530">
        <v>2.5955072040527298</v>
      </c>
    </row>
    <row r="2531" spans="1:1" x14ac:dyDescent="0.25">
      <c r="A2531">
        <v>20.7978014943359</v>
      </c>
    </row>
    <row r="2532" spans="1:1" x14ac:dyDescent="0.25">
      <c r="A2532">
        <v>1.9721485556274101</v>
      </c>
    </row>
    <row r="2533" spans="1:1" x14ac:dyDescent="0.25">
      <c r="A2533">
        <v>24.616628039132902</v>
      </c>
    </row>
    <row r="2534" spans="1:1" x14ac:dyDescent="0.25">
      <c r="A2534">
        <v>3.82853662089591</v>
      </c>
    </row>
    <row r="2535" spans="1:1" x14ac:dyDescent="0.25">
      <c r="A2535">
        <v>3.3562635413284498</v>
      </c>
    </row>
    <row r="2536" spans="1:1" x14ac:dyDescent="0.25">
      <c r="A2536">
        <v>8.4693194047388705</v>
      </c>
    </row>
    <row r="2537" spans="1:1" x14ac:dyDescent="0.25">
      <c r="A2537">
        <v>17.943145801509999</v>
      </c>
    </row>
    <row r="2538" spans="1:1" x14ac:dyDescent="0.25">
      <c r="A2538">
        <v>11.5327265788576</v>
      </c>
    </row>
    <row r="2539" spans="1:1" x14ac:dyDescent="0.25">
      <c r="A2539">
        <v>2.9276764416043002</v>
      </c>
    </row>
    <row r="2540" spans="1:1" x14ac:dyDescent="0.25">
      <c r="A2540">
        <v>16.574612035257299</v>
      </c>
    </row>
    <row r="2541" spans="1:1" x14ac:dyDescent="0.25">
      <c r="A2541">
        <v>9.8018251885187304</v>
      </c>
    </row>
    <row r="2542" spans="1:1" x14ac:dyDescent="0.25">
      <c r="A2542">
        <v>0.76466422544785895</v>
      </c>
    </row>
    <row r="2543" spans="1:1" x14ac:dyDescent="0.25">
      <c r="A2543">
        <v>5.5464832153905101</v>
      </c>
    </row>
    <row r="2544" spans="1:1" x14ac:dyDescent="0.25">
      <c r="A2544">
        <v>11.8651435240469</v>
      </c>
    </row>
    <row r="2545" spans="1:1" x14ac:dyDescent="0.25">
      <c r="A2545">
        <v>10.785935638833299</v>
      </c>
    </row>
    <row r="2546" spans="1:1" x14ac:dyDescent="0.25">
      <c r="A2546">
        <v>4.5954781391256203</v>
      </c>
    </row>
    <row r="2547" spans="1:1" x14ac:dyDescent="0.25">
      <c r="A2547">
        <v>18.246844575924001</v>
      </c>
    </row>
    <row r="2548" spans="1:1" x14ac:dyDescent="0.25">
      <c r="A2548">
        <v>8.7764404334937201</v>
      </c>
    </row>
    <row r="2549" spans="1:1" x14ac:dyDescent="0.25">
      <c r="A2549">
        <v>24.463107569831099</v>
      </c>
    </row>
    <row r="2550" spans="1:1" x14ac:dyDescent="0.25">
      <c r="A2550">
        <v>12.8119852509372</v>
      </c>
    </row>
    <row r="2551" spans="1:1" x14ac:dyDescent="0.25">
      <c r="A2551">
        <v>21.4919597145349</v>
      </c>
    </row>
    <row r="2552" spans="1:1" x14ac:dyDescent="0.25">
      <c r="A2552">
        <v>6.3711613894702497</v>
      </c>
    </row>
    <row r="2553" spans="1:1" x14ac:dyDescent="0.25">
      <c r="A2553">
        <v>19.538988115108399</v>
      </c>
    </row>
    <row r="2554" spans="1:1" x14ac:dyDescent="0.25">
      <c r="A2554">
        <v>20.975721646503398</v>
      </c>
    </row>
    <row r="2555" spans="1:1" x14ac:dyDescent="0.25">
      <c r="A2555">
        <v>1.91945542796424</v>
      </c>
    </row>
    <row r="2556" spans="1:1" x14ac:dyDescent="0.25">
      <c r="A2556">
        <v>2.1672330336947199</v>
      </c>
    </row>
    <row r="2557" spans="1:1" x14ac:dyDescent="0.25">
      <c r="A2557">
        <v>6.0955305354423697</v>
      </c>
    </row>
    <row r="2558" spans="1:1" x14ac:dyDescent="0.25">
      <c r="A2558">
        <v>11.1296921455356</v>
      </c>
    </row>
    <row r="2559" spans="1:1" x14ac:dyDescent="0.25">
      <c r="A2559">
        <v>0.78310078282127005</v>
      </c>
    </row>
    <row r="2560" spans="1:1" x14ac:dyDescent="0.25">
      <c r="A2560">
        <v>12.8532853880179</v>
      </c>
    </row>
    <row r="2561" spans="1:1" x14ac:dyDescent="0.25">
      <c r="A2561">
        <v>23.566024222975301</v>
      </c>
    </row>
    <row r="2562" spans="1:1" x14ac:dyDescent="0.25">
      <c r="A2562">
        <v>15.0575216770187</v>
      </c>
    </row>
    <row r="2563" spans="1:1" x14ac:dyDescent="0.25">
      <c r="A2563">
        <v>22.711931676148801</v>
      </c>
    </row>
    <row r="2564" spans="1:1" x14ac:dyDescent="0.25">
      <c r="A2564">
        <v>27.203678483332599</v>
      </c>
    </row>
    <row r="2565" spans="1:1" x14ac:dyDescent="0.25">
      <c r="A2565">
        <v>1.5303416045262199</v>
      </c>
    </row>
    <row r="2566" spans="1:1" x14ac:dyDescent="0.25">
      <c r="A2566">
        <v>29.250516124026099</v>
      </c>
    </row>
    <row r="2567" spans="1:1" x14ac:dyDescent="0.25">
      <c r="A2567">
        <v>26.440981340337</v>
      </c>
    </row>
    <row r="2568" spans="1:1" x14ac:dyDescent="0.25">
      <c r="A2568">
        <v>25.1659905738154</v>
      </c>
    </row>
    <row r="2569" spans="1:1" x14ac:dyDescent="0.25">
      <c r="A2569">
        <v>2.08330215114314</v>
      </c>
    </row>
    <row r="2570" spans="1:1" x14ac:dyDescent="0.25">
      <c r="A2570">
        <v>19.952507151585699</v>
      </c>
    </row>
    <row r="2571" spans="1:1" x14ac:dyDescent="0.25">
      <c r="A2571">
        <v>25.855968625458001</v>
      </c>
    </row>
    <row r="2572" spans="1:1" x14ac:dyDescent="0.25">
      <c r="A2572">
        <v>3.8988422020904601</v>
      </c>
    </row>
    <row r="2573" spans="1:1" x14ac:dyDescent="0.25">
      <c r="A2573">
        <v>0.58127238323546204</v>
      </c>
    </row>
    <row r="2574" spans="1:1" x14ac:dyDescent="0.25">
      <c r="A2574">
        <v>5.8214618634785298</v>
      </c>
    </row>
    <row r="2575" spans="1:1" x14ac:dyDescent="0.25">
      <c r="A2575">
        <v>19.897527066623699</v>
      </c>
    </row>
    <row r="2576" spans="1:1" x14ac:dyDescent="0.25">
      <c r="A2576">
        <v>1.4994062003895501</v>
      </c>
    </row>
    <row r="2577" spans="1:1" x14ac:dyDescent="0.25">
      <c r="A2577">
        <v>8.4080810643839996</v>
      </c>
    </row>
    <row r="2578" spans="1:1" x14ac:dyDescent="0.25">
      <c r="A2578">
        <v>10.7387965203694</v>
      </c>
    </row>
    <row r="2579" spans="1:1" x14ac:dyDescent="0.25">
      <c r="A2579">
        <v>30.295126049877101</v>
      </c>
    </row>
    <row r="2580" spans="1:1" x14ac:dyDescent="0.25">
      <c r="A2580">
        <v>2.3972092782783698</v>
      </c>
    </row>
    <row r="2581" spans="1:1" x14ac:dyDescent="0.25">
      <c r="A2581">
        <v>19.2315019913081</v>
      </c>
    </row>
    <row r="2582" spans="1:1" x14ac:dyDescent="0.25">
      <c r="A2582">
        <v>3.8006012614256499</v>
      </c>
    </row>
    <row r="2583" spans="1:1" x14ac:dyDescent="0.25">
      <c r="A2583">
        <v>20.081951575228501</v>
      </c>
    </row>
    <row r="2584" spans="1:1" x14ac:dyDescent="0.25">
      <c r="A2584">
        <v>20.122831499832198</v>
      </c>
    </row>
    <row r="2585" spans="1:1" x14ac:dyDescent="0.25">
      <c r="A2585">
        <v>13.9938065419498</v>
      </c>
    </row>
    <row r="2586" spans="1:1" x14ac:dyDescent="0.25">
      <c r="A2586">
        <v>36.990536055816399</v>
      </c>
    </row>
    <row r="2587" spans="1:1" x14ac:dyDescent="0.25">
      <c r="A2587">
        <v>13.421524186175301</v>
      </c>
    </row>
    <row r="2588" spans="1:1" x14ac:dyDescent="0.25">
      <c r="A2588">
        <v>0.99703799969379103</v>
      </c>
    </row>
    <row r="2589" spans="1:1" x14ac:dyDescent="0.25">
      <c r="A2589">
        <v>12.6681563500069</v>
      </c>
    </row>
    <row r="2590" spans="1:1" x14ac:dyDescent="0.25">
      <c r="A2590">
        <v>2.3136353464578301</v>
      </c>
    </row>
    <row r="2591" spans="1:1" x14ac:dyDescent="0.25">
      <c r="A2591">
        <v>0.27693374372333401</v>
      </c>
    </row>
    <row r="2592" spans="1:1" x14ac:dyDescent="0.25">
      <c r="A2592">
        <v>44.672836238141898</v>
      </c>
    </row>
    <row r="2593" spans="1:1" x14ac:dyDescent="0.25">
      <c r="A2593">
        <v>2.31322369828059</v>
      </c>
    </row>
    <row r="2594" spans="1:1" x14ac:dyDescent="0.25">
      <c r="A2594">
        <v>0.45830282227761998</v>
      </c>
    </row>
    <row r="2595" spans="1:1" x14ac:dyDescent="0.25">
      <c r="A2595">
        <v>3.08655019779814</v>
      </c>
    </row>
    <row r="2596" spans="1:1" x14ac:dyDescent="0.25">
      <c r="A2596">
        <v>32.627933916713097</v>
      </c>
    </row>
    <row r="2597" spans="1:1" x14ac:dyDescent="0.25">
      <c r="A2597">
        <v>9.9822124090428801</v>
      </c>
    </row>
    <row r="2598" spans="1:1" x14ac:dyDescent="0.25">
      <c r="A2598">
        <v>3.2896871247527701</v>
      </c>
    </row>
    <row r="2599" spans="1:1" x14ac:dyDescent="0.25">
      <c r="A2599">
        <v>2.0184098717829899</v>
      </c>
    </row>
    <row r="2600" spans="1:1" x14ac:dyDescent="0.25">
      <c r="A2600">
        <v>16.1408116809998</v>
      </c>
    </row>
    <row r="2601" spans="1:1" x14ac:dyDescent="0.25">
      <c r="A2601">
        <v>13.5952637063151</v>
      </c>
    </row>
    <row r="2602" spans="1:1" x14ac:dyDescent="0.25">
      <c r="A2602">
        <v>16.789410220075599</v>
      </c>
    </row>
    <row r="2603" spans="1:1" x14ac:dyDescent="0.25">
      <c r="A2603">
        <v>2.29374819427747</v>
      </c>
    </row>
    <row r="2604" spans="1:1" x14ac:dyDescent="0.25">
      <c r="A2604">
        <v>15.1258056634768</v>
      </c>
    </row>
    <row r="2605" spans="1:1" x14ac:dyDescent="0.25">
      <c r="A2605">
        <v>35.828137905168603</v>
      </c>
    </row>
    <row r="2606" spans="1:1" x14ac:dyDescent="0.25">
      <c r="A2606">
        <v>2.6909676003596599</v>
      </c>
    </row>
    <row r="2607" spans="1:1" x14ac:dyDescent="0.25">
      <c r="A2607">
        <v>3.0412412975569301</v>
      </c>
    </row>
    <row r="2608" spans="1:1" x14ac:dyDescent="0.25">
      <c r="A2608">
        <v>0.66344999668154903</v>
      </c>
    </row>
    <row r="2609" spans="1:1" x14ac:dyDescent="0.25">
      <c r="A2609">
        <v>31.3466573695943</v>
      </c>
    </row>
    <row r="2610" spans="1:1" x14ac:dyDescent="0.25">
      <c r="A2610">
        <v>2.90917900957982</v>
      </c>
    </row>
    <row r="2611" spans="1:1" x14ac:dyDescent="0.25">
      <c r="A2611">
        <v>3.0382189157017301</v>
      </c>
    </row>
    <row r="2612" spans="1:1" x14ac:dyDescent="0.25">
      <c r="A2612">
        <v>3.4578356110062902</v>
      </c>
    </row>
    <row r="2613" spans="1:1" x14ac:dyDescent="0.25">
      <c r="A2613">
        <v>0.77631074698008096</v>
      </c>
    </row>
    <row r="2614" spans="1:1" x14ac:dyDescent="0.25">
      <c r="A2614">
        <v>3.9918533253148798</v>
      </c>
    </row>
    <row r="2615" spans="1:1" x14ac:dyDescent="0.25">
      <c r="A2615">
        <v>0.58958572393950504</v>
      </c>
    </row>
    <row r="2616" spans="1:1" x14ac:dyDescent="0.25">
      <c r="A2616">
        <v>0.70797231962231999</v>
      </c>
    </row>
    <row r="2617" spans="1:1" x14ac:dyDescent="0.25">
      <c r="A2617">
        <v>16.339455750289002</v>
      </c>
    </row>
    <row r="2618" spans="1:1" x14ac:dyDescent="0.25">
      <c r="A2618">
        <v>7.7725718788969598</v>
      </c>
    </row>
    <row r="2619" spans="1:1" x14ac:dyDescent="0.25">
      <c r="A2619">
        <v>13.1497079758472</v>
      </c>
    </row>
    <row r="2620" spans="1:1" x14ac:dyDescent="0.25">
      <c r="A2620">
        <v>14.686101371582099</v>
      </c>
    </row>
    <row r="2621" spans="1:1" x14ac:dyDescent="0.25">
      <c r="A2621">
        <v>14.686015300122101</v>
      </c>
    </row>
    <row r="2622" spans="1:1" x14ac:dyDescent="0.25">
      <c r="A2622">
        <v>2.4629851716343398</v>
      </c>
    </row>
    <row r="2623" spans="1:1" x14ac:dyDescent="0.25">
      <c r="A2623">
        <v>24.121627303274501</v>
      </c>
    </row>
    <row r="2624" spans="1:1" x14ac:dyDescent="0.25">
      <c r="A2624">
        <v>12.502107479745</v>
      </c>
    </row>
    <row r="2625" spans="1:1" x14ac:dyDescent="0.25">
      <c r="A2625">
        <v>12.937714706121</v>
      </c>
    </row>
    <row r="2626" spans="1:1" x14ac:dyDescent="0.25">
      <c r="A2626">
        <v>18.7932137366403</v>
      </c>
    </row>
    <row r="2627" spans="1:1" x14ac:dyDescent="0.25">
      <c r="A2627">
        <v>0.34118184777609001</v>
      </c>
    </row>
    <row r="2628" spans="1:1" x14ac:dyDescent="0.25">
      <c r="A2628">
        <v>12.7561915817617</v>
      </c>
    </row>
    <row r="2629" spans="1:1" x14ac:dyDescent="0.25">
      <c r="A2629">
        <v>14.661273981247</v>
      </c>
    </row>
    <row r="2630" spans="1:1" x14ac:dyDescent="0.25">
      <c r="A2630">
        <v>20.9740078008575</v>
      </c>
    </row>
    <row r="2631" spans="1:1" x14ac:dyDescent="0.25">
      <c r="A2631">
        <v>8.0823027825731106</v>
      </c>
    </row>
    <row r="2632" spans="1:1" x14ac:dyDescent="0.25">
      <c r="A2632">
        <v>4.0104727116273704</v>
      </c>
    </row>
    <row r="2633" spans="1:1" x14ac:dyDescent="0.25">
      <c r="A2633">
        <v>33.465371832575102</v>
      </c>
    </row>
    <row r="2634" spans="1:1" x14ac:dyDescent="0.25">
      <c r="A2634">
        <v>4.5549430425194997</v>
      </c>
    </row>
    <row r="2635" spans="1:1" x14ac:dyDescent="0.25">
      <c r="A2635">
        <v>1.8454458838873</v>
      </c>
    </row>
    <row r="2636" spans="1:1" x14ac:dyDescent="0.25">
      <c r="A2636">
        <v>5.3446505027928097</v>
      </c>
    </row>
    <row r="2637" spans="1:1" x14ac:dyDescent="0.25">
      <c r="A2637">
        <v>1.7261138765755999</v>
      </c>
    </row>
    <row r="2638" spans="1:1" x14ac:dyDescent="0.25">
      <c r="A2638">
        <v>4.3499698918190903</v>
      </c>
    </row>
    <row r="2639" spans="1:1" x14ac:dyDescent="0.25">
      <c r="A2639">
        <v>33.151457527623499</v>
      </c>
    </row>
    <row r="2640" spans="1:1" x14ac:dyDescent="0.25">
      <c r="A2640">
        <v>3.0987751004302102</v>
      </c>
    </row>
    <row r="2641" spans="1:1" x14ac:dyDescent="0.25">
      <c r="A2641">
        <v>10.9586614206964</v>
      </c>
    </row>
    <row r="2642" spans="1:1" x14ac:dyDescent="0.25">
      <c r="A2642">
        <v>4.6997143984466101</v>
      </c>
    </row>
    <row r="2643" spans="1:1" x14ac:dyDescent="0.25">
      <c r="A2643">
        <v>6.1234191094230503</v>
      </c>
    </row>
    <row r="2644" spans="1:1" x14ac:dyDescent="0.25">
      <c r="A2644">
        <v>2.97493893490882</v>
      </c>
    </row>
    <row r="2645" spans="1:1" x14ac:dyDescent="0.25">
      <c r="A2645">
        <v>13.1409496502817</v>
      </c>
    </row>
    <row r="2646" spans="1:1" x14ac:dyDescent="0.25">
      <c r="A2646">
        <v>11.7127626043499</v>
      </c>
    </row>
    <row r="2647" spans="1:1" x14ac:dyDescent="0.25">
      <c r="A2647">
        <v>18.2582133249247</v>
      </c>
    </row>
    <row r="2648" spans="1:1" x14ac:dyDescent="0.25">
      <c r="A2648">
        <v>0.50554087234959599</v>
      </c>
    </row>
    <row r="2649" spans="1:1" x14ac:dyDescent="0.25">
      <c r="A2649">
        <v>17.724019544451298</v>
      </c>
    </row>
    <row r="2650" spans="1:1" x14ac:dyDescent="0.25">
      <c r="A2650">
        <v>10.816110374327399</v>
      </c>
    </row>
    <row r="2651" spans="1:1" x14ac:dyDescent="0.25">
      <c r="A2651">
        <v>7.34813006312051</v>
      </c>
    </row>
    <row r="2652" spans="1:1" x14ac:dyDescent="0.25">
      <c r="A2652">
        <v>14.8812695684858</v>
      </c>
    </row>
    <row r="2653" spans="1:1" x14ac:dyDescent="0.25">
      <c r="A2653">
        <v>7.0331140066564002</v>
      </c>
    </row>
    <row r="2654" spans="1:1" x14ac:dyDescent="0.25">
      <c r="A2654">
        <v>3.3779918337627199</v>
      </c>
    </row>
    <row r="2655" spans="1:1" x14ac:dyDescent="0.25">
      <c r="A2655">
        <v>10.104096188715101</v>
      </c>
    </row>
    <row r="2656" spans="1:1" x14ac:dyDescent="0.25">
      <c r="A2656">
        <v>18.141953104173101</v>
      </c>
    </row>
    <row r="2657" spans="1:1" x14ac:dyDescent="0.25">
      <c r="A2657">
        <v>15.1833098970351</v>
      </c>
    </row>
    <row r="2658" spans="1:1" x14ac:dyDescent="0.25">
      <c r="A2658">
        <v>2.7223768030681499</v>
      </c>
    </row>
    <row r="2659" spans="1:1" x14ac:dyDescent="0.25">
      <c r="A2659">
        <v>2.2935950006846202</v>
      </c>
    </row>
    <row r="2660" spans="1:1" x14ac:dyDescent="0.25">
      <c r="A2660">
        <v>31.193513181231701</v>
      </c>
    </row>
    <row r="2661" spans="1:1" x14ac:dyDescent="0.25">
      <c r="A2661">
        <v>33.664674488936001</v>
      </c>
    </row>
    <row r="2662" spans="1:1" x14ac:dyDescent="0.25">
      <c r="A2662">
        <v>26.062433570691901</v>
      </c>
    </row>
    <row r="2663" spans="1:1" x14ac:dyDescent="0.25">
      <c r="A2663">
        <v>3.5877532279036699</v>
      </c>
    </row>
    <row r="2664" spans="1:1" x14ac:dyDescent="0.25">
      <c r="A2664">
        <v>12.5883358414724</v>
      </c>
    </row>
    <row r="2665" spans="1:1" x14ac:dyDescent="0.25">
      <c r="A2665">
        <v>0.51554227433602595</v>
      </c>
    </row>
    <row r="2666" spans="1:1" x14ac:dyDescent="0.25">
      <c r="A2666">
        <v>0.73913271095305999</v>
      </c>
    </row>
    <row r="2667" spans="1:1" x14ac:dyDescent="0.25">
      <c r="A2667">
        <v>8.1152249359565491</v>
      </c>
    </row>
    <row r="2668" spans="1:1" x14ac:dyDescent="0.25">
      <c r="A2668">
        <v>16.672389359314199</v>
      </c>
    </row>
    <row r="2669" spans="1:1" x14ac:dyDescent="0.25">
      <c r="A2669">
        <v>20.305599254091501</v>
      </c>
    </row>
    <row r="2670" spans="1:1" x14ac:dyDescent="0.25">
      <c r="A2670">
        <v>1.44806416318441</v>
      </c>
    </row>
    <row r="2671" spans="1:1" x14ac:dyDescent="0.25">
      <c r="A2671">
        <v>15.586902518602599</v>
      </c>
    </row>
    <row r="2672" spans="1:1" x14ac:dyDescent="0.25">
      <c r="A2672">
        <v>1.5180338730756</v>
      </c>
    </row>
    <row r="2673" spans="1:1" x14ac:dyDescent="0.25">
      <c r="A2673">
        <v>16.220914963182899</v>
      </c>
    </row>
    <row r="2674" spans="1:1" x14ac:dyDescent="0.25">
      <c r="A2674">
        <v>1.61530617766158</v>
      </c>
    </row>
    <row r="2675" spans="1:1" x14ac:dyDescent="0.25">
      <c r="A2675">
        <v>41.012949449730399</v>
      </c>
    </row>
    <row r="2676" spans="1:1" x14ac:dyDescent="0.25">
      <c r="A2676">
        <v>33.646716930185001</v>
      </c>
    </row>
    <row r="2677" spans="1:1" x14ac:dyDescent="0.25">
      <c r="A2677">
        <v>2.2158731997614001</v>
      </c>
    </row>
    <row r="2678" spans="1:1" x14ac:dyDescent="0.25">
      <c r="A2678">
        <v>1.13306781525801</v>
      </c>
    </row>
    <row r="2679" spans="1:1" x14ac:dyDescent="0.25">
      <c r="A2679">
        <v>0.81822536792879996</v>
      </c>
    </row>
    <row r="2680" spans="1:1" x14ac:dyDescent="0.25">
      <c r="A2680">
        <v>2.7807374123681399</v>
      </c>
    </row>
    <row r="2681" spans="1:1" x14ac:dyDescent="0.25">
      <c r="A2681">
        <v>26.960936222014301</v>
      </c>
    </row>
    <row r="2682" spans="1:1" x14ac:dyDescent="0.25">
      <c r="A2682">
        <v>6.8578324750111701</v>
      </c>
    </row>
    <row r="2683" spans="1:1" x14ac:dyDescent="0.25">
      <c r="A2683">
        <v>30.320173837231099</v>
      </c>
    </row>
    <row r="2684" spans="1:1" x14ac:dyDescent="0.25">
      <c r="A2684">
        <v>30.599846098004502</v>
      </c>
    </row>
    <row r="2685" spans="1:1" x14ac:dyDescent="0.25">
      <c r="A2685">
        <v>9.7140447980069595</v>
      </c>
    </row>
    <row r="2686" spans="1:1" x14ac:dyDescent="0.25">
      <c r="A2686">
        <v>12.0605979674424</v>
      </c>
    </row>
    <row r="2687" spans="1:1" x14ac:dyDescent="0.25">
      <c r="A2687">
        <v>3.2525765258719201</v>
      </c>
    </row>
    <row r="2688" spans="1:1" x14ac:dyDescent="0.25">
      <c r="A2688">
        <v>14.2187668235355</v>
      </c>
    </row>
    <row r="2689" spans="1:1" x14ac:dyDescent="0.25">
      <c r="A2689">
        <v>10.428366899610699</v>
      </c>
    </row>
    <row r="2690" spans="1:1" x14ac:dyDescent="0.25">
      <c r="A2690">
        <v>28.576225300733601</v>
      </c>
    </row>
    <row r="2691" spans="1:1" x14ac:dyDescent="0.25">
      <c r="A2691">
        <v>41.645321242578198</v>
      </c>
    </row>
    <row r="2692" spans="1:1" x14ac:dyDescent="0.25">
      <c r="A2692">
        <v>20.934572167259699</v>
      </c>
    </row>
    <row r="2693" spans="1:1" x14ac:dyDescent="0.25">
      <c r="A2693">
        <v>5.3101423077013203E-2</v>
      </c>
    </row>
    <row r="2694" spans="1:1" x14ac:dyDescent="0.25">
      <c r="A2694">
        <v>9.8188166157439696</v>
      </c>
    </row>
    <row r="2695" spans="1:1" x14ac:dyDescent="0.25">
      <c r="A2695">
        <v>26.275908681132499</v>
      </c>
    </row>
    <row r="2696" spans="1:1" x14ac:dyDescent="0.25">
      <c r="A2696">
        <v>3.1797400043759998</v>
      </c>
    </row>
    <row r="2697" spans="1:1" x14ac:dyDescent="0.25">
      <c r="A2697">
        <v>14.562947036867699</v>
      </c>
    </row>
    <row r="2698" spans="1:1" x14ac:dyDescent="0.25">
      <c r="A2698">
        <v>13.587213762916001</v>
      </c>
    </row>
    <row r="2699" spans="1:1" x14ac:dyDescent="0.25">
      <c r="A2699">
        <v>23.5518447139813</v>
      </c>
    </row>
    <row r="2700" spans="1:1" x14ac:dyDescent="0.25">
      <c r="A2700">
        <v>16.631539609031599</v>
      </c>
    </row>
    <row r="2701" spans="1:1" x14ac:dyDescent="0.25">
      <c r="A2701">
        <v>1.1648046122479301</v>
      </c>
    </row>
    <row r="2702" spans="1:1" x14ac:dyDescent="0.25">
      <c r="A2702">
        <v>3.7045856787946101</v>
      </c>
    </row>
    <row r="2703" spans="1:1" x14ac:dyDescent="0.25">
      <c r="A2703">
        <v>11.429450853233099</v>
      </c>
    </row>
    <row r="2704" spans="1:1" x14ac:dyDescent="0.25">
      <c r="A2704">
        <v>3.9173175154409501</v>
      </c>
    </row>
    <row r="2705" spans="1:1" x14ac:dyDescent="0.25">
      <c r="A2705">
        <v>1.53040058142567</v>
      </c>
    </row>
    <row r="2706" spans="1:1" x14ac:dyDescent="0.25">
      <c r="A2706">
        <v>13.378764956914999</v>
      </c>
    </row>
    <row r="2707" spans="1:1" x14ac:dyDescent="0.25">
      <c r="A2707">
        <v>11.516534835811701</v>
      </c>
    </row>
    <row r="2708" spans="1:1" x14ac:dyDescent="0.25">
      <c r="A2708">
        <v>1.8654772260683099</v>
      </c>
    </row>
    <row r="2709" spans="1:1" x14ac:dyDescent="0.25">
      <c r="A2709">
        <v>6.27141043373841</v>
      </c>
    </row>
    <row r="2710" spans="1:1" x14ac:dyDescent="0.25">
      <c r="A2710">
        <v>7.1636207332166402</v>
      </c>
    </row>
    <row r="2711" spans="1:1" x14ac:dyDescent="0.25">
      <c r="A2711">
        <v>4.3575115693134903</v>
      </c>
    </row>
    <row r="2712" spans="1:1" x14ac:dyDescent="0.25">
      <c r="A2712">
        <v>3.2625975045720699</v>
      </c>
    </row>
    <row r="2713" spans="1:1" x14ac:dyDescent="0.25">
      <c r="A2713">
        <v>24.120547974268401</v>
      </c>
    </row>
    <row r="2714" spans="1:1" x14ac:dyDescent="0.25">
      <c r="A2714">
        <v>19.421403193972299</v>
      </c>
    </row>
    <row r="2715" spans="1:1" x14ac:dyDescent="0.25">
      <c r="A2715">
        <v>5.34427002924508</v>
      </c>
    </row>
    <row r="2716" spans="1:1" x14ac:dyDescent="0.25">
      <c r="A2716">
        <v>2.6654705480165202</v>
      </c>
    </row>
    <row r="2717" spans="1:1" x14ac:dyDescent="0.25">
      <c r="A2717">
        <v>14.119893708211301</v>
      </c>
    </row>
    <row r="2718" spans="1:1" x14ac:dyDescent="0.25">
      <c r="A2718">
        <v>21.862973760649101</v>
      </c>
    </row>
    <row r="2719" spans="1:1" x14ac:dyDescent="0.25">
      <c r="A2719">
        <v>4.0659221399982597</v>
      </c>
    </row>
    <row r="2720" spans="1:1" x14ac:dyDescent="0.25">
      <c r="A2720">
        <v>14.6886322829866</v>
      </c>
    </row>
    <row r="2721" spans="1:1" x14ac:dyDescent="0.25">
      <c r="A2721">
        <v>0.74839287408896604</v>
      </c>
    </row>
    <row r="2722" spans="1:1" x14ac:dyDescent="0.25">
      <c r="A2722">
        <v>1.2014521926205</v>
      </c>
    </row>
    <row r="2723" spans="1:1" x14ac:dyDescent="0.25">
      <c r="A2723">
        <v>26.2049380385582</v>
      </c>
    </row>
    <row r="2724" spans="1:1" x14ac:dyDescent="0.25">
      <c r="A2724">
        <v>4.1835456550249903</v>
      </c>
    </row>
    <row r="2725" spans="1:1" x14ac:dyDescent="0.25">
      <c r="A2725">
        <v>7.1912560658792604</v>
      </c>
    </row>
    <row r="2726" spans="1:1" x14ac:dyDescent="0.25">
      <c r="A2726">
        <v>9.8515919748194598</v>
      </c>
    </row>
    <row r="2727" spans="1:1" x14ac:dyDescent="0.25">
      <c r="A2727">
        <v>2.1888325868526302</v>
      </c>
    </row>
    <row r="2728" spans="1:1" x14ac:dyDescent="0.25">
      <c r="A2728">
        <v>7.1581775640722496</v>
      </c>
    </row>
    <row r="2729" spans="1:1" x14ac:dyDescent="0.25">
      <c r="A2729">
        <v>3.6068902829264098</v>
      </c>
    </row>
    <row r="2730" spans="1:1" x14ac:dyDescent="0.25">
      <c r="A2730">
        <v>3.8688063606023402</v>
      </c>
    </row>
    <row r="2731" spans="1:1" x14ac:dyDescent="0.25">
      <c r="A2731">
        <v>0.60345287135350301</v>
      </c>
    </row>
    <row r="2732" spans="1:1" x14ac:dyDescent="0.25">
      <c r="A2732">
        <v>27.444512250457102</v>
      </c>
    </row>
    <row r="2733" spans="1:1" x14ac:dyDescent="0.25">
      <c r="A2733">
        <v>39.225740698043403</v>
      </c>
    </row>
    <row r="2734" spans="1:1" x14ac:dyDescent="0.25">
      <c r="A2734">
        <v>7.6368492446915504</v>
      </c>
    </row>
    <row r="2735" spans="1:1" x14ac:dyDescent="0.25">
      <c r="A2735">
        <v>10.7819092731908</v>
      </c>
    </row>
    <row r="2736" spans="1:1" x14ac:dyDescent="0.25">
      <c r="A2736">
        <v>20.775557609257099</v>
      </c>
    </row>
    <row r="2737" spans="1:1" x14ac:dyDescent="0.25">
      <c r="A2737">
        <v>1.32848761144101</v>
      </c>
    </row>
    <row r="2738" spans="1:1" x14ac:dyDescent="0.25">
      <c r="A2738">
        <v>24.819912028010901</v>
      </c>
    </row>
    <row r="2739" spans="1:1" x14ac:dyDescent="0.25">
      <c r="A2739">
        <v>1.5113893607233899</v>
      </c>
    </row>
    <row r="2740" spans="1:1" x14ac:dyDescent="0.25">
      <c r="A2740">
        <v>18.547390405951798</v>
      </c>
    </row>
    <row r="2741" spans="1:1" x14ac:dyDescent="0.25">
      <c r="A2741">
        <v>5.2343658884667601</v>
      </c>
    </row>
    <row r="2742" spans="1:1" x14ac:dyDescent="0.25">
      <c r="A2742">
        <v>13.102293803338799</v>
      </c>
    </row>
    <row r="2743" spans="1:1" x14ac:dyDescent="0.25">
      <c r="A2743">
        <v>9.6213756089079503</v>
      </c>
    </row>
    <row r="2744" spans="1:1" x14ac:dyDescent="0.25">
      <c r="A2744">
        <v>4.8529113285283998</v>
      </c>
    </row>
    <row r="2745" spans="1:1" x14ac:dyDescent="0.25">
      <c r="A2745">
        <v>15.194249694153701</v>
      </c>
    </row>
    <row r="2746" spans="1:1" x14ac:dyDescent="0.25">
      <c r="A2746">
        <v>15.212822848478201</v>
      </c>
    </row>
    <row r="2747" spans="1:1" x14ac:dyDescent="0.25">
      <c r="A2747">
        <v>4.3411105613658201</v>
      </c>
    </row>
    <row r="2748" spans="1:1" x14ac:dyDescent="0.25">
      <c r="A2748">
        <v>5.1568375666945796</v>
      </c>
    </row>
    <row r="2749" spans="1:1" x14ac:dyDescent="0.25">
      <c r="A2749">
        <v>3.6198631581384899</v>
      </c>
    </row>
    <row r="2750" spans="1:1" x14ac:dyDescent="0.25">
      <c r="A2750">
        <v>14.275603706172101</v>
      </c>
    </row>
    <row r="2751" spans="1:1" x14ac:dyDescent="0.25">
      <c r="A2751">
        <v>10.6952647007345</v>
      </c>
    </row>
    <row r="2752" spans="1:1" x14ac:dyDescent="0.25">
      <c r="A2752">
        <v>1.7645112356405299</v>
      </c>
    </row>
    <row r="2753" spans="1:1" x14ac:dyDescent="0.25">
      <c r="A2753">
        <v>0.296508937633784</v>
      </c>
    </row>
    <row r="2754" spans="1:1" x14ac:dyDescent="0.25">
      <c r="A2754">
        <v>4.7074751478127004</v>
      </c>
    </row>
    <row r="2755" spans="1:1" x14ac:dyDescent="0.25">
      <c r="A2755">
        <v>10.5346196261975</v>
      </c>
    </row>
    <row r="2756" spans="1:1" x14ac:dyDescent="0.25">
      <c r="A2756">
        <v>2.21308673663032</v>
      </c>
    </row>
    <row r="2757" spans="1:1" x14ac:dyDescent="0.25">
      <c r="A2757">
        <v>1.2980183896183899</v>
      </c>
    </row>
    <row r="2758" spans="1:1" x14ac:dyDescent="0.25">
      <c r="A2758">
        <v>2.2916807948477498</v>
      </c>
    </row>
    <row r="2759" spans="1:1" x14ac:dyDescent="0.25">
      <c r="A2759">
        <v>4.2795662801864998</v>
      </c>
    </row>
    <row r="2760" spans="1:1" x14ac:dyDescent="0.25">
      <c r="A2760">
        <v>14.0161953392223</v>
      </c>
    </row>
    <row r="2761" spans="1:1" x14ac:dyDescent="0.25">
      <c r="A2761">
        <v>19.761137015990599</v>
      </c>
    </row>
    <row r="2762" spans="1:1" x14ac:dyDescent="0.25">
      <c r="A2762">
        <v>14.7884467798067</v>
      </c>
    </row>
    <row r="2763" spans="1:1" x14ac:dyDescent="0.25">
      <c r="A2763">
        <v>10.815642807266901</v>
      </c>
    </row>
    <row r="2764" spans="1:1" x14ac:dyDescent="0.25">
      <c r="A2764">
        <v>19.249148727359401</v>
      </c>
    </row>
    <row r="2765" spans="1:1" x14ac:dyDescent="0.25">
      <c r="A2765">
        <v>2.3702589106738898</v>
      </c>
    </row>
    <row r="2766" spans="1:1" x14ac:dyDescent="0.25">
      <c r="A2766">
        <v>15.693686476237</v>
      </c>
    </row>
    <row r="2767" spans="1:1" x14ac:dyDescent="0.25">
      <c r="A2767">
        <v>39.242118473776699</v>
      </c>
    </row>
    <row r="2768" spans="1:1" x14ac:dyDescent="0.25">
      <c r="A2768">
        <v>6.2773651379432698</v>
      </c>
    </row>
    <row r="2769" spans="1:1" x14ac:dyDescent="0.25">
      <c r="A2769">
        <v>12.950994717448401</v>
      </c>
    </row>
    <row r="2770" spans="1:1" x14ac:dyDescent="0.25">
      <c r="A2770">
        <v>0.884506789857054</v>
      </c>
    </row>
    <row r="2771" spans="1:1" x14ac:dyDescent="0.25">
      <c r="A2771">
        <v>25.785649999519201</v>
      </c>
    </row>
    <row r="2772" spans="1:1" x14ac:dyDescent="0.25">
      <c r="A2772">
        <v>0.45986724860642098</v>
      </c>
    </row>
    <row r="2773" spans="1:1" x14ac:dyDescent="0.25">
      <c r="A2773">
        <v>1.93340673148822</v>
      </c>
    </row>
    <row r="2774" spans="1:1" x14ac:dyDescent="0.25">
      <c r="A2774">
        <v>5.3082303425947597</v>
      </c>
    </row>
    <row r="2775" spans="1:1" x14ac:dyDescent="0.25">
      <c r="A2775">
        <v>51.250422732932101</v>
      </c>
    </row>
    <row r="2776" spans="1:1" x14ac:dyDescent="0.25">
      <c r="A2776">
        <v>0.51691717389575897</v>
      </c>
    </row>
    <row r="2777" spans="1:1" x14ac:dyDescent="0.25">
      <c r="A2777">
        <v>1.6005123970397299</v>
      </c>
    </row>
    <row r="2778" spans="1:1" x14ac:dyDescent="0.25">
      <c r="A2778">
        <v>10.241436590583801</v>
      </c>
    </row>
    <row r="2779" spans="1:1" x14ac:dyDescent="0.25">
      <c r="A2779">
        <v>9.28876006741236</v>
      </c>
    </row>
    <row r="2780" spans="1:1" x14ac:dyDescent="0.25">
      <c r="A2780">
        <v>15.1473480393458</v>
      </c>
    </row>
    <row r="2781" spans="1:1" x14ac:dyDescent="0.25">
      <c r="A2781">
        <v>21.698588920556698</v>
      </c>
    </row>
    <row r="2782" spans="1:1" x14ac:dyDescent="0.25">
      <c r="A2782">
        <v>26.511885429985401</v>
      </c>
    </row>
    <row r="2783" spans="1:1" x14ac:dyDescent="0.25">
      <c r="A2783">
        <v>6.0464801558504897</v>
      </c>
    </row>
    <row r="2784" spans="1:1" x14ac:dyDescent="0.25">
      <c r="A2784">
        <v>1.31087298979611</v>
      </c>
    </row>
    <row r="2785" spans="1:1" x14ac:dyDescent="0.25">
      <c r="A2785">
        <v>14.6137924779744</v>
      </c>
    </row>
    <row r="2786" spans="1:1" x14ac:dyDescent="0.25">
      <c r="A2786">
        <v>2.1189504015426399</v>
      </c>
    </row>
    <row r="2787" spans="1:1" x14ac:dyDescent="0.25">
      <c r="A2787">
        <v>1.5328422046416901</v>
      </c>
    </row>
    <row r="2788" spans="1:1" x14ac:dyDescent="0.25">
      <c r="A2788">
        <v>10.3200619080921</v>
      </c>
    </row>
    <row r="2789" spans="1:1" x14ac:dyDescent="0.25">
      <c r="A2789">
        <v>0.22330807479843201</v>
      </c>
    </row>
    <row r="2790" spans="1:1" x14ac:dyDescent="0.25">
      <c r="A2790">
        <v>18.7843352608445</v>
      </c>
    </row>
    <row r="2791" spans="1:1" x14ac:dyDescent="0.25">
      <c r="A2791">
        <v>5.2920519144053104</v>
      </c>
    </row>
    <row r="2792" spans="1:1" x14ac:dyDescent="0.25">
      <c r="A2792">
        <v>13.042662133267999</v>
      </c>
    </row>
    <row r="2793" spans="1:1" x14ac:dyDescent="0.25">
      <c r="A2793">
        <v>3.5266257317868002</v>
      </c>
    </row>
    <row r="2794" spans="1:1" x14ac:dyDescent="0.25">
      <c r="A2794">
        <v>8.6285139356483107</v>
      </c>
    </row>
    <row r="2795" spans="1:1" x14ac:dyDescent="0.25">
      <c r="A2795">
        <v>30.723234365119499</v>
      </c>
    </row>
    <row r="2796" spans="1:1" x14ac:dyDescent="0.25">
      <c r="A2796">
        <v>2.1020490816550201</v>
      </c>
    </row>
    <row r="2797" spans="1:1" x14ac:dyDescent="0.25">
      <c r="A2797">
        <v>57.6238939840418</v>
      </c>
    </row>
    <row r="2798" spans="1:1" x14ac:dyDescent="0.25">
      <c r="A2798">
        <v>26.260754736892999</v>
      </c>
    </row>
    <row r="2799" spans="1:1" x14ac:dyDescent="0.25">
      <c r="A2799">
        <v>2.5757815857219901</v>
      </c>
    </row>
    <row r="2800" spans="1:1" x14ac:dyDescent="0.25">
      <c r="A2800">
        <v>23.677875890199399</v>
      </c>
    </row>
    <row r="2801" spans="1:1" x14ac:dyDescent="0.25">
      <c r="A2801">
        <v>30.7854168079941</v>
      </c>
    </row>
    <row r="2802" spans="1:1" x14ac:dyDescent="0.25">
      <c r="A2802">
        <v>1.74490219589607</v>
      </c>
    </row>
    <row r="2803" spans="1:1" x14ac:dyDescent="0.25">
      <c r="A2803">
        <v>41.832690340523499</v>
      </c>
    </row>
    <row r="2804" spans="1:1" x14ac:dyDescent="0.25">
      <c r="A2804">
        <v>9.9650895868051705</v>
      </c>
    </row>
    <row r="2805" spans="1:1" x14ac:dyDescent="0.25">
      <c r="A2805">
        <v>20.144290396750499</v>
      </c>
    </row>
    <row r="2806" spans="1:1" x14ac:dyDescent="0.25">
      <c r="A2806">
        <v>16.269077391764</v>
      </c>
    </row>
    <row r="2807" spans="1:1" x14ac:dyDescent="0.25">
      <c r="A2807">
        <v>4.4101262112672197</v>
      </c>
    </row>
    <row r="2808" spans="1:1" x14ac:dyDescent="0.25">
      <c r="A2808">
        <v>3.38133094921178</v>
      </c>
    </row>
    <row r="2809" spans="1:1" x14ac:dyDescent="0.25">
      <c r="A2809">
        <v>8.3494073953058194</v>
      </c>
    </row>
    <row r="2810" spans="1:1" x14ac:dyDescent="0.25">
      <c r="A2810">
        <v>0.82686757042293002</v>
      </c>
    </row>
    <row r="2811" spans="1:1" x14ac:dyDescent="0.25">
      <c r="A2811">
        <v>4.3703183136717501</v>
      </c>
    </row>
    <row r="2812" spans="1:1" x14ac:dyDescent="0.25">
      <c r="A2812">
        <v>9.1021293777143697</v>
      </c>
    </row>
    <row r="2813" spans="1:1" x14ac:dyDescent="0.25">
      <c r="A2813">
        <v>3.8367024977672601</v>
      </c>
    </row>
    <row r="2814" spans="1:1" x14ac:dyDescent="0.25">
      <c r="A2814">
        <v>7.7177537238569096</v>
      </c>
    </row>
    <row r="2815" spans="1:1" x14ac:dyDescent="0.25">
      <c r="A2815">
        <v>6.4941889516647802</v>
      </c>
    </row>
    <row r="2816" spans="1:1" x14ac:dyDescent="0.25">
      <c r="A2816">
        <v>20.720431624717701</v>
      </c>
    </row>
    <row r="2817" spans="1:1" x14ac:dyDescent="0.25">
      <c r="A2817">
        <v>2.26738216388951</v>
      </c>
    </row>
    <row r="2818" spans="1:1" x14ac:dyDescent="0.25">
      <c r="A2818">
        <v>16.651141546645899</v>
      </c>
    </row>
    <row r="2819" spans="1:1" x14ac:dyDescent="0.25">
      <c r="A2819">
        <v>38.2920717087299</v>
      </c>
    </row>
    <row r="2820" spans="1:1" x14ac:dyDescent="0.25">
      <c r="A2820">
        <v>2.1147604495868602</v>
      </c>
    </row>
    <row r="2821" spans="1:1" x14ac:dyDescent="0.25">
      <c r="A2821">
        <v>25.9795692745294</v>
      </c>
    </row>
    <row r="2822" spans="1:1" x14ac:dyDescent="0.25">
      <c r="A2822">
        <v>13.0758422613021</v>
      </c>
    </row>
    <row r="2823" spans="1:1" x14ac:dyDescent="0.25">
      <c r="A2823">
        <v>17.115726478518301</v>
      </c>
    </row>
    <row r="2824" spans="1:1" x14ac:dyDescent="0.25">
      <c r="A2824">
        <v>1.92150889312332</v>
      </c>
    </row>
    <row r="2825" spans="1:1" x14ac:dyDescent="0.25">
      <c r="A2825">
        <v>18.8932963161811</v>
      </c>
    </row>
    <row r="2826" spans="1:1" x14ac:dyDescent="0.25">
      <c r="A2826">
        <v>2.1974024457941099</v>
      </c>
    </row>
    <row r="2827" spans="1:1" x14ac:dyDescent="0.25">
      <c r="A2827">
        <v>16.619316508557901</v>
      </c>
    </row>
    <row r="2828" spans="1:1" x14ac:dyDescent="0.25">
      <c r="A2828">
        <v>2.2312232679834398</v>
      </c>
    </row>
    <row r="2829" spans="1:1" x14ac:dyDescent="0.25">
      <c r="A2829">
        <v>25.953472940105701</v>
      </c>
    </row>
    <row r="2830" spans="1:1" x14ac:dyDescent="0.25">
      <c r="A2830">
        <v>34.203018431819203</v>
      </c>
    </row>
    <row r="2831" spans="1:1" x14ac:dyDescent="0.25">
      <c r="A2831">
        <v>13.5434258623015</v>
      </c>
    </row>
    <row r="2832" spans="1:1" x14ac:dyDescent="0.25">
      <c r="A2832">
        <v>28.557630239145801</v>
      </c>
    </row>
    <row r="2833" spans="1:1" x14ac:dyDescent="0.25">
      <c r="A2833">
        <v>3.1949621034242899</v>
      </c>
    </row>
    <row r="2834" spans="1:1" x14ac:dyDescent="0.25">
      <c r="A2834">
        <v>1.71956551367286</v>
      </c>
    </row>
    <row r="2835" spans="1:1" x14ac:dyDescent="0.25">
      <c r="A2835">
        <v>1.9309727771566001</v>
      </c>
    </row>
    <row r="2836" spans="1:1" x14ac:dyDescent="0.25">
      <c r="A2836">
        <v>19.703632554447498</v>
      </c>
    </row>
    <row r="2837" spans="1:1" x14ac:dyDescent="0.25">
      <c r="A2837">
        <v>2.5121236947756498</v>
      </c>
    </row>
    <row r="2838" spans="1:1" x14ac:dyDescent="0.25">
      <c r="A2838">
        <v>1.0134996659451301</v>
      </c>
    </row>
    <row r="2839" spans="1:1" x14ac:dyDescent="0.25">
      <c r="A2839">
        <v>3.1505536096437399</v>
      </c>
    </row>
    <row r="2840" spans="1:1" x14ac:dyDescent="0.25">
      <c r="A2840">
        <v>7.4852223894141403</v>
      </c>
    </row>
    <row r="2841" spans="1:1" x14ac:dyDescent="0.25">
      <c r="A2841">
        <v>11.8682826230082</v>
      </c>
    </row>
    <row r="2842" spans="1:1" x14ac:dyDescent="0.25">
      <c r="A2842">
        <v>10.2199434482855</v>
      </c>
    </row>
    <row r="2843" spans="1:1" x14ac:dyDescent="0.25">
      <c r="A2843">
        <v>1.9449423081403301</v>
      </c>
    </row>
    <row r="2844" spans="1:1" x14ac:dyDescent="0.25">
      <c r="A2844">
        <v>14.0049660751292</v>
      </c>
    </row>
    <row r="2845" spans="1:1" x14ac:dyDescent="0.25">
      <c r="A2845">
        <v>2.7113638718911002</v>
      </c>
    </row>
    <row r="2846" spans="1:1" x14ac:dyDescent="0.25">
      <c r="A2846">
        <v>9.5595085877081392</v>
      </c>
    </row>
    <row r="2847" spans="1:1" x14ac:dyDescent="0.25">
      <c r="A2847">
        <v>11.000890234027301</v>
      </c>
    </row>
    <row r="2848" spans="1:1" x14ac:dyDescent="0.25">
      <c r="A2848">
        <v>0.11692355810161199</v>
      </c>
    </row>
    <row r="2849" spans="1:1" x14ac:dyDescent="0.25">
      <c r="A2849">
        <v>30.4945142082037</v>
      </c>
    </row>
    <row r="2850" spans="1:1" x14ac:dyDescent="0.25">
      <c r="A2850">
        <v>59.198502249106397</v>
      </c>
    </row>
    <row r="2851" spans="1:1" x14ac:dyDescent="0.25">
      <c r="A2851">
        <v>2.27737029249908</v>
      </c>
    </row>
    <row r="2852" spans="1:1" x14ac:dyDescent="0.25">
      <c r="A2852">
        <v>31.792987717091801</v>
      </c>
    </row>
    <row r="2853" spans="1:1" x14ac:dyDescent="0.25">
      <c r="A2853">
        <v>6.0069952719631603</v>
      </c>
    </row>
    <row r="2854" spans="1:1" x14ac:dyDescent="0.25">
      <c r="A2854">
        <v>1.13889300521346</v>
      </c>
    </row>
    <row r="2855" spans="1:1" x14ac:dyDescent="0.25">
      <c r="A2855">
        <v>9.9588189454083604</v>
      </c>
    </row>
    <row r="2856" spans="1:1" x14ac:dyDescent="0.25">
      <c r="A2856">
        <v>12.7157445762875</v>
      </c>
    </row>
    <row r="2857" spans="1:1" x14ac:dyDescent="0.25">
      <c r="A2857">
        <v>34.401173528225698</v>
      </c>
    </row>
    <row r="2858" spans="1:1" x14ac:dyDescent="0.25">
      <c r="A2858">
        <v>30.607210274801201</v>
      </c>
    </row>
    <row r="2859" spans="1:1" x14ac:dyDescent="0.25">
      <c r="A2859">
        <v>11.6081504532642</v>
      </c>
    </row>
    <row r="2860" spans="1:1" x14ac:dyDescent="0.25">
      <c r="A2860">
        <v>0.62638460762249104</v>
      </c>
    </row>
    <row r="2861" spans="1:1" x14ac:dyDescent="0.25">
      <c r="A2861">
        <v>2.4829228425174401</v>
      </c>
    </row>
    <row r="2862" spans="1:1" x14ac:dyDescent="0.25">
      <c r="A2862">
        <v>2.08583595820906</v>
      </c>
    </row>
    <row r="2863" spans="1:1" x14ac:dyDescent="0.25">
      <c r="A2863">
        <v>7.59615626616017</v>
      </c>
    </row>
    <row r="2864" spans="1:1" x14ac:dyDescent="0.25">
      <c r="A2864">
        <v>2.0796246978134398</v>
      </c>
    </row>
    <row r="2865" spans="1:1" x14ac:dyDescent="0.25">
      <c r="A2865">
        <v>38.3749364705128</v>
      </c>
    </row>
    <row r="2866" spans="1:1" x14ac:dyDescent="0.25">
      <c r="A2866">
        <v>12.1478785354286</v>
      </c>
    </row>
    <row r="2867" spans="1:1" x14ac:dyDescent="0.25">
      <c r="A2867">
        <v>0.76593946537354096</v>
      </c>
    </row>
    <row r="2868" spans="1:1" x14ac:dyDescent="0.25">
      <c r="A2868">
        <v>3.0553418174310898</v>
      </c>
    </row>
    <row r="2869" spans="1:1" x14ac:dyDescent="0.25">
      <c r="A2869">
        <v>1.56859018308744</v>
      </c>
    </row>
    <row r="2870" spans="1:1" x14ac:dyDescent="0.25">
      <c r="A2870">
        <v>7.1078455062369299</v>
      </c>
    </row>
    <row r="2871" spans="1:1" x14ac:dyDescent="0.25">
      <c r="A2871">
        <v>1.6069560254706099</v>
      </c>
    </row>
    <row r="2872" spans="1:1" x14ac:dyDescent="0.25">
      <c r="A2872">
        <v>24.130866629724999</v>
      </c>
    </row>
    <row r="2873" spans="1:1" x14ac:dyDescent="0.25">
      <c r="A2873">
        <v>7.3197472138485198</v>
      </c>
    </row>
    <row r="2874" spans="1:1" x14ac:dyDescent="0.25">
      <c r="A2874">
        <v>1.1132821454055899</v>
      </c>
    </row>
    <row r="2875" spans="1:1" x14ac:dyDescent="0.25">
      <c r="A2875">
        <v>8.43355735262592</v>
      </c>
    </row>
    <row r="2876" spans="1:1" x14ac:dyDescent="0.25">
      <c r="A2876">
        <v>21.095581882646101</v>
      </c>
    </row>
    <row r="2877" spans="1:1" x14ac:dyDescent="0.25">
      <c r="A2877">
        <v>4.4227555865336603</v>
      </c>
    </row>
    <row r="2878" spans="1:1" x14ac:dyDescent="0.25">
      <c r="A2878">
        <v>8.5678626277642902</v>
      </c>
    </row>
    <row r="2879" spans="1:1" x14ac:dyDescent="0.25">
      <c r="A2879">
        <v>25.270568111877999</v>
      </c>
    </row>
    <row r="2880" spans="1:1" x14ac:dyDescent="0.25">
      <c r="A2880">
        <v>3.7677085701336401</v>
      </c>
    </row>
    <row r="2881" spans="1:1" x14ac:dyDescent="0.25">
      <c r="A2881">
        <v>24.618562360151898</v>
      </c>
    </row>
    <row r="2882" spans="1:1" x14ac:dyDescent="0.25">
      <c r="A2882">
        <v>8.8575666806409004</v>
      </c>
    </row>
    <row r="2883" spans="1:1" x14ac:dyDescent="0.25">
      <c r="A2883">
        <v>10.7647756349806</v>
      </c>
    </row>
    <row r="2884" spans="1:1" x14ac:dyDescent="0.25">
      <c r="A2884">
        <v>2.6038015862731498</v>
      </c>
    </row>
    <row r="2885" spans="1:1" x14ac:dyDescent="0.25">
      <c r="A2885">
        <v>7.3938297159867199</v>
      </c>
    </row>
    <row r="2886" spans="1:1" x14ac:dyDescent="0.25">
      <c r="A2886">
        <v>10.3783594965254</v>
      </c>
    </row>
    <row r="2887" spans="1:1" x14ac:dyDescent="0.25">
      <c r="A2887">
        <v>7.3966029958408299</v>
      </c>
    </row>
    <row r="2888" spans="1:1" x14ac:dyDescent="0.25">
      <c r="A2888">
        <v>1.9594274975700701</v>
      </c>
    </row>
    <row r="2889" spans="1:1" x14ac:dyDescent="0.25">
      <c r="A2889">
        <v>32.544018567903301</v>
      </c>
    </row>
    <row r="2890" spans="1:1" x14ac:dyDescent="0.25">
      <c r="A2890">
        <v>0.45434966893316903</v>
      </c>
    </row>
    <row r="2891" spans="1:1" x14ac:dyDescent="0.25">
      <c r="A2891">
        <v>3.3588398489911602</v>
      </c>
    </row>
    <row r="2892" spans="1:1" x14ac:dyDescent="0.25">
      <c r="A2892">
        <v>22.168221597454899</v>
      </c>
    </row>
    <row r="2893" spans="1:1" x14ac:dyDescent="0.25">
      <c r="A2893">
        <v>3.1208016496668001</v>
      </c>
    </row>
    <row r="2894" spans="1:1" x14ac:dyDescent="0.25">
      <c r="A2894">
        <v>6.6993641461433002</v>
      </c>
    </row>
    <row r="2895" spans="1:1" x14ac:dyDescent="0.25">
      <c r="A2895">
        <v>4.5764521535845901</v>
      </c>
    </row>
    <row r="2896" spans="1:1" x14ac:dyDescent="0.25">
      <c r="A2896">
        <v>0.61136331145087297</v>
      </c>
    </row>
    <row r="2897" spans="1:1" x14ac:dyDescent="0.25">
      <c r="A2897">
        <v>51.846197033414498</v>
      </c>
    </row>
    <row r="2898" spans="1:1" x14ac:dyDescent="0.25">
      <c r="A2898">
        <v>3.6668199114243301</v>
      </c>
    </row>
    <row r="2899" spans="1:1" x14ac:dyDescent="0.25">
      <c r="A2899">
        <v>10.689868240917599</v>
      </c>
    </row>
    <row r="2900" spans="1:1" x14ac:dyDescent="0.25">
      <c r="A2900">
        <v>27.4444251303456</v>
      </c>
    </row>
    <row r="2901" spans="1:1" x14ac:dyDescent="0.25">
      <c r="A2901">
        <v>12.934974400280399</v>
      </c>
    </row>
    <row r="2902" spans="1:1" x14ac:dyDescent="0.25">
      <c r="A2902">
        <v>24.242689386260398</v>
      </c>
    </row>
    <row r="2903" spans="1:1" x14ac:dyDescent="0.25">
      <c r="A2903">
        <v>11.0043989564164</v>
      </c>
    </row>
    <row r="2904" spans="1:1" x14ac:dyDescent="0.25">
      <c r="A2904">
        <v>37.773204491661097</v>
      </c>
    </row>
    <row r="2905" spans="1:1" x14ac:dyDescent="0.25">
      <c r="A2905">
        <v>11.417279891198399</v>
      </c>
    </row>
    <row r="2906" spans="1:1" x14ac:dyDescent="0.25">
      <c r="A2906">
        <v>21.5184629966678</v>
      </c>
    </row>
    <row r="2907" spans="1:1" x14ac:dyDescent="0.25">
      <c r="A2907">
        <v>4.7764343001446798</v>
      </c>
    </row>
    <row r="2908" spans="1:1" x14ac:dyDescent="0.25">
      <c r="A2908">
        <v>27.498631184867602</v>
      </c>
    </row>
    <row r="2909" spans="1:1" x14ac:dyDescent="0.25">
      <c r="A2909">
        <v>0.28473672571828001</v>
      </c>
    </row>
    <row r="2910" spans="1:1" x14ac:dyDescent="0.25">
      <c r="A2910">
        <v>3.3676971517806802</v>
      </c>
    </row>
    <row r="2911" spans="1:1" x14ac:dyDescent="0.25">
      <c r="A2911">
        <v>14.212775587272599</v>
      </c>
    </row>
    <row r="2912" spans="1:1" x14ac:dyDescent="0.25">
      <c r="A2912">
        <v>0.90269197025844905</v>
      </c>
    </row>
    <row r="2913" spans="1:1" x14ac:dyDescent="0.25">
      <c r="A2913">
        <v>9.1209830441204005</v>
      </c>
    </row>
    <row r="2914" spans="1:1" x14ac:dyDescent="0.25">
      <c r="A2914">
        <v>2.6638749737860001</v>
      </c>
    </row>
    <row r="2915" spans="1:1" x14ac:dyDescent="0.25">
      <c r="A2915">
        <v>35.933777240579303</v>
      </c>
    </row>
    <row r="2916" spans="1:1" x14ac:dyDescent="0.25">
      <c r="A2916">
        <v>2.6053408402537999</v>
      </c>
    </row>
    <row r="2917" spans="1:1" x14ac:dyDescent="0.25">
      <c r="A2917">
        <v>20.9883616702156</v>
      </c>
    </row>
    <row r="2918" spans="1:1" x14ac:dyDescent="0.25">
      <c r="A2918">
        <v>8.9914504063510599</v>
      </c>
    </row>
    <row r="2919" spans="1:1" x14ac:dyDescent="0.25">
      <c r="A2919">
        <v>2.6422654981767502</v>
      </c>
    </row>
    <row r="2920" spans="1:1" x14ac:dyDescent="0.25">
      <c r="A2920">
        <v>19.789421148529101</v>
      </c>
    </row>
    <row r="2921" spans="1:1" x14ac:dyDescent="0.25">
      <c r="A2921">
        <v>28.868031250634999</v>
      </c>
    </row>
    <row r="2922" spans="1:1" x14ac:dyDescent="0.25">
      <c r="A2922">
        <v>11.579606655066501</v>
      </c>
    </row>
    <row r="2923" spans="1:1" x14ac:dyDescent="0.25">
      <c r="A2923">
        <v>31.342384672319898</v>
      </c>
    </row>
    <row r="2924" spans="1:1" x14ac:dyDescent="0.25">
      <c r="A2924">
        <v>15.7212459044821</v>
      </c>
    </row>
    <row r="2925" spans="1:1" x14ac:dyDescent="0.25">
      <c r="A2925">
        <v>5.1412836692471702</v>
      </c>
    </row>
    <row r="2926" spans="1:1" x14ac:dyDescent="0.25">
      <c r="A2926">
        <v>9.4499232537284499</v>
      </c>
    </row>
    <row r="2927" spans="1:1" x14ac:dyDescent="0.25">
      <c r="A2927">
        <v>26.078302674028102</v>
      </c>
    </row>
    <row r="2928" spans="1:1" x14ac:dyDescent="0.25">
      <c r="A2928">
        <v>15.6522307381475</v>
      </c>
    </row>
    <row r="2929" spans="1:1" x14ac:dyDescent="0.25">
      <c r="A2929">
        <v>8.1352628909371205</v>
      </c>
    </row>
    <row r="2930" spans="1:1" x14ac:dyDescent="0.25">
      <c r="A2930">
        <v>14.1299731251887</v>
      </c>
    </row>
    <row r="2931" spans="1:1" x14ac:dyDescent="0.25">
      <c r="A2931">
        <v>0.104279938471943</v>
      </c>
    </row>
    <row r="2932" spans="1:1" x14ac:dyDescent="0.25">
      <c r="A2932">
        <v>2.2474743275371698</v>
      </c>
    </row>
    <row r="2933" spans="1:1" x14ac:dyDescent="0.25">
      <c r="A2933">
        <v>6.1095626337388103</v>
      </c>
    </row>
    <row r="2934" spans="1:1" x14ac:dyDescent="0.25">
      <c r="A2934">
        <v>0.22963564969019901</v>
      </c>
    </row>
    <row r="2935" spans="1:1" x14ac:dyDescent="0.25">
      <c r="A2935">
        <v>14.531676300192499</v>
      </c>
    </row>
    <row r="2936" spans="1:1" x14ac:dyDescent="0.25">
      <c r="A2936">
        <v>15.2476331608281</v>
      </c>
    </row>
    <row r="2937" spans="1:1" x14ac:dyDescent="0.25">
      <c r="A2937">
        <v>3.3638743736483301</v>
      </c>
    </row>
    <row r="2938" spans="1:1" x14ac:dyDescent="0.25">
      <c r="A2938">
        <v>1.9481830493494501</v>
      </c>
    </row>
    <row r="2939" spans="1:1" x14ac:dyDescent="0.25">
      <c r="A2939">
        <v>22.434808859440199</v>
      </c>
    </row>
    <row r="2940" spans="1:1" x14ac:dyDescent="0.25">
      <c r="A2940">
        <v>3.8426844292563</v>
      </c>
    </row>
    <row r="2941" spans="1:1" x14ac:dyDescent="0.25">
      <c r="A2941">
        <v>11.2802597257045</v>
      </c>
    </row>
    <row r="2942" spans="1:1" x14ac:dyDescent="0.25">
      <c r="A2942">
        <v>27.6088852868758</v>
      </c>
    </row>
    <row r="2943" spans="1:1" x14ac:dyDescent="0.25">
      <c r="A2943">
        <v>18.976960324524299</v>
      </c>
    </row>
    <row r="2944" spans="1:1" x14ac:dyDescent="0.25">
      <c r="A2944">
        <v>13.337184726634799</v>
      </c>
    </row>
    <row r="2945" spans="1:1" x14ac:dyDescent="0.25">
      <c r="A2945">
        <v>9.6175505281815905</v>
      </c>
    </row>
    <row r="2946" spans="1:1" x14ac:dyDescent="0.25">
      <c r="A2946">
        <v>21.5482265907753</v>
      </c>
    </row>
    <row r="2947" spans="1:1" x14ac:dyDescent="0.25">
      <c r="A2947">
        <v>1.3570219263235399</v>
      </c>
    </row>
    <row r="2948" spans="1:1" x14ac:dyDescent="0.25">
      <c r="A2948">
        <v>0.38267156947202702</v>
      </c>
    </row>
    <row r="2949" spans="1:1" x14ac:dyDescent="0.25">
      <c r="A2949">
        <v>10.224749877658599</v>
      </c>
    </row>
    <row r="2950" spans="1:1" x14ac:dyDescent="0.25">
      <c r="A2950">
        <v>11.358232275686801</v>
      </c>
    </row>
    <row r="2951" spans="1:1" x14ac:dyDescent="0.25">
      <c r="A2951">
        <v>12.362521017850099</v>
      </c>
    </row>
    <row r="2952" spans="1:1" x14ac:dyDescent="0.25">
      <c r="A2952">
        <v>28.629365730954</v>
      </c>
    </row>
    <row r="2953" spans="1:1" x14ac:dyDescent="0.25">
      <c r="A2953">
        <v>13.4358945019525</v>
      </c>
    </row>
    <row r="2954" spans="1:1" x14ac:dyDescent="0.25">
      <c r="A2954">
        <v>2.61976791424487</v>
      </c>
    </row>
    <row r="2955" spans="1:1" x14ac:dyDescent="0.25">
      <c r="A2955">
        <v>0.71858351526708897</v>
      </c>
    </row>
    <row r="2956" spans="1:1" x14ac:dyDescent="0.25">
      <c r="A2956">
        <v>53.004474694098903</v>
      </c>
    </row>
    <row r="2957" spans="1:1" x14ac:dyDescent="0.25">
      <c r="A2957">
        <v>22.183922242500199</v>
      </c>
    </row>
    <row r="2958" spans="1:1" x14ac:dyDescent="0.25">
      <c r="A2958">
        <v>30.359770982941001</v>
      </c>
    </row>
    <row r="2959" spans="1:1" x14ac:dyDescent="0.25">
      <c r="A2959">
        <v>10.163465092695599</v>
      </c>
    </row>
    <row r="2960" spans="1:1" x14ac:dyDescent="0.25">
      <c r="A2960">
        <v>1.70081497670364</v>
      </c>
    </row>
    <row r="2961" spans="1:1" x14ac:dyDescent="0.25">
      <c r="A2961">
        <v>17.3286979125972</v>
      </c>
    </row>
    <row r="2962" spans="1:1" x14ac:dyDescent="0.25">
      <c r="A2962">
        <v>0.436391043445368</v>
      </c>
    </row>
    <row r="2963" spans="1:1" x14ac:dyDescent="0.25">
      <c r="A2963">
        <v>0.53074917619881801</v>
      </c>
    </row>
    <row r="2964" spans="1:1" x14ac:dyDescent="0.25">
      <c r="A2964">
        <v>30.344185417755099</v>
      </c>
    </row>
    <row r="2965" spans="1:1" x14ac:dyDescent="0.25">
      <c r="A2965">
        <v>4.0581926429129798</v>
      </c>
    </row>
    <row r="2966" spans="1:1" x14ac:dyDescent="0.25">
      <c r="A2966">
        <v>58.766447456996801</v>
      </c>
    </row>
    <row r="2967" spans="1:1" x14ac:dyDescent="0.25">
      <c r="A2967">
        <v>6.6069935428156503</v>
      </c>
    </row>
    <row r="2968" spans="1:1" x14ac:dyDescent="0.25">
      <c r="A2968">
        <v>3.7116636417362798</v>
      </c>
    </row>
    <row r="2969" spans="1:1" x14ac:dyDescent="0.25">
      <c r="A2969">
        <v>3.0259863071487501</v>
      </c>
    </row>
    <row r="2970" spans="1:1" x14ac:dyDescent="0.25">
      <c r="A2970">
        <v>22.536910342179201</v>
      </c>
    </row>
    <row r="2971" spans="1:1" x14ac:dyDescent="0.25">
      <c r="A2971">
        <v>36.824604001570499</v>
      </c>
    </row>
    <row r="2972" spans="1:1" x14ac:dyDescent="0.25">
      <c r="A2972">
        <v>10.7401900425749</v>
      </c>
    </row>
    <row r="2973" spans="1:1" x14ac:dyDescent="0.25">
      <c r="A2973">
        <v>20.421676156276799</v>
      </c>
    </row>
    <row r="2974" spans="1:1" x14ac:dyDescent="0.25">
      <c r="A2974">
        <v>5.0699038719678198</v>
      </c>
    </row>
    <row r="2975" spans="1:1" x14ac:dyDescent="0.25">
      <c r="A2975">
        <v>13.8524143882651</v>
      </c>
    </row>
    <row r="2976" spans="1:1" x14ac:dyDescent="0.25">
      <c r="A2976">
        <v>23.4390484036728</v>
      </c>
    </row>
    <row r="2977" spans="1:1" x14ac:dyDescent="0.25">
      <c r="A2977">
        <v>18.7501725969598</v>
      </c>
    </row>
    <row r="2978" spans="1:1" x14ac:dyDescent="0.25">
      <c r="A2978">
        <v>9.9592005575358407</v>
      </c>
    </row>
    <row r="2979" spans="1:1" x14ac:dyDescent="0.25">
      <c r="A2979">
        <v>8.3958083928266198</v>
      </c>
    </row>
    <row r="2980" spans="1:1" x14ac:dyDescent="0.25">
      <c r="A2980">
        <v>21.873493546885701</v>
      </c>
    </row>
    <row r="2981" spans="1:1" x14ac:dyDescent="0.25">
      <c r="A2981">
        <v>15.432605808859501</v>
      </c>
    </row>
    <row r="2982" spans="1:1" x14ac:dyDescent="0.25">
      <c r="A2982">
        <v>32.0935981960193</v>
      </c>
    </row>
    <row r="2983" spans="1:1" x14ac:dyDescent="0.25">
      <c r="A2983">
        <v>20.1079291631209</v>
      </c>
    </row>
    <row r="2984" spans="1:1" x14ac:dyDescent="0.25">
      <c r="A2984">
        <v>4.5366707013980596</v>
      </c>
    </row>
    <row r="2985" spans="1:1" x14ac:dyDescent="0.25">
      <c r="A2985">
        <v>30.3316292429184</v>
      </c>
    </row>
    <row r="2986" spans="1:1" x14ac:dyDescent="0.25">
      <c r="A2986">
        <v>48.905022372855399</v>
      </c>
    </row>
    <row r="2987" spans="1:1" x14ac:dyDescent="0.25">
      <c r="A2987">
        <v>0.59467183094949505</v>
      </c>
    </row>
    <row r="2988" spans="1:1" x14ac:dyDescent="0.25">
      <c r="A2988">
        <v>25.793952112147998</v>
      </c>
    </row>
    <row r="2989" spans="1:1" x14ac:dyDescent="0.25">
      <c r="A2989">
        <v>8.39622971349546</v>
      </c>
    </row>
    <row r="2990" spans="1:1" x14ac:dyDescent="0.25">
      <c r="A2990">
        <v>20.202280607679899</v>
      </c>
    </row>
    <row r="2991" spans="1:1" x14ac:dyDescent="0.25">
      <c r="A2991">
        <v>9.5007394990006802</v>
      </c>
    </row>
    <row r="2992" spans="1:1" x14ac:dyDescent="0.25">
      <c r="A2992">
        <v>2.1288185749034598</v>
      </c>
    </row>
    <row r="2993" spans="1:1" x14ac:dyDescent="0.25">
      <c r="A2993">
        <v>25.808119101628201</v>
      </c>
    </row>
    <row r="2994" spans="1:1" x14ac:dyDescent="0.25">
      <c r="A2994">
        <v>3.0442261209722501</v>
      </c>
    </row>
    <row r="2995" spans="1:1" x14ac:dyDescent="0.25">
      <c r="A2995">
        <v>17.300812168749101</v>
      </c>
    </row>
    <row r="2996" spans="1:1" x14ac:dyDescent="0.25">
      <c r="A2996">
        <v>4.9150809431845204</v>
      </c>
    </row>
    <row r="2997" spans="1:1" x14ac:dyDescent="0.25">
      <c r="A2997">
        <v>22.871197998544702</v>
      </c>
    </row>
    <row r="2998" spans="1:1" x14ac:dyDescent="0.25">
      <c r="A2998">
        <v>1.42957666702922</v>
      </c>
    </row>
    <row r="2999" spans="1:1" x14ac:dyDescent="0.25">
      <c r="A2999">
        <v>52.881723701982501</v>
      </c>
    </row>
    <row r="3000" spans="1:1" x14ac:dyDescent="0.25">
      <c r="A3000">
        <v>1.70738700476739</v>
      </c>
    </row>
    <row r="3001" spans="1:1" x14ac:dyDescent="0.25">
      <c r="A3001">
        <v>38.239042240944897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7C739-206B-4843-91B0-32812E1F257F}">
  <dimension ref="A1:B17"/>
  <sheetViews>
    <sheetView workbookViewId="0">
      <selection activeCell="A11" sqref="A11:B12"/>
    </sheetView>
  </sheetViews>
  <sheetFormatPr defaultRowHeight="15" x14ac:dyDescent="0.25"/>
  <cols>
    <col min="1" max="1" width="27" bestFit="1" customWidth="1"/>
    <col min="2" max="2" width="173.5703125" bestFit="1" customWidth="1"/>
  </cols>
  <sheetData>
    <row r="1" spans="1:2" x14ac:dyDescent="0.25">
      <c r="A1" s="2" t="s">
        <v>52</v>
      </c>
    </row>
    <row r="3" spans="1:2" x14ac:dyDescent="0.25">
      <c r="A3" s="3" t="s">
        <v>17</v>
      </c>
      <c r="B3" s="3" t="s">
        <v>18</v>
      </c>
    </row>
    <row r="4" spans="1:2" x14ac:dyDescent="0.25">
      <c r="A4" t="s">
        <v>0</v>
      </c>
      <c r="B4" t="s">
        <v>19</v>
      </c>
    </row>
    <row r="5" spans="1:2" x14ac:dyDescent="0.25">
      <c r="A5" t="s">
        <v>1</v>
      </c>
      <c r="B5" t="s">
        <v>20</v>
      </c>
    </row>
    <row r="6" spans="1:2" x14ac:dyDescent="0.25">
      <c r="A6" t="s">
        <v>2</v>
      </c>
      <c r="B6" t="s">
        <v>21</v>
      </c>
    </row>
    <row r="7" spans="1:2" x14ac:dyDescent="0.25">
      <c r="A7" t="s">
        <v>3</v>
      </c>
      <c r="B7" t="s">
        <v>22</v>
      </c>
    </row>
    <row r="8" spans="1:2" x14ac:dyDescent="0.25">
      <c r="A8" t="s">
        <v>4</v>
      </c>
      <c r="B8" t="s">
        <v>23</v>
      </c>
    </row>
    <row r="9" spans="1:2" x14ac:dyDescent="0.25">
      <c r="A9" t="s">
        <v>5</v>
      </c>
      <c r="B9" t="s">
        <v>24</v>
      </c>
    </row>
    <row r="10" spans="1:2" x14ac:dyDescent="0.25">
      <c r="A10" t="s">
        <v>6</v>
      </c>
      <c r="B10" t="s">
        <v>25</v>
      </c>
    </row>
    <row r="11" spans="1:2" x14ac:dyDescent="0.25">
      <c r="A11" t="s">
        <v>7</v>
      </c>
      <c r="B11" t="s">
        <v>27</v>
      </c>
    </row>
    <row r="12" spans="1:2" x14ac:dyDescent="0.25">
      <c r="A12" t="s">
        <v>8</v>
      </c>
      <c r="B12" t="s">
        <v>26</v>
      </c>
    </row>
    <row r="14" spans="1:2" x14ac:dyDescent="0.25">
      <c r="A14" s="2" t="s">
        <v>56</v>
      </c>
    </row>
    <row r="16" spans="1:2" x14ac:dyDescent="0.25">
      <c r="A16" s="3" t="s">
        <v>17</v>
      </c>
      <c r="B16" s="3" t="s">
        <v>18</v>
      </c>
    </row>
    <row r="17" spans="1:2" x14ac:dyDescent="0.25">
      <c r="A17" t="s">
        <v>53</v>
      </c>
      <c r="B17" t="s">
        <v>57</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AAFEC-3F5F-46EC-9D30-48EBD1DFD714}">
  <dimension ref="A1:B21"/>
  <sheetViews>
    <sheetView tabSelected="1" workbookViewId="0">
      <selection activeCell="B17" sqref="B17"/>
    </sheetView>
  </sheetViews>
  <sheetFormatPr defaultRowHeight="15" x14ac:dyDescent="0.25"/>
  <cols>
    <col min="1" max="1" width="23.42578125" customWidth="1"/>
    <col min="2" max="2" width="79.5703125" bestFit="1" customWidth="1"/>
  </cols>
  <sheetData>
    <row r="1" spans="1:2" x14ac:dyDescent="0.25">
      <c r="A1" s="5" t="s">
        <v>40</v>
      </c>
    </row>
    <row r="2" spans="1:2" x14ac:dyDescent="0.25">
      <c r="A2" s="4" t="s">
        <v>51</v>
      </c>
    </row>
    <row r="4" spans="1:2" x14ac:dyDescent="0.25">
      <c r="A4" s="3" t="s">
        <v>29</v>
      </c>
      <c r="B4" s="3" t="s">
        <v>30</v>
      </c>
    </row>
    <row r="5" spans="1:2" x14ac:dyDescent="0.25">
      <c r="A5" t="s">
        <v>28</v>
      </c>
      <c r="B5" t="s">
        <v>31</v>
      </c>
    </row>
    <row r="6" spans="1:2" x14ac:dyDescent="0.25">
      <c r="A6" t="s">
        <v>32</v>
      </c>
      <c r="B6" t="s">
        <v>36</v>
      </c>
    </row>
    <row r="7" spans="1:2" x14ac:dyDescent="0.25">
      <c r="A7" t="s">
        <v>33</v>
      </c>
      <c r="B7" t="s">
        <v>37</v>
      </c>
    </row>
    <row r="8" spans="1:2" x14ac:dyDescent="0.25">
      <c r="A8" t="s">
        <v>34</v>
      </c>
      <c r="B8" t="s">
        <v>38</v>
      </c>
    </row>
    <row r="9" spans="1:2" x14ac:dyDescent="0.25">
      <c r="A9" t="s">
        <v>35</v>
      </c>
      <c r="B9" t="s">
        <v>39</v>
      </c>
    </row>
    <row r="11" spans="1:2" x14ac:dyDescent="0.25">
      <c r="A11" s="5" t="s">
        <v>49</v>
      </c>
    </row>
    <row r="12" spans="1:2" x14ac:dyDescent="0.25">
      <c r="A12" s="4" t="s">
        <v>58</v>
      </c>
    </row>
    <row r="14" spans="1:2" x14ac:dyDescent="0.25">
      <c r="A14" s="3" t="s">
        <v>41</v>
      </c>
      <c r="B14" s="3" t="s">
        <v>43</v>
      </c>
    </row>
    <row r="15" spans="1:2" x14ac:dyDescent="0.25">
      <c r="A15" t="s">
        <v>42</v>
      </c>
      <c r="B15" t="s">
        <v>45</v>
      </c>
    </row>
    <row r="16" spans="1:2" x14ac:dyDescent="0.25">
      <c r="A16" t="s">
        <v>44</v>
      </c>
      <c r="B16" t="s">
        <v>46</v>
      </c>
    </row>
    <row r="17" spans="1:2" x14ac:dyDescent="0.25">
      <c r="A17" t="s">
        <v>47</v>
      </c>
      <c r="B17" t="s">
        <v>59</v>
      </c>
    </row>
    <row r="18" spans="1:2" x14ac:dyDescent="0.25">
      <c r="A18" t="s">
        <v>48</v>
      </c>
      <c r="B18" t="s">
        <v>50</v>
      </c>
    </row>
    <row r="20" spans="1:2" x14ac:dyDescent="0.25">
      <c r="A20" s="5" t="s">
        <v>54</v>
      </c>
    </row>
    <row r="21" spans="1:2" x14ac:dyDescent="0.25">
      <c r="A21" s="4" t="s">
        <v>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B0722-ECD5-499E-96E1-D66B4D5C8DD5}">
  <dimension ref="A3:A124"/>
  <sheetViews>
    <sheetView workbookViewId="0">
      <selection activeCell="A8" sqref="A8"/>
    </sheetView>
  </sheetViews>
  <sheetFormatPr defaultRowHeight="15" x14ac:dyDescent="0.25"/>
  <cols>
    <col min="1" max="1" width="13.140625" bestFit="1" customWidth="1"/>
    <col min="2" max="5" width="18.5703125" bestFit="1" customWidth="1"/>
  </cols>
  <sheetData>
    <row r="3" spans="1:1" x14ac:dyDescent="0.25">
      <c r="A3" s="12" t="s">
        <v>79</v>
      </c>
    </row>
    <row r="4" spans="1:1" x14ac:dyDescent="0.25">
      <c r="A4" s="13" t="s">
        <v>11</v>
      </c>
    </row>
    <row r="5" spans="1:1" x14ac:dyDescent="0.25">
      <c r="A5" s="14" t="s">
        <v>81</v>
      </c>
    </row>
    <row r="6" spans="1:1" x14ac:dyDescent="0.25">
      <c r="A6" s="15" t="s">
        <v>84</v>
      </c>
    </row>
    <row r="7" spans="1:1" x14ac:dyDescent="0.25">
      <c r="A7" s="15" t="s">
        <v>85</v>
      </c>
    </row>
    <row r="8" spans="1:1" x14ac:dyDescent="0.25">
      <c r="A8" s="15" t="s">
        <v>86</v>
      </c>
    </row>
    <row r="9" spans="1:1" x14ac:dyDescent="0.25">
      <c r="A9" s="15" t="s">
        <v>87</v>
      </c>
    </row>
    <row r="10" spans="1:1" x14ac:dyDescent="0.25">
      <c r="A10" s="15" t="s">
        <v>88</v>
      </c>
    </row>
    <row r="11" spans="1:1" x14ac:dyDescent="0.25">
      <c r="A11" s="15" t="s">
        <v>89</v>
      </c>
    </row>
    <row r="12" spans="1:1" x14ac:dyDescent="0.25">
      <c r="A12" s="15" t="s">
        <v>90</v>
      </c>
    </row>
    <row r="13" spans="1:1" x14ac:dyDescent="0.25">
      <c r="A13" s="15" t="s">
        <v>91</v>
      </c>
    </row>
    <row r="14" spans="1:1" x14ac:dyDescent="0.25">
      <c r="A14" s="15" t="s">
        <v>92</v>
      </c>
    </row>
    <row r="15" spans="1:1" x14ac:dyDescent="0.25">
      <c r="A15" s="15" t="s">
        <v>93</v>
      </c>
    </row>
    <row r="16" spans="1:1" x14ac:dyDescent="0.25">
      <c r="A16" s="15" t="s">
        <v>94</v>
      </c>
    </row>
    <row r="17" spans="1:1" x14ac:dyDescent="0.25">
      <c r="A17" s="15" t="s">
        <v>95</v>
      </c>
    </row>
    <row r="18" spans="1:1" x14ac:dyDescent="0.25">
      <c r="A18" s="14" t="s">
        <v>82</v>
      </c>
    </row>
    <row r="19" spans="1:1" x14ac:dyDescent="0.25">
      <c r="A19" s="15" t="s">
        <v>84</v>
      </c>
    </row>
    <row r="20" spans="1:1" x14ac:dyDescent="0.25">
      <c r="A20" s="15" t="s">
        <v>85</v>
      </c>
    </row>
    <row r="21" spans="1:1" x14ac:dyDescent="0.25">
      <c r="A21" s="15" t="s">
        <v>86</v>
      </c>
    </row>
    <row r="22" spans="1:1" x14ac:dyDescent="0.25">
      <c r="A22" s="15" t="s">
        <v>87</v>
      </c>
    </row>
    <row r="23" spans="1:1" x14ac:dyDescent="0.25">
      <c r="A23" s="15" t="s">
        <v>88</v>
      </c>
    </row>
    <row r="24" spans="1:1" x14ac:dyDescent="0.25">
      <c r="A24" s="15" t="s">
        <v>89</v>
      </c>
    </row>
    <row r="25" spans="1:1" x14ac:dyDescent="0.25">
      <c r="A25" s="15" t="s">
        <v>90</v>
      </c>
    </row>
    <row r="26" spans="1:1" x14ac:dyDescent="0.25">
      <c r="A26" s="15" t="s">
        <v>91</v>
      </c>
    </row>
    <row r="27" spans="1:1" x14ac:dyDescent="0.25">
      <c r="A27" s="15" t="s">
        <v>92</v>
      </c>
    </row>
    <row r="28" spans="1:1" x14ac:dyDescent="0.25">
      <c r="A28" s="13" t="s">
        <v>13</v>
      </c>
    </row>
    <row r="29" spans="1:1" x14ac:dyDescent="0.25">
      <c r="A29" s="14" t="s">
        <v>81</v>
      </c>
    </row>
    <row r="30" spans="1:1" x14ac:dyDescent="0.25">
      <c r="A30" s="15" t="s">
        <v>84</v>
      </c>
    </row>
    <row r="31" spans="1:1" x14ac:dyDescent="0.25">
      <c r="A31" s="15" t="s">
        <v>85</v>
      </c>
    </row>
    <row r="32" spans="1:1" x14ac:dyDescent="0.25">
      <c r="A32" s="15" t="s">
        <v>86</v>
      </c>
    </row>
    <row r="33" spans="1:1" x14ac:dyDescent="0.25">
      <c r="A33" s="15" t="s">
        <v>87</v>
      </c>
    </row>
    <row r="34" spans="1:1" x14ac:dyDescent="0.25">
      <c r="A34" s="15" t="s">
        <v>88</v>
      </c>
    </row>
    <row r="35" spans="1:1" x14ac:dyDescent="0.25">
      <c r="A35" s="15" t="s">
        <v>89</v>
      </c>
    </row>
    <row r="36" spans="1:1" x14ac:dyDescent="0.25">
      <c r="A36" s="15" t="s">
        <v>90</v>
      </c>
    </row>
    <row r="37" spans="1:1" x14ac:dyDescent="0.25">
      <c r="A37" s="15" t="s">
        <v>91</v>
      </c>
    </row>
    <row r="38" spans="1:1" x14ac:dyDescent="0.25">
      <c r="A38" s="15" t="s">
        <v>92</v>
      </c>
    </row>
    <row r="39" spans="1:1" x14ac:dyDescent="0.25">
      <c r="A39" s="15" t="s">
        <v>93</v>
      </c>
    </row>
    <row r="40" spans="1:1" x14ac:dyDescent="0.25">
      <c r="A40" s="15" t="s">
        <v>94</v>
      </c>
    </row>
    <row r="41" spans="1:1" x14ac:dyDescent="0.25">
      <c r="A41" s="15" t="s">
        <v>95</v>
      </c>
    </row>
    <row r="42" spans="1:1" x14ac:dyDescent="0.25">
      <c r="A42" s="14" t="s">
        <v>82</v>
      </c>
    </row>
    <row r="43" spans="1:1" x14ac:dyDescent="0.25">
      <c r="A43" s="15" t="s">
        <v>84</v>
      </c>
    </row>
    <row r="44" spans="1:1" x14ac:dyDescent="0.25">
      <c r="A44" s="15" t="s">
        <v>85</v>
      </c>
    </row>
    <row r="45" spans="1:1" x14ac:dyDescent="0.25">
      <c r="A45" s="15" t="s">
        <v>86</v>
      </c>
    </row>
    <row r="46" spans="1:1" x14ac:dyDescent="0.25">
      <c r="A46" s="15" t="s">
        <v>87</v>
      </c>
    </row>
    <row r="47" spans="1:1" x14ac:dyDescent="0.25">
      <c r="A47" s="15" t="s">
        <v>88</v>
      </c>
    </row>
    <row r="48" spans="1:1" x14ac:dyDescent="0.25">
      <c r="A48" s="15" t="s">
        <v>89</v>
      </c>
    </row>
    <row r="49" spans="1:1" x14ac:dyDescent="0.25">
      <c r="A49" s="15" t="s">
        <v>90</v>
      </c>
    </row>
    <row r="50" spans="1:1" x14ac:dyDescent="0.25">
      <c r="A50" s="15" t="s">
        <v>91</v>
      </c>
    </row>
    <row r="51" spans="1:1" x14ac:dyDescent="0.25">
      <c r="A51" s="15" t="s">
        <v>92</v>
      </c>
    </row>
    <row r="52" spans="1:1" x14ac:dyDescent="0.25">
      <c r="A52" s="13" t="s">
        <v>12</v>
      </c>
    </row>
    <row r="53" spans="1:1" x14ac:dyDescent="0.25">
      <c r="A53" s="14" t="s">
        <v>81</v>
      </c>
    </row>
    <row r="54" spans="1:1" x14ac:dyDescent="0.25">
      <c r="A54" s="15" t="s">
        <v>84</v>
      </c>
    </row>
    <row r="55" spans="1:1" x14ac:dyDescent="0.25">
      <c r="A55" s="15" t="s">
        <v>85</v>
      </c>
    </row>
    <row r="56" spans="1:1" x14ac:dyDescent="0.25">
      <c r="A56" s="15" t="s">
        <v>86</v>
      </c>
    </row>
    <row r="57" spans="1:1" x14ac:dyDescent="0.25">
      <c r="A57" s="15" t="s">
        <v>87</v>
      </c>
    </row>
    <row r="58" spans="1:1" x14ac:dyDescent="0.25">
      <c r="A58" s="15" t="s">
        <v>88</v>
      </c>
    </row>
    <row r="59" spans="1:1" x14ac:dyDescent="0.25">
      <c r="A59" s="15" t="s">
        <v>89</v>
      </c>
    </row>
    <row r="60" spans="1:1" x14ac:dyDescent="0.25">
      <c r="A60" s="15" t="s">
        <v>90</v>
      </c>
    </row>
    <row r="61" spans="1:1" x14ac:dyDescent="0.25">
      <c r="A61" s="15" t="s">
        <v>91</v>
      </c>
    </row>
    <row r="62" spans="1:1" x14ac:dyDescent="0.25">
      <c r="A62" s="15" t="s">
        <v>92</v>
      </c>
    </row>
    <row r="63" spans="1:1" x14ac:dyDescent="0.25">
      <c r="A63" s="15" t="s">
        <v>93</v>
      </c>
    </row>
    <row r="64" spans="1:1" x14ac:dyDescent="0.25">
      <c r="A64" s="15" t="s">
        <v>94</v>
      </c>
    </row>
    <row r="65" spans="1:1" x14ac:dyDescent="0.25">
      <c r="A65" s="15" t="s">
        <v>95</v>
      </c>
    </row>
    <row r="66" spans="1:1" x14ac:dyDescent="0.25">
      <c r="A66" s="14" t="s">
        <v>82</v>
      </c>
    </row>
    <row r="67" spans="1:1" x14ac:dyDescent="0.25">
      <c r="A67" s="15" t="s">
        <v>84</v>
      </c>
    </row>
    <row r="68" spans="1:1" x14ac:dyDescent="0.25">
      <c r="A68" s="15" t="s">
        <v>85</v>
      </c>
    </row>
    <row r="69" spans="1:1" x14ac:dyDescent="0.25">
      <c r="A69" s="15" t="s">
        <v>86</v>
      </c>
    </row>
    <row r="70" spans="1:1" x14ac:dyDescent="0.25">
      <c r="A70" s="15" t="s">
        <v>87</v>
      </c>
    </row>
    <row r="71" spans="1:1" x14ac:dyDescent="0.25">
      <c r="A71" s="15" t="s">
        <v>88</v>
      </c>
    </row>
    <row r="72" spans="1:1" x14ac:dyDescent="0.25">
      <c r="A72" s="15" t="s">
        <v>89</v>
      </c>
    </row>
    <row r="73" spans="1:1" x14ac:dyDescent="0.25">
      <c r="A73" s="15" t="s">
        <v>90</v>
      </c>
    </row>
    <row r="74" spans="1:1" x14ac:dyDescent="0.25">
      <c r="A74" s="15" t="s">
        <v>91</v>
      </c>
    </row>
    <row r="75" spans="1:1" x14ac:dyDescent="0.25">
      <c r="A75" s="15" t="s">
        <v>92</v>
      </c>
    </row>
    <row r="76" spans="1:1" x14ac:dyDescent="0.25">
      <c r="A76" s="13" t="s">
        <v>9</v>
      </c>
    </row>
    <row r="77" spans="1:1" x14ac:dyDescent="0.25">
      <c r="A77" s="14" t="s">
        <v>81</v>
      </c>
    </row>
    <row r="78" spans="1:1" x14ac:dyDescent="0.25">
      <c r="A78" s="15" t="s">
        <v>84</v>
      </c>
    </row>
    <row r="79" spans="1:1" x14ac:dyDescent="0.25">
      <c r="A79" s="15" t="s">
        <v>85</v>
      </c>
    </row>
    <row r="80" spans="1:1" x14ac:dyDescent="0.25">
      <c r="A80" s="15" t="s">
        <v>86</v>
      </c>
    </row>
    <row r="81" spans="1:1" x14ac:dyDescent="0.25">
      <c r="A81" s="15" t="s">
        <v>87</v>
      </c>
    </row>
    <row r="82" spans="1:1" x14ac:dyDescent="0.25">
      <c r="A82" s="15" t="s">
        <v>88</v>
      </c>
    </row>
    <row r="83" spans="1:1" x14ac:dyDescent="0.25">
      <c r="A83" s="15" t="s">
        <v>89</v>
      </c>
    </row>
    <row r="84" spans="1:1" x14ac:dyDescent="0.25">
      <c r="A84" s="15" t="s">
        <v>90</v>
      </c>
    </row>
    <row r="85" spans="1:1" x14ac:dyDescent="0.25">
      <c r="A85" s="15" t="s">
        <v>91</v>
      </c>
    </row>
    <row r="86" spans="1:1" x14ac:dyDescent="0.25">
      <c r="A86" s="15" t="s">
        <v>92</v>
      </c>
    </row>
    <row r="87" spans="1:1" x14ac:dyDescent="0.25">
      <c r="A87" s="15" t="s">
        <v>93</v>
      </c>
    </row>
    <row r="88" spans="1:1" x14ac:dyDescent="0.25">
      <c r="A88" s="15" t="s">
        <v>94</v>
      </c>
    </row>
    <row r="89" spans="1:1" x14ac:dyDescent="0.25">
      <c r="A89" s="15" t="s">
        <v>95</v>
      </c>
    </row>
    <row r="90" spans="1:1" x14ac:dyDescent="0.25">
      <c r="A90" s="14" t="s">
        <v>82</v>
      </c>
    </row>
    <row r="91" spans="1:1" x14ac:dyDescent="0.25">
      <c r="A91" s="15" t="s">
        <v>84</v>
      </c>
    </row>
    <row r="92" spans="1:1" x14ac:dyDescent="0.25">
      <c r="A92" s="15" t="s">
        <v>85</v>
      </c>
    </row>
    <row r="93" spans="1:1" x14ac:dyDescent="0.25">
      <c r="A93" s="15" t="s">
        <v>86</v>
      </c>
    </row>
    <row r="94" spans="1:1" x14ac:dyDescent="0.25">
      <c r="A94" s="15" t="s">
        <v>87</v>
      </c>
    </row>
    <row r="95" spans="1:1" x14ac:dyDescent="0.25">
      <c r="A95" s="15" t="s">
        <v>88</v>
      </c>
    </row>
    <row r="96" spans="1:1" x14ac:dyDescent="0.25">
      <c r="A96" s="15" t="s">
        <v>89</v>
      </c>
    </row>
    <row r="97" spans="1:1" x14ac:dyDescent="0.25">
      <c r="A97" s="15" t="s">
        <v>90</v>
      </c>
    </row>
    <row r="98" spans="1:1" x14ac:dyDescent="0.25">
      <c r="A98" s="15" t="s">
        <v>91</v>
      </c>
    </row>
    <row r="99" spans="1:1" x14ac:dyDescent="0.25">
      <c r="A99" s="15" t="s">
        <v>92</v>
      </c>
    </row>
    <row r="100" spans="1:1" x14ac:dyDescent="0.25">
      <c r="A100" s="13" t="s">
        <v>14</v>
      </c>
    </row>
    <row r="101" spans="1:1" x14ac:dyDescent="0.25">
      <c r="A101" s="14" t="s">
        <v>81</v>
      </c>
    </row>
    <row r="102" spans="1:1" x14ac:dyDescent="0.25">
      <c r="A102" s="15" t="s">
        <v>84</v>
      </c>
    </row>
    <row r="103" spans="1:1" x14ac:dyDescent="0.25">
      <c r="A103" s="15" t="s">
        <v>85</v>
      </c>
    </row>
    <row r="104" spans="1:1" x14ac:dyDescent="0.25">
      <c r="A104" s="15" t="s">
        <v>86</v>
      </c>
    </row>
    <row r="105" spans="1:1" x14ac:dyDescent="0.25">
      <c r="A105" s="15" t="s">
        <v>87</v>
      </c>
    </row>
    <row r="106" spans="1:1" x14ac:dyDescent="0.25">
      <c r="A106" s="15" t="s">
        <v>88</v>
      </c>
    </row>
    <row r="107" spans="1:1" x14ac:dyDescent="0.25">
      <c r="A107" s="15" t="s">
        <v>89</v>
      </c>
    </row>
    <row r="108" spans="1:1" x14ac:dyDescent="0.25">
      <c r="A108" s="15" t="s">
        <v>90</v>
      </c>
    </row>
    <row r="109" spans="1:1" x14ac:dyDescent="0.25">
      <c r="A109" s="15" t="s">
        <v>91</v>
      </c>
    </row>
    <row r="110" spans="1:1" x14ac:dyDescent="0.25">
      <c r="A110" s="15" t="s">
        <v>92</v>
      </c>
    </row>
    <row r="111" spans="1:1" x14ac:dyDescent="0.25">
      <c r="A111" s="15" t="s">
        <v>93</v>
      </c>
    </row>
    <row r="112" spans="1:1" x14ac:dyDescent="0.25">
      <c r="A112" s="15" t="s">
        <v>94</v>
      </c>
    </row>
    <row r="113" spans="1:1" x14ac:dyDescent="0.25">
      <c r="A113" s="15" t="s">
        <v>95</v>
      </c>
    </row>
    <row r="114" spans="1:1" x14ac:dyDescent="0.25">
      <c r="A114" s="14" t="s">
        <v>82</v>
      </c>
    </row>
    <row r="115" spans="1:1" x14ac:dyDescent="0.25">
      <c r="A115" s="15" t="s">
        <v>84</v>
      </c>
    </row>
    <row r="116" spans="1:1" x14ac:dyDescent="0.25">
      <c r="A116" s="15" t="s">
        <v>85</v>
      </c>
    </row>
    <row r="117" spans="1:1" x14ac:dyDescent="0.25">
      <c r="A117" s="15" t="s">
        <v>86</v>
      </c>
    </row>
    <row r="118" spans="1:1" x14ac:dyDescent="0.25">
      <c r="A118" s="15" t="s">
        <v>87</v>
      </c>
    </row>
    <row r="119" spans="1:1" x14ac:dyDescent="0.25">
      <c r="A119" s="15" t="s">
        <v>88</v>
      </c>
    </row>
    <row r="120" spans="1:1" x14ac:dyDescent="0.25">
      <c r="A120" s="15" t="s">
        <v>89</v>
      </c>
    </row>
    <row r="121" spans="1:1" x14ac:dyDescent="0.25">
      <c r="A121" s="15" t="s">
        <v>90</v>
      </c>
    </row>
    <row r="122" spans="1:1" x14ac:dyDescent="0.25">
      <c r="A122" s="15" t="s">
        <v>91</v>
      </c>
    </row>
    <row r="123" spans="1:1" x14ac:dyDescent="0.25">
      <c r="A123" s="15" t="s">
        <v>92</v>
      </c>
    </row>
    <row r="124" spans="1:1" x14ac:dyDescent="0.25">
      <c r="A124" s="13" t="s">
        <v>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3C257-FEC4-4933-892B-02FCBF27B4F1}">
  <dimension ref="A3:B27"/>
  <sheetViews>
    <sheetView workbookViewId="0">
      <selection activeCell="AE29" sqref="AE29"/>
    </sheetView>
  </sheetViews>
  <sheetFormatPr defaultRowHeight="15" x14ac:dyDescent="0.25"/>
  <cols>
    <col min="1" max="3" width="13.140625" bestFit="1" customWidth="1"/>
  </cols>
  <sheetData>
    <row r="3" spans="1:2" x14ac:dyDescent="0.25">
      <c r="A3" s="12" t="s">
        <v>79</v>
      </c>
      <c r="B3" t="s">
        <v>83</v>
      </c>
    </row>
    <row r="4" spans="1:2" x14ac:dyDescent="0.25">
      <c r="A4" s="13" t="s">
        <v>81</v>
      </c>
      <c r="B4">
        <v>529944</v>
      </c>
    </row>
    <row r="5" spans="1:2" x14ac:dyDescent="0.25">
      <c r="A5" s="14" t="s">
        <v>84</v>
      </c>
      <c r="B5">
        <v>43575</v>
      </c>
    </row>
    <row r="6" spans="1:2" x14ac:dyDescent="0.25">
      <c r="A6" s="14" t="s">
        <v>85</v>
      </c>
      <c r="B6">
        <v>38661</v>
      </c>
    </row>
    <row r="7" spans="1:2" x14ac:dyDescent="0.25">
      <c r="A7" s="14" t="s">
        <v>86</v>
      </c>
      <c r="B7">
        <v>55678</v>
      </c>
    </row>
    <row r="8" spans="1:2" x14ac:dyDescent="0.25">
      <c r="A8" s="14" t="s">
        <v>87</v>
      </c>
      <c r="B8">
        <v>49118</v>
      </c>
    </row>
    <row r="9" spans="1:2" x14ac:dyDescent="0.25">
      <c r="A9" s="14" t="s">
        <v>88</v>
      </c>
      <c r="B9">
        <v>56107</v>
      </c>
    </row>
    <row r="10" spans="1:2" x14ac:dyDescent="0.25">
      <c r="A10" s="14" t="s">
        <v>89</v>
      </c>
      <c r="B10">
        <v>49046</v>
      </c>
    </row>
    <row r="11" spans="1:2" x14ac:dyDescent="0.25">
      <c r="A11" s="14" t="s">
        <v>90</v>
      </c>
      <c r="B11">
        <v>40513</v>
      </c>
    </row>
    <row r="12" spans="1:2" x14ac:dyDescent="0.25">
      <c r="A12" s="14" t="s">
        <v>91</v>
      </c>
      <c r="B12">
        <v>43060</v>
      </c>
    </row>
    <row r="13" spans="1:2" x14ac:dyDescent="0.25">
      <c r="A13" s="14" t="s">
        <v>92</v>
      </c>
      <c r="B13">
        <v>38748</v>
      </c>
    </row>
    <row r="14" spans="1:2" x14ac:dyDescent="0.25">
      <c r="A14" s="14" t="s">
        <v>93</v>
      </c>
      <c r="B14">
        <v>38414</v>
      </c>
    </row>
    <row r="15" spans="1:2" x14ac:dyDescent="0.25">
      <c r="A15" s="14" t="s">
        <v>94</v>
      </c>
      <c r="B15">
        <v>40200</v>
      </c>
    </row>
    <row r="16" spans="1:2" x14ac:dyDescent="0.25">
      <c r="A16" s="14" t="s">
        <v>95</v>
      </c>
      <c r="B16">
        <v>36824</v>
      </c>
    </row>
    <row r="17" spans="1:2" x14ac:dyDescent="0.25">
      <c r="A17" s="13" t="s">
        <v>82</v>
      </c>
      <c r="B17">
        <v>641169</v>
      </c>
    </row>
    <row r="18" spans="1:2" x14ac:dyDescent="0.25">
      <c r="A18" s="14" t="s">
        <v>84</v>
      </c>
      <c r="B18">
        <v>71450</v>
      </c>
    </row>
    <row r="19" spans="1:2" x14ac:dyDescent="0.25">
      <c r="A19" s="14" t="s">
        <v>85</v>
      </c>
      <c r="B19">
        <v>63953</v>
      </c>
    </row>
    <row r="20" spans="1:2" x14ac:dyDescent="0.25">
      <c r="A20" s="14" t="s">
        <v>86</v>
      </c>
      <c r="B20">
        <v>63963</v>
      </c>
    </row>
    <row r="21" spans="1:2" x14ac:dyDescent="0.25">
      <c r="A21" s="14" t="s">
        <v>87</v>
      </c>
      <c r="B21">
        <v>44368</v>
      </c>
    </row>
    <row r="22" spans="1:2" x14ac:dyDescent="0.25">
      <c r="A22" s="14" t="s">
        <v>88</v>
      </c>
      <c r="B22">
        <v>74105</v>
      </c>
    </row>
    <row r="23" spans="1:2" x14ac:dyDescent="0.25">
      <c r="A23" s="14" t="s">
        <v>89</v>
      </c>
      <c r="B23">
        <v>69206</v>
      </c>
    </row>
    <row r="24" spans="1:2" x14ac:dyDescent="0.25">
      <c r="A24" s="14" t="s">
        <v>90</v>
      </c>
      <c r="B24">
        <v>110769</v>
      </c>
    </row>
    <row r="25" spans="1:2" x14ac:dyDescent="0.25">
      <c r="A25" s="14" t="s">
        <v>91</v>
      </c>
      <c r="B25">
        <v>98267</v>
      </c>
    </row>
    <row r="26" spans="1:2" x14ac:dyDescent="0.25">
      <c r="A26" s="14" t="s">
        <v>92</v>
      </c>
      <c r="B26">
        <v>45088</v>
      </c>
    </row>
    <row r="27" spans="1:2" x14ac:dyDescent="0.25">
      <c r="A27" s="13" t="s">
        <v>80</v>
      </c>
      <c r="B27">
        <v>1171113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488A-0D3E-4AA3-AA57-9AED8F932A6B}">
  <dimension ref="A3:B27"/>
  <sheetViews>
    <sheetView workbookViewId="0">
      <selection activeCell="F1" sqref="F1"/>
    </sheetView>
  </sheetViews>
  <sheetFormatPr defaultRowHeight="15" x14ac:dyDescent="0.25"/>
  <cols>
    <col min="1" max="1" width="13.140625" bestFit="1" customWidth="1"/>
    <col min="2" max="2" width="18.5703125" bestFit="1" customWidth="1"/>
    <col min="3" max="3" width="13.140625" bestFit="1" customWidth="1"/>
  </cols>
  <sheetData>
    <row r="3" spans="1:2" x14ac:dyDescent="0.25">
      <c r="A3" s="12" t="s">
        <v>79</v>
      </c>
      <c r="B3" t="s">
        <v>96</v>
      </c>
    </row>
    <row r="4" spans="1:2" x14ac:dyDescent="0.25">
      <c r="A4" s="13" t="s">
        <v>81</v>
      </c>
      <c r="B4">
        <v>88128242</v>
      </c>
    </row>
    <row r="5" spans="1:2" x14ac:dyDescent="0.25">
      <c r="A5" s="14" t="s">
        <v>84</v>
      </c>
      <c r="B5">
        <v>6877592</v>
      </c>
    </row>
    <row r="6" spans="1:2" x14ac:dyDescent="0.25">
      <c r="A6" s="14" t="s">
        <v>85</v>
      </c>
      <c r="B6">
        <v>6848545</v>
      </c>
    </row>
    <row r="7" spans="1:2" x14ac:dyDescent="0.25">
      <c r="A7" s="14" t="s">
        <v>86</v>
      </c>
      <c r="B7">
        <v>10534764</v>
      </c>
    </row>
    <row r="8" spans="1:2" x14ac:dyDescent="0.25">
      <c r="A8" s="14" t="s">
        <v>87</v>
      </c>
      <c r="B8">
        <v>10042170</v>
      </c>
    </row>
    <row r="9" spans="1:2" x14ac:dyDescent="0.25">
      <c r="A9" s="14" t="s">
        <v>88</v>
      </c>
      <c r="B9">
        <v>10494867</v>
      </c>
    </row>
    <row r="10" spans="1:2" x14ac:dyDescent="0.25">
      <c r="A10" s="14" t="s">
        <v>89</v>
      </c>
      <c r="B10">
        <v>7300799</v>
      </c>
    </row>
    <row r="11" spans="1:2" x14ac:dyDescent="0.25">
      <c r="A11" s="14" t="s">
        <v>90</v>
      </c>
      <c r="B11">
        <v>7078467</v>
      </c>
    </row>
    <row r="12" spans="1:2" x14ac:dyDescent="0.25">
      <c r="A12" s="14" t="s">
        <v>91</v>
      </c>
      <c r="B12">
        <v>6561232</v>
      </c>
    </row>
    <row r="13" spans="1:2" x14ac:dyDescent="0.25">
      <c r="A13" s="14" t="s">
        <v>92</v>
      </c>
      <c r="B13">
        <v>5746594</v>
      </c>
    </row>
    <row r="14" spans="1:2" x14ac:dyDescent="0.25">
      <c r="A14" s="14" t="s">
        <v>93</v>
      </c>
      <c r="B14">
        <v>6077534</v>
      </c>
    </row>
    <row r="15" spans="1:2" x14ac:dyDescent="0.25">
      <c r="A15" s="14" t="s">
        <v>94</v>
      </c>
      <c r="B15">
        <v>5518479</v>
      </c>
    </row>
    <row r="16" spans="1:2" x14ac:dyDescent="0.25">
      <c r="A16" s="14" t="s">
        <v>95</v>
      </c>
      <c r="B16">
        <v>5047199</v>
      </c>
    </row>
    <row r="17" spans="1:2" x14ac:dyDescent="0.25">
      <c r="A17" s="13" t="s">
        <v>82</v>
      </c>
      <c r="B17">
        <v>62727081</v>
      </c>
    </row>
    <row r="18" spans="1:2" x14ac:dyDescent="0.25">
      <c r="A18" s="14" t="s">
        <v>84</v>
      </c>
      <c r="B18">
        <v>12189120</v>
      </c>
    </row>
    <row r="19" spans="1:2" x14ac:dyDescent="0.25">
      <c r="A19" s="14" t="s">
        <v>85</v>
      </c>
      <c r="B19">
        <v>8544472</v>
      </c>
    </row>
    <row r="20" spans="1:2" x14ac:dyDescent="0.25">
      <c r="A20" s="14" t="s">
        <v>86</v>
      </c>
      <c r="B20">
        <v>6344379</v>
      </c>
    </row>
    <row r="21" spans="1:2" x14ac:dyDescent="0.25">
      <c r="A21" s="14" t="s">
        <v>87</v>
      </c>
      <c r="B21">
        <v>5869193</v>
      </c>
    </row>
    <row r="22" spans="1:2" x14ac:dyDescent="0.25">
      <c r="A22" s="14" t="s">
        <v>88</v>
      </c>
      <c r="B22">
        <v>7357848</v>
      </c>
    </row>
    <row r="23" spans="1:2" x14ac:dyDescent="0.25">
      <c r="A23" s="14" t="s">
        <v>89</v>
      </c>
      <c r="B23">
        <v>6902411</v>
      </c>
    </row>
    <row r="24" spans="1:2" x14ac:dyDescent="0.25">
      <c r="A24" s="14" t="s">
        <v>90</v>
      </c>
      <c r="B24">
        <v>6144495</v>
      </c>
    </row>
    <row r="25" spans="1:2" x14ac:dyDescent="0.25">
      <c r="A25" s="14" t="s">
        <v>91</v>
      </c>
      <c r="B25">
        <v>6530599</v>
      </c>
    </row>
    <row r="26" spans="1:2" x14ac:dyDescent="0.25">
      <c r="A26" s="14" t="s">
        <v>92</v>
      </c>
      <c r="B26">
        <v>2844564</v>
      </c>
    </row>
    <row r="27" spans="1:2" x14ac:dyDescent="0.25">
      <c r="A27" s="13" t="s">
        <v>80</v>
      </c>
      <c r="B27">
        <v>150855323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02CF5-5D47-4BB4-AAFF-C901DDD7307F}">
  <dimension ref="A3:B27"/>
  <sheetViews>
    <sheetView workbookViewId="0">
      <selection activeCell="C11" sqref="C11"/>
    </sheetView>
  </sheetViews>
  <sheetFormatPr defaultRowHeight="15" x14ac:dyDescent="0.25"/>
  <cols>
    <col min="1" max="1" width="13.140625" bestFit="1" customWidth="1"/>
    <col min="2" max="3" width="12.28515625" bestFit="1" customWidth="1"/>
  </cols>
  <sheetData>
    <row r="3" spans="1:2" x14ac:dyDescent="0.25">
      <c r="A3" s="12" t="s">
        <v>79</v>
      </c>
      <c r="B3" t="s">
        <v>97</v>
      </c>
    </row>
    <row r="4" spans="1:2" x14ac:dyDescent="0.25">
      <c r="A4" s="13" t="s">
        <v>81</v>
      </c>
      <c r="B4">
        <v>668163</v>
      </c>
    </row>
    <row r="5" spans="1:2" x14ac:dyDescent="0.25">
      <c r="A5" s="14" t="s">
        <v>84</v>
      </c>
      <c r="B5">
        <v>61415</v>
      </c>
    </row>
    <row r="6" spans="1:2" x14ac:dyDescent="0.25">
      <c r="A6" s="14" t="s">
        <v>85</v>
      </c>
      <c r="B6">
        <v>52499</v>
      </c>
    </row>
    <row r="7" spans="1:2" x14ac:dyDescent="0.25">
      <c r="A7" s="14" t="s">
        <v>86</v>
      </c>
      <c r="B7">
        <v>78245</v>
      </c>
    </row>
    <row r="8" spans="1:2" x14ac:dyDescent="0.25">
      <c r="A8" s="14" t="s">
        <v>87</v>
      </c>
      <c r="B8">
        <v>66610</v>
      </c>
    </row>
    <row r="9" spans="1:2" x14ac:dyDescent="0.25">
      <c r="A9" s="14" t="s">
        <v>88</v>
      </c>
      <c r="B9">
        <v>66884</v>
      </c>
    </row>
    <row r="10" spans="1:2" x14ac:dyDescent="0.25">
      <c r="A10" s="14" t="s">
        <v>89</v>
      </c>
      <c r="B10">
        <v>56905</v>
      </c>
    </row>
    <row r="11" spans="1:2" x14ac:dyDescent="0.25">
      <c r="A11" s="14" t="s">
        <v>90</v>
      </c>
      <c r="B11">
        <v>52480</v>
      </c>
    </row>
    <row r="12" spans="1:2" x14ac:dyDescent="0.25">
      <c r="A12" s="14" t="s">
        <v>91</v>
      </c>
      <c r="B12">
        <v>52993</v>
      </c>
    </row>
    <row r="13" spans="1:2" x14ac:dyDescent="0.25">
      <c r="A13" s="14" t="s">
        <v>92</v>
      </c>
      <c r="B13">
        <v>48349</v>
      </c>
    </row>
    <row r="14" spans="1:2" x14ac:dyDescent="0.25">
      <c r="A14" s="14" t="s">
        <v>93</v>
      </c>
      <c r="B14">
        <v>47802</v>
      </c>
    </row>
    <row r="15" spans="1:2" x14ac:dyDescent="0.25">
      <c r="A15" s="14" t="s">
        <v>94</v>
      </c>
      <c r="B15">
        <v>44505</v>
      </c>
    </row>
    <row r="16" spans="1:2" x14ac:dyDescent="0.25">
      <c r="A16" s="14" t="s">
        <v>95</v>
      </c>
      <c r="B16">
        <v>39476</v>
      </c>
    </row>
    <row r="17" spans="1:2" x14ac:dyDescent="0.25">
      <c r="A17" s="13" t="s">
        <v>82</v>
      </c>
      <c r="B17">
        <v>530091</v>
      </c>
    </row>
    <row r="18" spans="1:2" x14ac:dyDescent="0.25">
      <c r="A18" s="14" t="s">
        <v>84</v>
      </c>
      <c r="B18">
        <v>80066</v>
      </c>
    </row>
    <row r="19" spans="1:2" x14ac:dyDescent="0.25">
      <c r="A19" s="14" t="s">
        <v>85</v>
      </c>
      <c r="B19">
        <v>66217</v>
      </c>
    </row>
    <row r="20" spans="1:2" x14ac:dyDescent="0.25">
      <c r="A20" s="14" t="s">
        <v>86</v>
      </c>
      <c r="B20">
        <v>60899</v>
      </c>
    </row>
    <row r="21" spans="1:2" x14ac:dyDescent="0.25">
      <c r="A21" s="14" t="s">
        <v>87</v>
      </c>
      <c r="B21">
        <v>53121</v>
      </c>
    </row>
    <row r="22" spans="1:2" x14ac:dyDescent="0.25">
      <c r="A22" s="14" t="s">
        <v>88</v>
      </c>
      <c r="B22">
        <v>69321</v>
      </c>
    </row>
    <row r="23" spans="1:2" x14ac:dyDescent="0.25">
      <c r="A23" s="14" t="s">
        <v>89</v>
      </c>
      <c r="B23">
        <v>61910</v>
      </c>
    </row>
    <row r="24" spans="1:2" x14ac:dyDescent="0.25">
      <c r="A24" s="14" t="s">
        <v>90</v>
      </c>
      <c r="B24">
        <v>56253</v>
      </c>
    </row>
    <row r="25" spans="1:2" x14ac:dyDescent="0.25">
      <c r="A25" s="14" t="s">
        <v>91</v>
      </c>
      <c r="B25">
        <v>57919</v>
      </c>
    </row>
    <row r="26" spans="1:2" x14ac:dyDescent="0.25">
      <c r="A26" s="14" t="s">
        <v>92</v>
      </c>
      <c r="B26">
        <v>24385</v>
      </c>
    </row>
    <row r="27" spans="1:2" x14ac:dyDescent="0.25">
      <c r="A27" s="13" t="s">
        <v>80</v>
      </c>
      <c r="B27">
        <v>1198254</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C8036-8CF5-449A-9DC0-218F5BEE21FC}">
  <dimension ref="A3:B27"/>
  <sheetViews>
    <sheetView workbookViewId="0">
      <selection activeCell="J37" sqref="J37"/>
    </sheetView>
  </sheetViews>
  <sheetFormatPr defaultRowHeight="15" x14ac:dyDescent="0.25"/>
  <cols>
    <col min="1" max="1" width="13.140625" bestFit="1" customWidth="1"/>
    <col min="2" max="2" width="15.140625" bestFit="1" customWidth="1"/>
    <col min="3" max="3" width="18.5703125" bestFit="1" customWidth="1"/>
    <col min="4" max="4" width="15.140625" bestFit="1" customWidth="1"/>
  </cols>
  <sheetData>
    <row r="3" spans="1:2" x14ac:dyDescent="0.25">
      <c r="A3" s="12" t="s">
        <v>79</v>
      </c>
      <c r="B3" t="s">
        <v>98</v>
      </c>
    </row>
    <row r="4" spans="1:2" x14ac:dyDescent="0.25">
      <c r="A4" s="13" t="s">
        <v>81</v>
      </c>
      <c r="B4">
        <v>1412371</v>
      </c>
    </row>
    <row r="5" spans="1:2" x14ac:dyDescent="0.25">
      <c r="A5" s="14" t="s">
        <v>84</v>
      </c>
      <c r="B5">
        <v>123804</v>
      </c>
    </row>
    <row r="6" spans="1:2" x14ac:dyDescent="0.25">
      <c r="A6" s="14" t="s">
        <v>85</v>
      </c>
      <c r="B6">
        <v>102576</v>
      </c>
    </row>
    <row r="7" spans="1:2" x14ac:dyDescent="0.25">
      <c r="A7" s="14" t="s">
        <v>86</v>
      </c>
      <c r="B7">
        <v>136054</v>
      </c>
    </row>
    <row r="8" spans="1:2" x14ac:dyDescent="0.25">
      <c r="A8" s="14" t="s">
        <v>87</v>
      </c>
      <c r="B8">
        <v>120618</v>
      </c>
    </row>
    <row r="9" spans="1:2" x14ac:dyDescent="0.25">
      <c r="A9" s="14" t="s">
        <v>88</v>
      </c>
      <c r="B9">
        <v>151894</v>
      </c>
    </row>
    <row r="10" spans="1:2" x14ac:dyDescent="0.25">
      <c r="A10" s="14" t="s">
        <v>89</v>
      </c>
      <c r="B10">
        <v>129935</v>
      </c>
    </row>
    <row r="11" spans="1:2" x14ac:dyDescent="0.25">
      <c r="A11" s="14" t="s">
        <v>90</v>
      </c>
      <c r="B11">
        <v>116069</v>
      </c>
    </row>
    <row r="12" spans="1:2" x14ac:dyDescent="0.25">
      <c r="A12" s="14" t="s">
        <v>91</v>
      </c>
      <c r="B12">
        <v>106425</v>
      </c>
    </row>
    <row r="13" spans="1:2" x14ac:dyDescent="0.25">
      <c r="A13" s="14" t="s">
        <v>92</v>
      </c>
      <c r="B13">
        <v>104731</v>
      </c>
    </row>
    <row r="14" spans="1:2" x14ac:dyDescent="0.25">
      <c r="A14" s="14" t="s">
        <v>93</v>
      </c>
      <c r="B14">
        <v>108639</v>
      </c>
    </row>
    <row r="15" spans="1:2" x14ac:dyDescent="0.25">
      <c r="A15" s="14" t="s">
        <v>94</v>
      </c>
      <c r="B15">
        <v>119265</v>
      </c>
    </row>
    <row r="16" spans="1:2" x14ac:dyDescent="0.25">
      <c r="A16" s="14" t="s">
        <v>95</v>
      </c>
      <c r="B16">
        <v>92361</v>
      </c>
    </row>
    <row r="17" spans="1:2" x14ac:dyDescent="0.25">
      <c r="A17" s="13" t="s">
        <v>82</v>
      </c>
      <c r="B17">
        <v>1342205</v>
      </c>
    </row>
    <row r="18" spans="1:2" x14ac:dyDescent="0.25">
      <c r="A18" s="14" t="s">
        <v>84</v>
      </c>
      <c r="B18">
        <v>179745</v>
      </c>
    </row>
    <row r="19" spans="1:2" x14ac:dyDescent="0.25">
      <c r="A19" s="14" t="s">
        <v>85</v>
      </c>
      <c r="B19">
        <v>148657</v>
      </c>
    </row>
    <row r="20" spans="1:2" x14ac:dyDescent="0.25">
      <c r="A20" s="14" t="s">
        <v>86</v>
      </c>
      <c r="B20">
        <v>162033</v>
      </c>
    </row>
    <row r="21" spans="1:2" x14ac:dyDescent="0.25">
      <c r="A21" s="14" t="s">
        <v>87</v>
      </c>
      <c r="B21">
        <v>146192</v>
      </c>
    </row>
    <row r="22" spans="1:2" x14ac:dyDescent="0.25">
      <c r="A22" s="14" t="s">
        <v>88</v>
      </c>
      <c r="B22">
        <v>179725</v>
      </c>
    </row>
    <row r="23" spans="1:2" x14ac:dyDescent="0.25">
      <c r="A23" s="14" t="s">
        <v>89</v>
      </c>
      <c r="B23">
        <v>152029</v>
      </c>
    </row>
    <row r="24" spans="1:2" x14ac:dyDescent="0.25">
      <c r="A24" s="14" t="s">
        <v>90</v>
      </c>
      <c r="B24">
        <v>150426</v>
      </c>
    </row>
    <row r="25" spans="1:2" x14ac:dyDescent="0.25">
      <c r="A25" s="14" t="s">
        <v>91</v>
      </c>
      <c r="B25">
        <v>162232</v>
      </c>
    </row>
    <row r="26" spans="1:2" x14ac:dyDescent="0.25">
      <c r="A26" s="14" t="s">
        <v>92</v>
      </c>
      <c r="B26">
        <v>61166</v>
      </c>
    </row>
    <row r="27" spans="1:2" x14ac:dyDescent="0.25">
      <c r="A27" s="13" t="s">
        <v>80</v>
      </c>
      <c r="B27">
        <v>2754576</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7639F7-D249-4EFE-B99D-4DF0C2B803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Marketing Dataset</vt:lpstr>
      <vt:lpstr>AR Efficiency</vt:lpstr>
      <vt:lpstr>Marketing Dataset Cleaned</vt:lpstr>
      <vt:lpstr>Trading Data</vt:lpstr>
      <vt:lpstr>Fields</vt:lpstr>
      <vt:lpstr>Brief</vt:lpstr>
      <vt:lpstr>Anomylous Data</vt:lpstr>
      <vt:lpstr>Spend Over Time</vt:lpstr>
      <vt:lpstr>Impressions Over time</vt:lpstr>
      <vt:lpstr>Clicks Over Time</vt:lpstr>
      <vt:lpstr>Revenue Over Time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Clarke</dc:creator>
  <cp:lastModifiedBy>Grove, Adam</cp:lastModifiedBy>
  <dcterms:created xsi:type="dcterms:W3CDTF">2022-09-12T09:47:41Z</dcterms:created>
  <dcterms:modified xsi:type="dcterms:W3CDTF">2024-09-30T17:11:29Z</dcterms:modified>
</cp:coreProperties>
</file>