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146638\Documents\Thesis\OCC\data\"/>
    </mc:Choice>
  </mc:AlternateContent>
  <bookViews>
    <workbookView xWindow="0" yWindow="495" windowWidth="28800" windowHeight="17505" activeTab="2"/>
  </bookViews>
  <sheets>
    <sheet name="Parallelization" sheetId="1" r:id="rId1"/>
    <sheet name="MinWrites" sheetId="2" r:id="rId2"/>
    <sheet name="Utilization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7" roundtripDataSignature="AMtx7miBCiVcM0z40RhH7UAFpPtvYiyA8A=="/>
    </ext>
  </extLst>
</workbook>
</file>

<file path=xl/calcChain.xml><?xml version="1.0" encoding="utf-8"?>
<calcChain xmlns="http://schemas.openxmlformats.org/spreadsheetml/2006/main">
  <c r="B20" i="2" l="1"/>
  <c r="B21" i="2"/>
  <c r="B11" i="2"/>
  <c r="G36" i="3" l="1"/>
  <c r="H36" i="3"/>
  <c r="G37" i="3"/>
  <c r="H37" i="3"/>
  <c r="G38" i="3"/>
  <c r="H38" i="3"/>
  <c r="F42" i="3"/>
  <c r="F46" i="3"/>
  <c r="G51" i="3"/>
  <c r="H51" i="3"/>
  <c r="G52" i="3"/>
  <c r="H52" i="3"/>
  <c r="I2" i="3"/>
  <c r="H2" i="3"/>
  <c r="D24" i="2"/>
  <c r="C24" i="2"/>
  <c r="B24" i="2"/>
  <c r="D23" i="2"/>
  <c r="C23" i="2"/>
  <c r="B23" i="2"/>
  <c r="F23" i="2" s="1"/>
  <c r="J51" i="3" s="1"/>
  <c r="D22" i="2"/>
  <c r="H50" i="3" s="1"/>
  <c r="C22" i="2"/>
  <c r="B22" i="2"/>
  <c r="D21" i="2"/>
  <c r="H49" i="3" s="1"/>
  <c r="C21" i="2"/>
  <c r="G49" i="3" s="1"/>
  <c r="F49" i="3"/>
  <c r="D20" i="2"/>
  <c r="H48" i="3" s="1"/>
  <c r="C20" i="2"/>
  <c r="G48" i="3" s="1"/>
  <c r="D19" i="2"/>
  <c r="C19" i="2"/>
  <c r="G47" i="3" s="1"/>
  <c r="B19" i="2"/>
  <c r="D18" i="2"/>
  <c r="H46" i="3" s="1"/>
  <c r="C18" i="2"/>
  <c r="D17" i="2"/>
  <c r="H45" i="3" s="1"/>
  <c r="C17" i="2"/>
  <c r="G45" i="3" s="1"/>
  <c r="B17" i="2"/>
  <c r="F45" i="3" s="1"/>
  <c r="D16" i="2"/>
  <c r="H44" i="3" s="1"/>
  <c r="C16" i="2"/>
  <c r="B16" i="2"/>
  <c r="F44" i="3" s="1"/>
  <c r="D15" i="2"/>
  <c r="C15" i="2"/>
  <c r="G43" i="3" s="1"/>
  <c r="B15" i="2"/>
  <c r="F43" i="3" s="1"/>
  <c r="D14" i="2"/>
  <c r="H42" i="3" s="1"/>
  <c r="C14" i="2"/>
  <c r="G42" i="3" s="1"/>
  <c r="D13" i="2"/>
  <c r="C13" i="2"/>
  <c r="G41" i="3" s="1"/>
  <c r="B13" i="2"/>
  <c r="D12" i="2"/>
  <c r="H40" i="3" s="1"/>
  <c r="C12" i="2"/>
  <c r="B12" i="2"/>
  <c r="F40" i="3" s="1"/>
  <c r="D11" i="2"/>
  <c r="H39" i="3" s="1"/>
  <c r="C11" i="2"/>
  <c r="G39" i="3" s="1"/>
  <c r="F39" i="3"/>
  <c r="D10" i="2"/>
  <c r="C10" i="2"/>
  <c r="B10" i="2"/>
  <c r="F10" i="2" s="1"/>
  <c r="J38" i="3" s="1"/>
  <c r="D9" i="2"/>
  <c r="C9" i="2"/>
  <c r="B9" i="2"/>
  <c r="F9" i="2" s="1"/>
  <c r="D8" i="2"/>
  <c r="C8" i="2"/>
  <c r="B8" i="2"/>
  <c r="F36" i="3" s="1"/>
  <c r="D7" i="2"/>
  <c r="H35" i="3" s="1"/>
  <c r="C7" i="2"/>
  <c r="G35" i="3" s="1"/>
  <c r="B7" i="2"/>
  <c r="F35" i="3" s="1"/>
  <c r="D6" i="2"/>
  <c r="H34" i="3" s="1"/>
  <c r="C6" i="2"/>
  <c r="B6" i="2"/>
  <c r="F34" i="3" s="1"/>
  <c r="D5" i="2"/>
  <c r="H33" i="3" s="1"/>
  <c r="C5" i="2"/>
  <c r="G33" i="3" s="1"/>
  <c r="B5" i="2"/>
  <c r="D4" i="2"/>
  <c r="C4" i="2"/>
  <c r="B4" i="2"/>
  <c r="F32" i="3" s="1"/>
  <c r="D3" i="2"/>
  <c r="H31" i="3" s="1"/>
  <c r="C3" i="2"/>
  <c r="G31" i="3" s="1"/>
  <c r="B3" i="2"/>
  <c r="D2" i="2"/>
  <c r="H30" i="3" s="1"/>
  <c r="C2" i="2"/>
  <c r="B2" i="2"/>
  <c r="F30" i="3" s="1"/>
  <c r="C21" i="1"/>
  <c r="C20" i="1"/>
  <c r="C19" i="1"/>
  <c r="C18" i="1"/>
  <c r="C17" i="1"/>
  <c r="C16" i="1"/>
  <c r="C14" i="1"/>
  <c r="C12" i="1"/>
  <c r="C11" i="1"/>
  <c r="C10" i="1"/>
  <c r="C8" i="1"/>
  <c r="C7" i="1"/>
  <c r="C6" i="1"/>
  <c r="C4" i="1"/>
  <c r="C3" i="1"/>
  <c r="C2" i="1"/>
  <c r="F22" i="2" l="1"/>
  <c r="J50" i="3" s="1"/>
  <c r="F48" i="3"/>
  <c r="H41" i="3"/>
  <c r="F52" i="3"/>
  <c r="E2" i="2"/>
  <c r="I30" i="3" s="1"/>
  <c r="F5" i="2"/>
  <c r="F13" i="2"/>
  <c r="G32" i="3"/>
  <c r="G50" i="3"/>
  <c r="H43" i="3"/>
  <c r="H47" i="3"/>
  <c r="G40" i="3"/>
  <c r="G46" i="3"/>
  <c r="G44" i="3"/>
  <c r="G34" i="3"/>
  <c r="G30" i="3"/>
  <c r="F3" i="2"/>
  <c r="F14" i="2"/>
  <c r="F51" i="3"/>
  <c r="F47" i="3"/>
  <c r="J37" i="3"/>
  <c r="H32" i="3"/>
  <c r="F31" i="3"/>
  <c r="E7" i="2"/>
  <c r="F41" i="3"/>
  <c r="F37" i="3"/>
  <c r="F33" i="3"/>
  <c r="F50" i="3"/>
  <c r="F38" i="3"/>
  <c r="F4" i="2"/>
  <c r="F2" i="2"/>
  <c r="E15" i="2"/>
  <c r="F18" i="2"/>
  <c r="F19" i="2"/>
  <c r="E16" i="2"/>
  <c r="E5" i="2"/>
  <c r="E3" i="2"/>
  <c r="F8" i="2"/>
  <c r="F16" i="2"/>
  <c r="E18" i="2"/>
  <c r="F21" i="2"/>
  <c r="F6" i="2"/>
  <c r="F11" i="2"/>
  <c r="F24" i="2"/>
  <c r="E6" i="2"/>
  <c r="F12" i="2"/>
  <c r="E14" i="2"/>
  <c r="F17" i="2"/>
  <c r="E4" i="2"/>
  <c r="F7" i="2"/>
  <c r="F15" i="2"/>
  <c r="E17" i="2"/>
  <c r="F20" i="2"/>
  <c r="E9" i="2"/>
  <c r="E11" i="2"/>
  <c r="E13" i="2"/>
  <c r="E20" i="2"/>
  <c r="E22" i="2"/>
  <c r="E24" i="2"/>
  <c r="J2" i="3"/>
  <c r="E8" i="2"/>
  <c r="E10" i="2"/>
  <c r="E12" i="2"/>
  <c r="E19" i="2"/>
  <c r="E21" i="2"/>
  <c r="E23" i="2"/>
  <c r="G5" i="2" l="1"/>
  <c r="G7" i="2"/>
  <c r="K35" i="3" s="1"/>
  <c r="G3" i="2"/>
  <c r="J33" i="3"/>
  <c r="J41" i="3"/>
  <c r="G14" i="2"/>
  <c r="I42" i="3"/>
  <c r="G10" i="2"/>
  <c r="I38" i="3"/>
  <c r="G24" i="2"/>
  <c r="I52" i="3"/>
  <c r="J45" i="3"/>
  <c r="J47" i="3"/>
  <c r="I48" i="3"/>
  <c r="J48" i="3"/>
  <c r="J40" i="3"/>
  <c r="G18" i="2"/>
  <c r="I46" i="3"/>
  <c r="G15" i="2"/>
  <c r="I43" i="3"/>
  <c r="J31" i="3"/>
  <c r="G13" i="2"/>
  <c r="I41" i="3"/>
  <c r="I45" i="3"/>
  <c r="I34" i="3"/>
  <c r="G16" i="2"/>
  <c r="J44" i="3"/>
  <c r="G2" i="2"/>
  <c r="J30" i="3"/>
  <c r="I35" i="3"/>
  <c r="G23" i="2"/>
  <c r="I51" i="3"/>
  <c r="I39" i="3"/>
  <c r="J43" i="3"/>
  <c r="J36" i="3"/>
  <c r="J32" i="3"/>
  <c r="G22" i="2"/>
  <c r="I50" i="3"/>
  <c r="G21" i="2"/>
  <c r="I49" i="3"/>
  <c r="G9" i="2"/>
  <c r="I37" i="3"/>
  <c r="J35" i="3"/>
  <c r="J52" i="3"/>
  <c r="I31" i="3"/>
  <c r="J49" i="3"/>
  <c r="I47" i="3"/>
  <c r="G4" i="2"/>
  <c r="I32" i="3"/>
  <c r="J39" i="3"/>
  <c r="I33" i="3"/>
  <c r="G8" i="2"/>
  <c r="I36" i="3"/>
  <c r="J46" i="3"/>
  <c r="I40" i="3"/>
  <c r="K33" i="3"/>
  <c r="J34" i="3"/>
  <c r="I44" i="3"/>
  <c r="J42" i="3"/>
  <c r="G6" i="2"/>
  <c r="G12" i="2"/>
  <c r="G20" i="2"/>
  <c r="G11" i="2"/>
  <c r="G19" i="2"/>
  <c r="G17" i="2"/>
  <c r="B21" i="3"/>
  <c r="C21" i="3" s="1"/>
  <c r="B17" i="3"/>
  <c r="C17" i="3" s="1"/>
  <c r="B16" i="3"/>
  <c r="C16" i="3" s="1"/>
  <c r="B11" i="3"/>
  <c r="C11" i="3" s="1"/>
  <c r="B7" i="3"/>
  <c r="C7" i="3" s="1"/>
  <c r="B6" i="3"/>
  <c r="C6" i="3" s="1"/>
  <c r="B2" i="3"/>
  <c r="C2" i="3" s="1"/>
  <c r="B22" i="3"/>
  <c r="C22" i="3" s="1"/>
  <c r="B18" i="3"/>
  <c r="C18" i="3" s="1"/>
  <c r="B13" i="3"/>
  <c r="C13" i="3" s="1"/>
  <c r="B12" i="3"/>
  <c r="C12" i="3" s="1"/>
  <c r="B8" i="3"/>
  <c r="C8" i="3" s="1"/>
  <c r="B14" i="3"/>
  <c r="C14" i="3" s="1"/>
  <c r="B9" i="3"/>
  <c r="C9" i="3" s="1"/>
  <c r="B3" i="3"/>
  <c r="C3" i="3" s="1"/>
  <c r="B23" i="3"/>
  <c r="C23" i="3" s="1"/>
  <c r="B19" i="3"/>
  <c r="C19" i="3" s="1"/>
  <c r="B24" i="3"/>
  <c r="C24" i="3" s="1"/>
  <c r="B20" i="3"/>
  <c r="C20" i="3" s="1"/>
  <c r="B15" i="3"/>
  <c r="C15" i="3" s="1"/>
  <c r="B10" i="3"/>
  <c r="C10" i="3" s="1"/>
  <c r="B5" i="3"/>
  <c r="C5" i="3" s="1"/>
  <c r="B4" i="3"/>
  <c r="C4" i="3" s="1"/>
  <c r="K31" i="3" l="1"/>
  <c r="K50" i="3"/>
  <c r="K52" i="3"/>
  <c r="K41" i="3"/>
  <c r="K48" i="3"/>
  <c r="K32" i="3"/>
  <c r="K51" i="3"/>
  <c r="K44" i="3"/>
  <c r="K30" i="3"/>
  <c r="K47" i="3"/>
  <c r="K39" i="3"/>
  <c r="K46" i="3"/>
  <c r="K40" i="3"/>
  <c r="K36" i="3"/>
  <c r="K38" i="3"/>
  <c r="K45" i="3"/>
  <c r="K37" i="3"/>
  <c r="K34" i="3"/>
  <c r="K49" i="3"/>
  <c r="K43" i="3"/>
  <c r="K42" i="3"/>
</calcChain>
</file>

<file path=xl/sharedStrings.xml><?xml version="1.0" encoding="utf-8"?>
<sst xmlns="http://schemas.openxmlformats.org/spreadsheetml/2006/main" count="151" uniqueCount="50">
  <si>
    <t>Benchmark</t>
  </si>
  <si>
    <t>Parallelization factor</t>
  </si>
  <si>
    <t>4_TILES=64 DIM=128 KERNEL=3</t>
  </si>
  <si>
    <t>DIM_SIZE</t>
  </si>
  <si>
    <t>1mm</t>
  </si>
  <si>
    <t xml:space="preserve"> DIM_SIZE/TILE_SIZE</t>
  </si>
  <si>
    <t>KERNEL_SIZE</t>
  </si>
  <si>
    <t>2mm</t>
  </si>
  <si>
    <t>TILE_SIZE</t>
  </si>
  <si>
    <t>3mm</t>
  </si>
  <si>
    <t>NUM_TILES</t>
  </si>
  <si>
    <t>conv_group</t>
  </si>
  <si>
    <t>C</t>
  </si>
  <si>
    <t>conv1d</t>
  </si>
  <si>
    <t xml:space="preserve"> C=3 (C*KERNEL_SIZE)/TILE_SIZE</t>
  </si>
  <si>
    <t>conv2d</t>
  </si>
  <si>
    <t xml:space="preserve"> C=3 (C*KERNEL_SIZE^2)/TILE_SIZE</t>
  </si>
  <si>
    <t>conv3d</t>
  </si>
  <si>
    <t xml:space="preserve"> C=3 (C*KERNEL_SIZE^3)/TILE_SIZE</t>
  </si>
  <si>
    <t>gather</t>
  </si>
  <si>
    <t>kronecker3</t>
  </si>
  <si>
    <t>lstm</t>
  </si>
  <si>
    <t xml:space="preserve"> DIM_SIZE/(2*TILE_SIZE)</t>
  </si>
  <si>
    <t>mlp3</t>
  </si>
  <si>
    <t>moments2d</t>
  </si>
  <si>
    <t>mv</t>
  </si>
  <si>
    <t>tbmm</t>
  </si>
  <si>
    <t>tc_2x3x3</t>
  </si>
  <si>
    <t xml:space="preserve"> (DIM_SIZE^2/TILE_SIZE)</t>
  </si>
  <si>
    <t>tc_3x3x2</t>
  </si>
  <si>
    <t xml:space="preserve"> (DIM_SIZE/TILE_SIZE)</t>
  </si>
  <si>
    <t>tc_4x4x4_A</t>
  </si>
  <si>
    <t>tc_4x4x4_B</t>
  </si>
  <si>
    <t>tmm</t>
  </si>
  <si>
    <t>wavenet</t>
  </si>
  <si>
    <t xml:space="preserve"> DIM_SIZE/(4*TILE_SIZE)</t>
  </si>
  <si>
    <t>A outer dim</t>
  </si>
  <si>
    <t>Reduction dim</t>
  </si>
  <si>
    <t>B outer dim</t>
  </si>
  <si>
    <t>A writes</t>
  </si>
  <si>
    <t>B writes</t>
  </si>
  <si>
    <t>Writes reduction</t>
  </si>
  <si>
    <t>K</t>
  </si>
  <si>
    <t>Tile Utilization [%]</t>
  </si>
  <si>
    <t>Accelerator Utilization [%]</t>
  </si>
  <si>
    <t>ROWS</t>
  </si>
  <si>
    <t>COLS</t>
  </si>
  <si>
    <t>SIZE</t>
  </si>
  <si>
    <t>CIM_TILE</t>
  </si>
  <si>
    <t xml:space="preserve">Tile Utilization - describes the area of a single crossbar (tile) that is used during computations
Accelerator Utilization - describes the total usage of the whole CIM device (all available tiles); depends on the parallelization factor of a kernel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</si>
</sst>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/>
    <xf numFmtId="0" fontId="4" fillId="0" borderId="0" xfId="0" applyFont="1" applyAlignment="1"/>
    <xf numFmtId="164" fontId="2" fillId="0" borderId="0" xfId="0" applyNumberFormat="1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2" fontId="2" fillId="2" borderId="1" xfId="0" applyNumberFormat="1" applyFont="1" applyFill="1" applyBorder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5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/>
    <xf numFmtId="0" fontId="2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B21" sqref="B21"/>
    </sheetView>
  </sheetViews>
  <sheetFormatPr defaultColWidth="12.625" defaultRowHeight="15" customHeight="1" x14ac:dyDescent="0.2"/>
  <cols>
    <col min="1" max="1" width="11.875" customWidth="1"/>
    <col min="2" max="2" width="26.625" customWidth="1"/>
    <col min="3" max="3" width="24" customWidth="1"/>
    <col min="4" max="4" width="7.625" customWidth="1"/>
    <col min="5" max="5" width="10.375" customWidth="1"/>
    <col min="6" max="26" width="7.62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E1" s="2" t="s">
        <v>3</v>
      </c>
      <c r="F1" s="3">
        <v>256</v>
      </c>
    </row>
    <row r="2" spans="1:6" ht="14.25" customHeight="1" x14ac:dyDescent="0.25">
      <c r="A2" s="3" t="s">
        <v>4</v>
      </c>
      <c r="B2" s="4" t="s">
        <v>5</v>
      </c>
      <c r="C2" s="5">
        <f t="shared" ref="C2:C4" si="0">MIN($F$1/$F$3, $F$4)</f>
        <v>4</v>
      </c>
      <c r="E2" s="3" t="s">
        <v>6</v>
      </c>
      <c r="F2" s="3">
        <v>3</v>
      </c>
    </row>
    <row r="3" spans="1:6" ht="14.25" customHeight="1" x14ac:dyDescent="0.25">
      <c r="A3" s="3" t="s">
        <v>7</v>
      </c>
      <c r="B3" s="4" t="s">
        <v>5</v>
      </c>
      <c r="C3" s="5">
        <f t="shared" si="0"/>
        <v>4</v>
      </c>
      <c r="E3" s="3" t="s">
        <v>8</v>
      </c>
      <c r="F3" s="3">
        <v>64</v>
      </c>
    </row>
    <row r="4" spans="1:6" ht="14.25" customHeight="1" x14ac:dyDescent="0.25">
      <c r="A4" s="3" t="s">
        <v>9</v>
      </c>
      <c r="B4" s="4" t="s">
        <v>5</v>
      </c>
      <c r="C4" s="5">
        <f t="shared" si="0"/>
        <v>4</v>
      </c>
      <c r="E4" s="3" t="s">
        <v>10</v>
      </c>
      <c r="F4" s="6">
        <v>4</v>
      </c>
    </row>
    <row r="5" spans="1:6" ht="14.25" customHeight="1" x14ac:dyDescent="0.25">
      <c r="A5" s="3" t="s">
        <v>11</v>
      </c>
      <c r="B5" s="4">
        <v>1</v>
      </c>
      <c r="C5" s="5">
        <v>1</v>
      </c>
      <c r="E5" s="3" t="s">
        <v>12</v>
      </c>
      <c r="F5" s="3">
        <v>3</v>
      </c>
    </row>
    <row r="6" spans="1:6" ht="14.25" customHeight="1" x14ac:dyDescent="0.25">
      <c r="A6" s="3" t="s">
        <v>13</v>
      </c>
      <c r="B6" s="4" t="s">
        <v>14</v>
      </c>
      <c r="C6" s="5">
        <f>MAX(MIN(($F$5*$F$2)/$F$3, $F$4),1)</f>
        <v>1</v>
      </c>
    </row>
    <row r="7" spans="1:6" ht="14.25" customHeight="1" x14ac:dyDescent="0.25">
      <c r="A7" s="3" t="s">
        <v>15</v>
      </c>
      <c r="B7" s="4" t="s">
        <v>16</v>
      </c>
      <c r="C7" s="5">
        <f>MAX(MIN(($F$5*$F$2^2)/$F$3, $F$4),1)</f>
        <v>1</v>
      </c>
    </row>
    <row r="8" spans="1:6" ht="14.25" customHeight="1" x14ac:dyDescent="0.25">
      <c r="A8" s="3" t="s">
        <v>17</v>
      </c>
      <c r="B8" s="4" t="s">
        <v>18</v>
      </c>
      <c r="C8" s="7">
        <f>MAX(MIN(($F$5*$F$2^3)/$F$3, $F$4),1)</f>
        <v>1.265625</v>
      </c>
    </row>
    <row r="9" spans="1:6" ht="14.25" customHeight="1" x14ac:dyDescent="0.25">
      <c r="A9" s="3" t="s">
        <v>19</v>
      </c>
      <c r="B9" s="4">
        <v>1</v>
      </c>
      <c r="C9" s="5">
        <v>1</v>
      </c>
    </row>
    <row r="10" spans="1:6" ht="14.25" customHeight="1" x14ac:dyDescent="0.25">
      <c r="A10" s="3" t="s">
        <v>20</v>
      </c>
      <c r="B10" s="4" t="s">
        <v>5</v>
      </c>
      <c r="C10" s="5">
        <f>MIN($F$1/$F$3, $F$4)</f>
        <v>4</v>
      </c>
    </row>
    <row r="11" spans="1:6" ht="14.25" customHeight="1" x14ac:dyDescent="0.25">
      <c r="A11" s="3" t="s">
        <v>21</v>
      </c>
      <c r="B11" s="4" t="s">
        <v>22</v>
      </c>
      <c r="C11" s="5">
        <f>MIN($F$1/(2*$F$3), $F$4)</f>
        <v>2</v>
      </c>
    </row>
    <row r="12" spans="1:6" ht="14.25" customHeight="1" x14ac:dyDescent="0.25">
      <c r="A12" s="3" t="s">
        <v>23</v>
      </c>
      <c r="B12" s="4" t="s">
        <v>5</v>
      </c>
      <c r="C12" s="5">
        <f>MIN($F$1/$F$3, $F$4)</f>
        <v>4</v>
      </c>
    </row>
    <row r="13" spans="1:6" ht="14.25" customHeight="1" x14ac:dyDescent="0.25">
      <c r="A13" s="3" t="s">
        <v>24</v>
      </c>
      <c r="B13" s="4">
        <v>1</v>
      </c>
      <c r="C13" s="5">
        <v>1</v>
      </c>
    </row>
    <row r="14" spans="1:6" ht="14.25" customHeight="1" x14ac:dyDescent="0.25">
      <c r="A14" s="3" t="s">
        <v>25</v>
      </c>
      <c r="B14" s="4" t="s">
        <v>5</v>
      </c>
      <c r="C14" s="5">
        <f>MIN($F$1/$F$3, $F$4)</f>
        <v>4</v>
      </c>
    </row>
    <row r="15" spans="1:6" ht="14.25" customHeight="1" x14ac:dyDescent="0.25">
      <c r="A15" s="3" t="s">
        <v>26</v>
      </c>
      <c r="B15" s="4">
        <v>1</v>
      </c>
      <c r="C15" s="5">
        <v>1</v>
      </c>
    </row>
    <row r="16" spans="1:6" ht="14.25" customHeight="1" x14ac:dyDescent="0.25">
      <c r="A16" s="3" t="s">
        <v>27</v>
      </c>
      <c r="B16" s="4" t="s">
        <v>28</v>
      </c>
      <c r="C16" s="5">
        <f>MIN(($F$1^2)/$F$3, $F$4)</f>
        <v>4</v>
      </c>
    </row>
    <row r="17" spans="1:3" ht="14.25" customHeight="1" x14ac:dyDescent="0.25">
      <c r="A17" s="3" t="s">
        <v>29</v>
      </c>
      <c r="B17" s="4" t="s">
        <v>30</v>
      </c>
      <c r="C17" s="5">
        <f>MIN($F$1/$F$3, $F$4)</f>
        <v>4</v>
      </c>
    </row>
    <row r="18" spans="1:3" ht="14.25" customHeight="1" x14ac:dyDescent="0.25">
      <c r="A18" s="3" t="s">
        <v>31</v>
      </c>
      <c r="B18" s="4" t="s">
        <v>28</v>
      </c>
      <c r="C18" s="5">
        <f t="shared" ref="C18:C19" si="1">MIN(($F$1^2)/$F$3, $F$4)</f>
        <v>4</v>
      </c>
    </row>
    <row r="19" spans="1:3" ht="14.25" customHeight="1" x14ac:dyDescent="0.25">
      <c r="A19" s="3" t="s">
        <v>32</v>
      </c>
      <c r="B19" s="4" t="s">
        <v>28</v>
      </c>
      <c r="C19" s="5">
        <f t="shared" si="1"/>
        <v>4</v>
      </c>
    </row>
    <row r="20" spans="1:3" ht="14.25" customHeight="1" x14ac:dyDescent="0.25">
      <c r="A20" s="3" t="s">
        <v>33</v>
      </c>
      <c r="B20" s="4" t="s">
        <v>5</v>
      </c>
      <c r="C20" s="5">
        <f>MIN($F$1/$F$3, $F$4)</f>
        <v>4</v>
      </c>
    </row>
    <row r="21" spans="1:3" ht="14.25" customHeight="1" x14ac:dyDescent="0.25">
      <c r="A21" s="3" t="s">
        <v>34</v>
      </c>
      <c r="B21" s="4" t="s">
        <v>35</v>
      </c>
      <c r="C21" s="5">
        <f>MAX(MIN($F$1/(4*$F$3), $F$4),1)</f>
        <v>1</v>
      </c>
    </row>
    <row r="22" spans="1:3" ht="14.25" customHeight="1" x14ac:dyDescent="0.2"/>
    <row r="23" spans="1:3" ht="14.25" customHeight="1" x14ac:dyDescent="0.2"/>
    <row r="24" spans="1:3" ht="14.25" customHeight="1" x14ac:dyDescent="0.2"/>
    <row r="25" spans="1:3" ht="14.25" customHeight="1" x14ac:dyDescent="0.2"/>
    <row r="26" spans="1:3" ht="14.25" customHeight="1" x14ac:dyDescent="0.2"/>
    <row r="27" spans="1:3" ht="14.25" customHeight="1" x14ac:dyDescent="0.2"/>
    <row r="28" spans="1:3" ht="14.25" customHeight="1" x14ac:dyDescent="0.2"/>
    <row r="29" spans="1:3" ht="14.25" customHeight="1" x14ac:dyDescent="0.2"/>
    <row r="30" spans="1:3" ht="14.25" customHeight="1" x14ac:dyDescent="0.2"/>
    <row r="31" spans="1:3" ht="14.25" customHeight="1" x14ac:dyDescent="0.2"/>
    <row r="32" spans="1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K12" sqref="K12"/>
    </sheetView>
  </sheetViews>
  <sheetFormatPr defaultColWidth="12.625" defaultRowHeight="15" customHeight="1" x14ac:dyDescent="0.2"/>
  <cols>
    <col min="1" max="1" width="16.5" customWidth="1"/>
    <col min="2" max="2" width="20.625" customWidth="1"/>
    <col min="3" max="3" width="23.625" customWidth="1"/>
    <col min="4" max="4" width="15.5" customWidth="1"/>
    <col min="5" max="5" width="14.625" customWidth="1"/>
    <col min="6" max="6" width="15.125" customWidth="1"/>
    <col min="7" max="7" width="14.625" customWidth="1"/>
    <col min="8" max="8" width="7.625" customWidth="1"/>
    <col min="9" max="9" width="10" customWidth="1"/>
    <col min="10" max="10" width="7.625" customWidth="1"/>
    <col min="11" max="11" width="9.125" customWidth="1"/>
    <col min="12" max="26" width="7.625" customWidth="1"/>
  </cols>
  <sheetData>
    <row r="1" spans="1:12" ht="14.25" customHeight="1" x14ac:dyDescent="0.25">
      <c r="A1" s="1" t="s">
        <v>0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I1" s="2" t="s">
        <v>3</v>
      </c>
      <c r="J1" s="3">
        <v>256</v>
      </c>
    </row>
    <row r="2" spans="1:12" ht="14.25" customHeight="1" x14ac:dyDescent="0.25">
      <c r="A2" s="8" t="s">
        <v>4</v>
      </c>
      <c r="B2" s="9">
        <f t="shared" ref="B2:D2" si="0">$J$1</f>
        <v>256</v>
      </c>
      <c r="C2" s="9">
        <f t="shared" si="0"/>
        <v>256</v>
      </c>
      <c r="D2" s="9">
        <f t="shared" si="0"/>
        <v>256</v>
      </c>
      <c r="E2" s="9">
        <f t="shared" ref="E2:F2" si="1">MAX(($B2/$J$3),1)*MAX(($C2/$J$3),1)*MAX(($D2/$J$3),1)</f>
        <v>64</v>
      </c>
      <c r="F2" s="9">
        <f t="shared" si="1"/>
        <v>64</v>
      </c>
      <c r="G2" s="10">
        <f t="shared" ref="G2:G24" si="2">($E2+$F2/MAX(($B2/$J$3),1))/($E2+$F2)</f>
        <v>0.625</v>
      </c>
      <c r="I2" s="3" t="s">
        <v>6</v>
      </c>
      <c r="J2" s="3">
        <v>3</v>
      </c>
    </row>
    <row r="3" spans="1:12" ht="14.25" customHeight="1" x14ac:dyDescent="0.25">
      <c r="A3" s="3" t="s">
        <v>7</v>
      </c>
      <c r="B3" s="11">
        <f t="shared" ref="B3:D3" si="3">$J$1</f>
        <v>256</v>
      </c>
      <c r="C3" s="11">
        <f t="shared" si="3"/>
        <v>256</v>
      </c>
      <c r="D3" s="11">
        <f t="shared" si="3"/>
        <v>256</v>
      </c>
      <c r="E3" s="11">
        <f t="shared" ref="E3:F3" si="4">MAX(($B3/$J$3),1)*MAX(($C3/$J$3),1)*MAX(($D3/$J$3),1)</f>
        <v>64</v>
      </c>
      <c r="F3" s="11">
        <f t="shared" si="4"/>
        <v>64</v>
      </c>
      <c r="G3" s="12">
        <f t="shared" si="2"/>
        <v>0.625</v>
      </c>
      <c r="I3" s="3" t="s">
        <v>8</v>
      </c>
      <c r="J3" s="3">
        <v>64</v>
      </c>
    </row>
    <row r="4" spans="1:12" ht="14.25" customHeight="1" x14ac:dyDescent="0.25">
      <c r="B4" s="11">
        <f t="shared" ref="B4:D4" si="5">$J$1</f>
        <v>256</v>
      </c>
      <c r="C4" s="11">
        <f t="shared" si="5"/>
        <v>256</v>
      </c>
      <c r="D4" s="11">
        <f t="shared" si="5"/>
        <v>256</v>
      </c>
      <c r="E4" s="11">
        <f t="shared" ref="E4:F4" si="6">MAX(($B4/$J$3),1)*MAX(($C4/$J$3),1)*MAX(($D4/$J$3),1)</f>
        <v>64</v>
      </c>
      <c r="F4" s="11">
        <f t="shared" si="6"/>
        <v>64</v>
      </c>
      <c r="G4" s="12">
        <f t="shared" si="2"/>
        <v>0.625</v>
      </c>
      <c r="I4" s="3" t="s">
        <v>10</v>
      </c>
      <c r="J4" s="3">
        <v>4</v>
      </c>
    </row>
    <row r="5" spans="1:12" ht="14.25" customHeight="1" x14ac:dyDescent="0.25">
      <c r="A5" s="8" t="s">
        <v>9</v>
      </c>
      <c r="B5" s="9">
        <f t="shared" ref="B5:D5" si="7">$J$1</f>
        <v>256</v>
      </c>
      <c r="C5" s="9">
        <f t="shared" si="7"/>
        <v>256</v>
      </c>
      <c r="D5" s="9">
        <f t="shared" si="7"/>
        <v>256</v>
      </c>
      <c r="E5" s="9">
        <f t="shared" ref="E5:F5" si="8">MAX(($B5/$J$3),1)*MAX(($C5/$J$3),1)*MAX(($D5/$J$3),1)</f>
        <v>64</v>
      </c>
      <c r="F5" s="9">
        <f t="shared" si="8"/>
        <v>64</v>
      </c>
      <c r="G5" s="10">
        <f t="shared" si="2"/>
        <v>0.625</v>
      </c>
      <c r="I5" s="3" t="s">
        <v>12</v>
      </c>
      <c r="J5" s="3">
        <v>3</v>
      </c>
    </row>
    <row r="6" spans="1:12" ht="14.25" customHeight="1" x14ac:dyDescent="0.25">
      <c r="A6" s="8"/>
      <c r="B6" s="9">
        <f t="shared" ref="B6:D6" si="9">$J$1</f>
        <v>256</v>
      </c>
      <c r="C6" s="9">
        <f t="shared" si="9"/>
        <v>256</v>
      </c>
      <c r="D6" s="9">
        <f t="shared" si="9"/>
        <v>256</v>
      </c>
      <c r="E6" s="9">
        <f t="shared" ref="E6:F6" si="10">MAX(($B6/$J$3),1)*MAX(($C6/$J$3),1)*MAX(($D6/$J$3),1)</f>
        <v>64</v>
      </c>
      <c r="F6" s="9">
        <f t="shared" si="10"/>
        <v>64</v>
      </c>
      <c r="G6" s="10">
        <f t="shared" si="2"/>
        <v>0.625</v>
      </c>
      <c r="I6" s="3" t="s">
        <v>42</v>
      </c>
      <c r="J6" s="3">
        <v>3</v>
      </c>
    </row>
    <row r="7" spans="1:12" ht="14.25" customHeight="1" x14ac:dyDescent="0.25">
      <c r="A7" s="8"/>
      <c r="B7" s="9">
        <f t="shared" ref="B7:D7" si="11">$J$1</f>
        <v>256</v>
      </c>
      <c r="C7" s="9">
        <f t="shared" si="11"/>
        <v>256</v>
      </c>
      <c r="D7" s="9">
        <f t="shared" si="11"/>
        <v>256</v>
      </c>
      <c r="E7" s="9">
        <f t="shared" ref="E7:F7" si="12">MAX(($B7/$J$3),1)*MAX(($C7/$J$3),1)*MAX(($D7/$J$3),1)</f>
        <v>64</v>
      </c>
      <c r="F7" s="9">
        <f t="shared" si="12"/>
        <v>64</v>
      </c>
      <c r="G7" s="10">
        <f t="shared" si="2"/>
        <v>0.625</v>
      </c>
      <c r="H7" s="12"/>
      <c r="L7" s="12"/>
    </row>
    <row r="8" spans="1:12" ht="14.25" customHeight="1" x14ac:dyDescent="0.25">
      <c r="A8" s="3" t="s">
        <v>13</v>
      </c>
      <c r="B8" s="11">
        <f>$J$1^1</f>
        <v>256</v>
      </c>
      <c r="C8" s="11">
        <f>$J$5*$J$2^1</f>
        <v>9</v>
      </c>
      <c r="D8" s="11">
        <f t="shared" ref="D8:D10" si="13">$J$6</f>
        <v>3</v>
      </c>
      <c r="E8" s="11">
        <f t="shared" ref="E8:F8" si="14">MAX(($B8/$J$3),1)*MAX(($C8/$J$3),1)*MAX(($D8/$J$3),1)</f>
        <v>4</v>
      </c>
      <c r="F8" s="11">
        <f t="shared" si="14"/>
        <v>4</v>
      </c>
      <c r="G8" s="12">
        <f t="shared" si="2"/>
        <v>0.625</v>
      </c>
    </row>
    <row r="9" spans="1:12" ht="14.25" customHeight="1" x14ac:dyDescent="0.25">
      <c r="A9" s="8" t="s">
        <v>15</v>
      </c>
      <c r="B9" s="9">
        <f>$J$1^2</f>
        <v>65536</v>
      </c>
      <c r="C9" s="9">
        <f>$J$5*$J$2^2</f>
        <v>27</v>
      </c>
      <c r="D9" s="9">
        <f t="shared" si="13"/>
        <v>3</v>
      </c>
      <c r="E9" s="9">
        <f t="shared" ref="E9:F9" si="15">MAX(($B9/$J$3),1)*MAX(($C9/$J$3),1)*MAX(($D9/$J$3),1)</f>
        <v>1024</v>
      </c>
      <c r="F9" s="9">
        <f t="shared" si="15"/>
        <v>1024</v>
      </c>
      <c r="G9" s="10">
        <f t="shared" si="2"/>
        <v>0.50048828125</v>
      </c>
    </row>
    <row r="10" spans="1:12" ht="14.25" customHeight="1" x14ac:dyDescent="0.25">
      <c r="A10" s="3" t="s">
        <v>17</v>
      </c>
      <c r="B10" s="11">
        <f>$J$1^3</f>
        <v>16777216</v>
      </c>
      <c r="C10" s="11">
        <f>$J$5*$J$2^3</f>
        <v>81</v>
      </c>
      <c r="D10" s="11">
        <f t="shared" si="13"/>
        <v>3</v>
      </c>
      <c r="E10" s="11">
        <f t="shared" ref="E10:F10" si="16">MAX(($B10/$J$3),1)*MAX(($C10/$J$3),1)*MAX(($D10/$J$3),1)</f>
        <v>331776</v>
      </c>
      <c r="F10" s="11">
        <f t="shared" si="16"/>
        <v>331776</v>
      </c>
      <c r="G10" s="12">
        <f t="shared" si="2"/>
        <v>0.50000190734863281</v>
      </c>
    </row>
    <row r="11" spans="1:12" ht="14.25" customHeight="1" x14ac:dyDescent="0.25">
      <c r="A11" s="8" t="s">
        <v>20</v>
      </c>
      <c r="B11" s="9">
        <f>$J$1/2*$J$1*$J$1</f>
        <v>8388608</v>
      </c>
      <c r="C11" s="9">
        <f t="shared" ref="C11:C13" si="17">$J$1</f>
        <v>256</v>
      </c>
      <c r="D11" s="9">
        <f t="shared" ref="D11:D13" si="18">$J$1/2</f>
        <v>128</v>
      </c>
      <c r="E11" s="9">
        <f t="shared" ref="E11:F11" si="19">MAX(($B11/$J$3),1)*MAX(($C11/$J$3),1)*MAX(($D11/$J$3),1)</f>
        <v>1048576</v>
      </c>
      <c r="F11" s="9">
        <f t="shared" si="19"/>
        <v>1048576</v>
      </c>
      <c r="G11" s="10">
        <f t="shared" si="2"/>
        <v>0.50000381469726563</v>
      </c>
    </row>
    <row r="12" spans="1:12" ht="14.25" customHeight="1" x14ac:dyDescent="0.25">
      <c r="A12" s="8"/>
      <c r="B12" s="9">
        <f>$J$1/2*$J$1*$J$1/2</f>
        <v>4194304</v>
      </c>
      <c r="C12" s="9">
        <f t="shared" si="17"/>
        <v>256</v>
      </c>
      <c r="D12" s="9">
        <f t="shared" si="18"/>
        <v>128</v>
      </c>
      <c r="E12" s="9">
        <f t="shared" ref="E12:F12" si="20">MAX(($B12/$J$3),1)*MAX(($C12/$J$3),1)*MAX(($D12/$J$3),1)</f>
        <v>524288</v>
      </c>
      <c r="F12" s="9">
        <f t="shared" si="20"/>
        <v>524288</v>
      </c>
      <c r="G12" s="10">
        <f t="shared" si="2"/>
        <v>0.50000762939453125</v>
      </c>
    </row>
    <row r="13" spans="1:12" ht="14.25" customHeight="1" x14ac:dyDescent="0.25">
      <c r="A13" s="8"/>
      <c r="B13" s="9">
        <f>$J$1/2*$J$1/2*$J$1/2</f>
        <v>2097152</v>
      </c>
      <c r="C13" s="9">
        <f t="shared" si="17"/>
        <v>256</v>
      </c>
      <c r="D13" s="9">
        <f t="shared" si="18"/>
        <v>128</v>
      </c>
      <c r="E13" s="9">
        <f t="shared" ref="E13:F13" si="21">MAX(($B13/$J$3),1)*MAX(($C13/$J$3),1)*MAX(($D13/$J$3),1)</f>
        <v>262144</v>
      </c>
      <c r="F13" s="9">
        <f t="shared" si="21"/>
        <v>262144</v>
      </c>
      <c r="G13" s="10">
        <f t="shared" si="2"/>
        <v>0.5000152587890625</v>
      </c>
    </row>
    <row r="14" spans="1:12" ht="14.25" customHeight="1" x14ac:dyDescent="0.25">
      <c r="A14" s="3" t="s">
        <v>21</v>
      </c>
      <c r="B14" s="11">
        <v>1</v>
      </c>
      <c r="C14" s="11">
        <f>$J$1/2</f>
        <v>128</v>
      </c>
      <c r="D14" s="11">
        <f>$J$1</f>
        <v>256</v>
      </c>
      <c r="E14" s="11">
        <f t="shared" ref="E14:F14" si="22">MAX(($B14/$J$3),1)*MAX(($C14/$J$3),1)*MAX(($D14/$J$3),1)</f>
        <v>8</v>
      </c>
      <c r="F14" s="11">
        <f t="shared" si="22"/>
        <v>8</v>
      </c>
      <c r="G14" s="12">
        <f t="shared" si="2"/>
        <v>1</v>
      </c>
    </row>
    <row r="15" spans="1:12" ht="14.25" customHeight="1" x14ac:dyDescent="0.25">
      <c r="A15" s="8" t="s">
        <v>23</v>
      </c>
      <c r="B15" s="9">
        <f t="shared" ref="B15:D15" si="23">$J$1</f>
        <v>256</v>
      </c>
      <c r="C15" s="9">
        <f t="shared" si="23"/>
        <v>256</v>
      </c>
      <c r="D15" s="9">
        <f t="shared" si="23"/>
        <v>256</v>
      </c>
      <c r="E15" s="9">
        <f t="shared" ref="E15:F15" si="24">MAX(($B15/$J$3),1)*MAX(($C15/$J$3),1)*MAX(($D15/$J$3),1)</f>
        <v>64</v>
      </c>
      <c r="F15" s="9">
        <f t="shared" si="24"/>
        <v>64</v>
      </c>
      <c r="G15" s="10">
        <f t="shared" si="2"/>
        <v>0.625</v>
      </c>
    </row>
    <row r="16" spans="1:12" ht="14.25" customHeight="1" x14ac:dyDescent="0.25">
      <c r="A16" s="8"/>
      <c r="B16" s="9">
        <f t="shared" ref="B16:D16" si="25">$J$1</f>
        <v>256</v>
      </c>
      <c r="C16" s="9">
        <f t="shared" si="25"/>
        <v>256</v>
      </c>
      <c r="D16" s="9">
        <f t="shared" si="25"/>
        <v>256</v>
      </c>
      <c r="E16" s="9">
        <f t="shared" ref="E16:F16" si="26">MAX(($B16/$J$3),1)*MAX(($C16/$J$3),1)*MAX(($D16/$J$3),1)</f>
        <v>64</v>
      </c>
      <c r="F16" s="9">
        <f t="shared" si="26"/>
        <v>64</v>
      </c>
      <c r="G16" s="10">
        <f t="shared" si="2"/>
        <v>0.625</v>
      </c>
    </row>
    <row r="17" spans="1:7" ht="14.25" customHeight="1" x14ac:dyDescent="0.25">
      <c r="A17" s="8"/>
      <c r="B17" s="9">
        <f t="shared" ref="B17:D17" si="27">$J$1</f>
        <v>256</v>
      </c>
      <c r="C17" s="9">
        <f t="shared" si="27"/>
        <v>256</v>
      </c>
      <c r="D17" s="9">
        <f t="shared" si="27"/>
        <v>256</v>
      </c>
      <c r="E17" s="9">
        <f t="shared" ref="E17:F17" si="28">MAX(($B17/$J$3),1)*MAX(($C17/$J$3),1)*MAX(($D17/$J$3),1)</f>
        <v>64</v>
      </c>
      <c r="F17" s="9">
        <f t="shared" si="28"/>
        <v>64</v>
      </c>
      <c r="G17" s="10">
        <f t="shared" si="2"/>
        <v>0.625</v>
      </c>
    </row>
    <row r="18" spans="1:7" ht="14.25" customHeight="1" x14ac:dyDescent="0.25">
      <c r="A18" s="3" t="s">
        <v>25</v>
      </c>
      <c r="B18" s="11">
        <v>1</v>
      </c>
      <c r="C18" s="11">
        <f t="shared" ref="C18:D18" si="29">$J$1</f>
        <v>256</v>
      </c>
      <c r="D18" s="11">
        <f t="shared" si="29"/>
        <v>256</v>
      </c>
      <c r="E18" s="11">
        <f t="shared" ref="E18:F18" si="30">MAX(($B18/$J$3),1)*MAX(($C18/$J$3),1)*MAX(($D18/$J$3),1)</f>
        <v>16</v>
      </c>
      <c r="F18" s="11">
        <f t="shared" si="30"/>
        <v>16</v>
      </c>
      <c r="G18" s="12">
        <f t="shared" si="2"/>
        <v>1</v>
      </c>
    </row>
    <row r="19" spans="1:7" ht="14.25" customHeight="1" x14ac:dyDescent="0.25">
      <c r="A19" s="8" t="s">
        <v>27</v>
      </c>
      <c r="B19" s="9">
        <f>$J$1</f>
        <v>256</v>
      </c>
      <c r="C19" s="9">
        <f>$J$1*$J$1</f>
        <v>65536</v>
      </c>
      <c r="D19" s="9">
        <f>$J$1</f>
        <v>256</v>
      </c>
      <c r="E19" s="9">
        <f t="shared" ref="E19:F19" si="31">MAX(($B19/$J$3),1)*MAX(($C19/$J$3),1)*MAX(($D19/$J$3),1)</f>
        <v>16384</v>
      </c>
      <c r="F19" s="9">
        <f t="shared" si="31"/>
        <v>16384</v>
      </c>
      <c r="G19" s="10">
        <f t="shared" si="2"/>
        <v>0.625</v>
      </c>
    </row>
    <row r="20" spans="1:7" ht="14.25" customHeight="1" x14ac:dyDescent="0.25">
      <c r="A20" s="3" t="s">
        <v>29</v>
      </c>
      <c r="B20" s="11">
        <f>$J$1*$J$1</f>
        <v>65536</v>
      </c>
      <c r="C20" s="11">
        <f t="shared" ref="C20:D20" si="32">$J$1</f>
        <v>256</v>
      </c>
      <c r="D20" s="11">
        <f t="shared" si="32"/>
        <v>256</v>
      </c>
      <c r="E20" s="11">
        <f t="shared" ref="E20:F20" si="33">MAX(($B20/$J$3),1)*MAX(($C20/$J$3),1)*MAX(($D20/$J$3),1)</f>
        <v>16384</v>
      </c>
      <c r="F20" s="11">
        <f t="shared" si="33"/>
        <v>16384</v>
      </c>
      <c r="G20" s="12">
        <f t="shared" si="2"/>
        <v>0.50048828125</v>
      </c>
    </row>
    <row r="21" spans="1:7" ht="14.25" customHeight="1" x14ac:dyDescent="0.25">
      <c r="A21" s="8" t="s">
        <v>31</v>
      </c>
      <c r="B21" s="9">
        <f>$J$1*$J$1</f>
        <v>65536</v>
      </c>
      <c r="C21" s="9">
        <f t="shared" ref="C21:D21" si="34">$J$1*$J$1</f>
        <v>65536</v>
      </c>
      <c r="D21" s="9">
        <f t="shared" si="34"/>
        <v>65536</v>
      </c>
      <c r="E21" s="9">
        <f t="shared" ref="E21:F21" si="35">MAX(($B21/$J$3),1)*MAX(($C21/$J$3),1)*MAX(($D21/$J$3),1)</f>
        <v>1073741824</v>
      </c>
      <c r="F21" s="9">
        <f t="shared" si="35"/>
        <v>1073741824</v>
      </c>
      <c r="G21" s="10">
        <f t="shared" si="2"/>
        <v>0.50048828125</v>
      </c>
    </row>
    <row r="22" spans="1:7" ht="14.25" customHeight="1" x14ac:dyDescent="0.25">
      <c r="A22" s="3" t="s">
        <v>33</v>
      </c>
      <c r="B22" s="11">
        <f t="shared" ref="B22:D22" si="36">$J$1</f>
        <v>256</v>
      </c>
      <c r="C22" s="11">
        <f t="shared" si="36"/>
        <v>256</v>
      </c>
      <c r="D22" s="11">
        <f t="shared" si="36"/>
        <v>256</v>
      </c>
      <c r="E22" s="11">
        <f t="shared" ref="E22:F22" si="37">MAX(($B22/$J$3),1)*MAX(($C22/$J$3),1)*MAX(($D22/$J$3),1)</f>
        <v>64</v>
      </c>
      <c r="F22" s="11">
        <f t="shared" si="37"/>
        <v>64</v>
      </c>
      <c r="G22" s="12">
        <f t="shared" si="2"/>
        <v>0.625</v>
      </c>
    </row>
    <row r="23" spans="1:7" ht="14.25" customHeight="1" x14ac:dyDescent="0.25">
      <c r="A23" s="8" t="s">
        <v>34</v>
      </c>
      <c r="B23" s="9">
        <f t="shared" ref="B23:B24" si="38">1*$J$1</f>
        <v>256</v>
      </c>
      <c r="C23" s="9">
        <f t="shared" ref="C23:D23" si="39">32</f>
        <v>32</v>
      </c>
      <c r="D23" s="9">
        <f t="shared" si="39"/>
        <v>32</v>
      </c>
      <c r="E23" s="9">
        <f t="shared" ref="E23:F23" si="40">MAX(($B23/$J$3),1)*MAX(($C23/$J$3),1)*MAX(($D23/$J$3),1)</f>
        <v>4</v>
      </c>
      <c r="F23" s="9">
        <f t="shared" si="40"/>
        <v>4</v>
      </c>
      <c r="G23" s="10">
        <f t="shared" si="2"/>
        <v>0.625</v>
      </c>
    </row>
    <row r="24" spans="1:7" ht="14.25" customHeight="1" x14ac:dyDescent="0.25">
      <c r="A24" s="8"/>
      <c r="B24" s="9">
        <f t="shared" si="38"/>
        <v>256</v>
      </c>
      <c r="C24" s="9">
        <f>32</f>
        <v>32</v>
      </c>
      <c r="D24" s="9">
        <f>64</f>
        <v>64</v>
      </c>
      <c r="E24" s="9">
        <f t="shared" ref="E24:F24" si="41">MAX(($B24/$J$3),1)*MAX(($C24/$J$3),1)*MAX(($D24/$J$3),1)</f>
        <v>4</v>
      </c>
      <c r="F24" s="9">
        <f t="shared" si="41"/>
        <v>4</v>
      </c>
      <c r="G24" s="10">
        <f t="shared" si="2"/>
        <v>0.625</v>
      </c>
    </row>
    <row r="25" spans="1:7" ht="14.25" customHeight="1" x14ac:dyDescent="0.2"/>
    <row r="26" spans="1:7" ht="14.25" customHeight="1" x14ac:dyDescent="0.2"/>
    <row r="27" spans="1:7" ht="14.25" customHeight="1" x14ac:dyDescent="0.2"/>
    <row r="28" spans="1:7" ht="14.25" customHeight="1" x14ac:dyDescent="0.2"/>
    <row r="29" spans="1:7" ht="14.25" customHeight="1" x14ac:dyDescent="0.2"/>
    <row r="30" spans="1:7" ht="14.25" customHeight="1" x14ac:dyDescent="0.2"/>
    <row r="31" spans="1:7" ht="14.25" customHeight="1" x14ac:dyDescent="0.2"/>
    <row r="32" spans="1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2"/>
  <sheetViews>
    <sheetView tabSelected="1" workbookViewId="0">
      <selection activeCell="E13" sqref="E13"/>
    </sheetView>
  </sheetViews>
  <sheetFormatPr defaultColWidth="12.625" defaultRowHeight="15" customHeight="1" x14ac:dyDescent="0.2"/>
  <cols>
    <col min="2" max="2" width="22.375" customWidth="1"/>
    <col min="3" max="3" width="25.625" customWidth="1"/>
    <col min="4" max="4" width="18.375" customWidth="1"/>
    <col min="5" max="5" width="14" customWidth="1"/>
    <col min="7" max="7" width="14.125" bestFit="1" customWidth="1"/>
  </cols>
  <sheetData>
    <row r="1" spans="1:11" x14ac:dyDescent="0.25">
      <c r="A1" s="13" t="s">
        <v>0</v>
      </c>
      <c r="B1" s="14" t="s">
        <v>43</v>
      </c>
      <c r="C1" s="14" t="s">
        <v>44</v>
      </c>
      <c r="D1" s="18"/>
      <c r="E1" s="19"/>
      <c r="H1" s="14" t="s">
        <v>45</v>
      </c>
      <c r="I1" s="14" t="s">
        <v>46</v>
      </c>
      <c r="J1" s="15" t="s">
        <v>47</v>
      </c>
      <c r="K1" s="15" t="s">
        <v>10</v>
      </c>
    </row>
    <row r="2" spans="1:11" x14ac:dyDescent="0.25">
      <c r="A2" t="s">
        <v>4</v>
      </c>
      <c r="B2" s="3">
        <f t="shared" ref="B2:B24" si="0">(MIN($G30, $H$2)*MIN($H30, $I$2)/$J$2)*100</f>
        <v>100</v>
      </c>
      <c r="C2" s="3">
        <f t="shared" ref="C2:C24" si="1">$B2*($C30/$K$2)</f>
        <v>100</v>
      </c>
      <c r="D2" s="20"/>
      <c r="E2" s="19"/>
      <c r="G2" s="14" t="s">
        <v>48</v>
      </c>
      <c r="H2" s="3">
        <f>MinWrites!$J$3</f>
        <v>64</v>
      </c>
      <c r="I2" s="3">
        <f>MinWrites!$J$3</f>
        <v>64</v>
      </c>
      <c r="J2" s="3">
        <f>$H$2*$I$2</f>
        <v>4096</v>
      </c>
      <c r="K2" s="16">
        <v>4</v>
      </c>
    </row>
    <row r="3" spans="1:11" x14ac:dyDescent="0.25">
      <c r="A3" t="s">
        <v>7</v>
      </c>
      <c r="B3" s="3">
        <f t="shared" si="0"/>
        <v>100</v>
      </c>
      <c r="C3" s="3">
        <f t="shared" si="1"/>
        <v>100</v>
      </c>
      <c r="D3" s="20"/>
      <c r="E3" s="18"/>
    </row>
    <row r="4" spans="1:11" x14ac:dyDescent="0.25">
      <c r="B4" s="3">
        <f t="shared" si="0"/>
        <v>100</v>
      </c>
      <c r="C4" s="3">
        <f t="shared" si="1"/>
        <v>100</v>
      </c>
      <c r="D4" s="20"/>
      <c r="E4" s="20"/>
    </row>
    <row r="5" spans="1:11" x14ac:dyDescent="0.25">
      <c r="A5" t="s">
        <v>9</v>
      </c>
      <c r="B5" s="3">
        <f t="shared" si="0"/>
        <v>100</v>
      </c>
      <c r="C5" s="3">
        <f t="shared" si="1"/>
        <v>100</v>
      </c>
      <c r="D5" s="20"/>
      <c r="E5" s="18"/>
    </row>
    <row r="6" spans="1:11" x14ac:dyDescent="0.25">
      <c r="B6" s="3">
        <f t="shared" si="0"/>
        <v>100</v>
      </c>
      <c r="C6" s="3">
        <f t="shared" si="1"/>
        <v>100</v>
      </c>
      <c r="D6" s="20"/>
      <c r="E6" s="20"/>
      <c r="G6" s="21" t="s">
        <v>49</v>
      </c>
      <c r="H6" s="22"/>
      <c r="I6" s="22"/>
      <c r="J6" s="22"/>
    </row>
    <row r="7" spans="1:11" x14ac:dyDescent="0.25">
      <c r="B7" s="3">
        <f t="shared" si="0"/>
        <v>100</v>
      </c>
      <c r="C7" s="3">
        <f t="shared" si="1"/>
        <v>100</v>
      </c>
      <c r="D7" s="20"/>
      <c r="E7" s="19"/>
      <c r="G7" s="22"/>
      <c r="H7" s="22"/>
      <c r="I7" s="22"/>
      <c r="J7" s="22"/>
    </row>
    <row r="8" spans="1:11" x14ac:dyDescent="0.25">
      <c r="A8" t="s">
        <v>13</v>
      </c>
      <c r="B8" s="3">
        <f t="shared" si="0"/>
        <v>0.6591796875</v>
      </c>
      <c r="C8" s="3">
        <f t="shared" si="1"/>
        <v>0.164794921875</v>
      </c>
      <c r="D8" s="20"/>
      <c r="E8" s="19"/>
      <c r="G8" s="22"/>
      <c r="H8" s="22"/>
      <c r="I8" s="22"/>
      <c r="J8" s="22"/>
    </row>
    <row r="9" spans="1:11" x14ac:dyDescent="0.25">
      <c r="A9" t="s">
        <v>15</v>
      </c>
      <c r="B9" s="3">
        <f t="shared" si="0"/>
        <v>1.9775390625</v>
      </c>
      <c r="C9" s="3">
        <f t="shared" si="1"/>
        <v>0.494384765625</v>
      </c>
      <c r="D9" s="20"/>
      <c r="E9" s="19"/>
      <c r="G9" s="22"/>
      <c r="H9" s="22"/>
      <c r="I9" s="22"/>
      <c r="J9" s="22"/>
    </row>
    <row r="10" spans="1:11" x14ac:dyDescent="0.25">
      <c r="A10" t="s">
        <v>17</v>
      </c>
      <c r="B10" s="3">
        <f t="shared" si="0"/>
        <v>4.6875</v>
      </c>
      <c r="C10" s="3">
        <f t="shared" si="1"/>
        <v>1.483154296875</v>
      </c>
      <c r="D10" s="20"/>
      <c r="E10" s="19"/>
      <c r="G10" s="22"/>
      <c r="H10" s="22"/>
      <c r="I10" s="22"/>
      <c r="J10" s="22"/>
    </row>
    <row r="11" spans="1:11" x14ac:dyDescent="0.25">
      <c r="A11" t="s">
        <v>20</v>
      </c>
      <c r="B11" s="3">
        <f t="shared" si="0"/>
        <v>100</v>
      </c>
      <c r="C11" s="3">
        <f t="shared" si="1"/>
        <v>100</v>
      </c>
      <c r="D11" s="20"/>
      <c r="E11" s="18"/>
      <c r="G11" s="22"/>
      <c r="H11" s="22"/>
      <c r="I11" s="22"/>
      <c r="J11" s="22"/>
    </row>
    <row r="12" spans="1:11" x14ac:dyDescent="0.25">
      <c r="B12" s="3">
        <f t="shared" si="0"/>
        <v>100</v>
      </c>
      <c r="C12" s="3">
        <f t="shared" si="1"/>
        <v>100</v>
      </c>
      <c r="D12" s="20"/>
      <c r="E12" s="20"/>
      <c r="G12" s="22"/>
      <c r="H12" s="22"/>
      <c r="I12" s="22"/>
      <c r="J12" s="22"/>
    </row>
    <row r="13" spans="1:11" x14ac:dyDescent="0.25">
      <c r="B13" s="3">
        <f t="shared" si="0"/>
        <v>100</v>
      </c>
      <c r="C13" s="3">
        <f t="shared" si="1"/>
        <v>100</v>
      </c>
      <c r="D13" s="20"/>
      <c r="E13" s="19"/>
    </row>
    <row r="14" spans="1:11" x14ac:dyDescent="0.25">
      <c r="A14" t="s">
        <v>21</v>
      </c>
      <c r="B14" s="3">
        <f t="shared" si="0"/>
        <v>100</v>
      </c>
      <c r="C14" s="3">
        <f t="shared" si="1"/>
        <v>50</v>
      </c>
      <c r="D14" s="20"/>
      <c r="E14" s="19"/>
    </row>
    <row r="15" spans="1:11" x14ac:dyDescent="0.25">
      <c r="A15" t="s">
        <v>23</v>
      </c>
      <c r="B15" s="3">
        <f t="shared" si="0"/>
        <v>100</v>
      </c>
      <c r="C15" s="3">
        <f t="shared" si="1"/>
        <v>100</v>
      </c>
      <c r="D15" s="20"/>
      <c r="E15" s="18"/>
    </row>
    <row r="16" spans="1:11" x14ac:dyDescent="0.25">
      <c r="B16" s="3">
        <f t="shared" si="0"/>
        <v>100</v>
      </c>
      <c r="C16" s="3">
        <f t="shared" si="1"/>
        <v>100</v>
      </c>
      <c r="D16" s="20"/>
      <c r="E16" s="20"/>
    </row>
    <row r="17" spans="1:11" x14ac:dyDescent="0.25">
      <c r="B17" s="3">
        <f t="shared" si="0"/>
        <v>100</v>
      </c>
      <c r="C17" s="3">
        <f t="shared" si="1"/>
        <v>100</v>
      </c>
      <c r="D17" s="20"/>
      <c r="E17" s="19"/>
    </row>
    <row r="18" spans="1:11" x14ac:dyDescent="0.25">
      <c r="A18" t="s">
        <v>25</v>
      </c>
      <c r="B18" s="3">
        <f t="shared" si="0"/>
        <v>100</v>
      </c>
      <c r="C18" s="3">
        <f t="shared" si="1"/>
        <v>100</v>
      </c>
      <c r="D18" s="20"/>
      <c r="E18" s="19"/>
    </row>
    <row r="19" spans="1:11" x14ac:dyDescent="0.25">
      <c r="A19" t="s">
        <v>27</v>
      </c>
      <c r="B19" s="3">
        <f t="shared" si="0"/>
        <v>100</v>
      </c>
      <c r="C19" s="3">
        <f t="shared" si="1"/>
        <v>100</v>
      </c>
      <c r="D19" s="20"/>
      <c r="E19" s="19"/>
    </row>
    <row r="20" spans="1:11" x14ac:dyDescent="0.25">
      <c r="A20" t="s">
        <v>29</v>
      </c>
      <c r="B20" s="3">
        <f t="shared" si="0"/>
        <v>100</v>
      </c>
      <c r="C20" s="3">
        <f t="shared" si="1"/>
        <v>100</v>
      </c>
      <c r="D20" s="20"/>
      <c r="E20" s="19"/>
    </row>
    <row r="21" spans="1:11" x14ac:dyDescent="0.25">
      <c r="A21" t="s">
        <v>31</v>
      </c>
      <c r="B21" s="3">
        <f t="shared" si="0"/>
        <v>100</v>
      </c>
      <c r="C21" s="3">
        <f t="shared" si="1"/>
        <v>100</v>
      </c>
      <c r="D21" s="20"/>
      <c r="E21" s="19"/>
    </row>
    <row r="22" spans="1:11" x14ac:dyDescent="0.25">
      <c r="A22" s="3" t="s">
        <v>33</v>
      </c>
      <c r="B22" s="3">
        <f t="shared" si="0"/>
        <v>100</v>
      </c>
      <c r="C22" s="3">
        <f t="shared" si="1"/>
        <v>100</v>
      </c>
      <c r="D22" s="20"/>
      <c r="E22" s="19"/>
    </row>
    <row r="23" spans="1:11" x14ac:dyDescent="0.25">
      <c r="A23" s="3" t="s">
        <v>34</v>
      </c>
      <c r="B23" s="3">
        <f t="shared" si="0"/>
        <v>25</v>
      </c>
      <c r="C23" s="3">
        <f t="shared" si="1"/>
        <v>6.25</v>
      </c>
      <c r="D23" s="20"/>
      <c r="E23" s="18"/>
    </row>
    <row r="24" spans="1:11" x14ac:dyDescent="0.25">
      <c r="B24" s="3">
        <f t="shared" si="0"/>
        <v>50</v>
      </c>
      <c r="C24" s="3">
        <f t="shared" si="1"/>
        <v>12.5</v>
      </c>
      <c r="D24" s="20"/>
      <c r="E24" s="20"/>
    </row>
    <row r="29" spans="1:11" ht="15" customHeight="1" x14ac:dyDescent="0.25">
      <c r="A29" s="17" t="s">
        <v>0</v>
      </c>
      <c r="B29" s="17" t="s">
        <v>1</v>
      </c>
      <c r="C29" s="17" t="s">
        <v>2</v>
      </c>
      <c r="E29" s="17" t="s">
        <v>0</v>
      </c>
      <c r="F29" s="17" t="s">
        <v>36</v>
      </c>
      <c r="G29" s="17" t="s">
        <v>37</v>
      </c>
      <c r="H29" s="17" t="s">
        <v>38</v>
      </c>
      <c r="I29" s="17" t="s">
        <v>39</v>
      </c>
      <c r="J29" s="17" t="s">
        <v>40</v>
      </c>
      <c r="K29" s="17" t="s">
        <v>41</v>
      </c>
    </row>
    <row r="30" spans="1:11" x14ac:dyDescent="0.25">
      <c r="A30" t="s">
        <v>4</v>
      </c>
      <c r="B30" t="s">
        <v>5</v>
      </c>
      <c r="C30">
        <v>4</v>
      </c>
      <c r="E30" s="3" t="s">
        <v>4</v>
      </c>
      <c r="F30" s="6">
        <f>MinWrites!B2</f>
        <v>256</v>
      </c>
      <c r="G30">
        <f>MinWrites!C2</f>
        <v>256</v>
      </c>
      <c r="H30">
        <f>MinWrites!D2</f>
        <v>256</v>
      </c>
      <c r="I30">
        <f>MinWrites!E2</f>
        <v>64</v>
      </c>
      <c r="J30">
        <f>MinWrites!F2</f>
        <v>64</v>
      </c>
      <c r="K30">
        <f>MinWrites!G2</f>
        <v>0.625</v>
      </c>
    </row>
    <row r="31" spans="1:11" x14ac:dyDescent="0.25">
      <c r="A31" t="s">
        <v>7</v>
      </c>
      <c r="B31" t="s">
        <v>5</v>
      </c>
      <c r="C31">
        <v>4</v>
      </c>
      <c r="E31" s="3" t="s">
        <v>7</v>
      </c>
      <c r="F31">
        <f>MinWrites!B3</f>
        <v>256</v>
      </c>
      <c r="G31">
        <f>MinWrites!C3</f>
        <v>256</v>
      </c>
      <c r="H31">
        <f>MinWrites!D3</f>
        <v>256</v>
      </c>
      <c r="I31">
        <f>MinWrites!E3</f>
        <v>64</v>
      </c>
      <c r="J31">
        <f>MinWrites!F3</f>
        <v>64</v>
      </c>
      <c r="K31">
        <f>MinWrites!G3</f>
        <v>0.625</v>
      </c>
    </row>
    <row r="32" spans="1:11" x14ac:dyDescent="0.25">
      <c r="C32" s="3">
        <v>4</v>
      </c>
      <c r="F32">
        <f>MinWrites!B4</f>
        <v>256</v>
      </c>
      <c r="G32">
        <f>MinWrites!C4</f>
        <v>256</v>
      </c>
      <c r="H32">
        <f>MinWrites!D4</f>
        <v>256</v>
      </c>
      <c r="I32">
        <f>MinWrites!E4</f>
        <v>64</v>
      </c>
      <c r="J32">
        <f>MinWrites!F4</f>
        <v>64</v>
      </c>
      <c r="K32">
        <f>MinWrites!G4</f>
        <v>0.625</v>
      </c>
    </row>
    <row r="33" spans="1:11" x14ac:dyDescent="0.25">
      <c r="A33" s="3" t="s">
        <v>9</v>
      </c>
      <c r="B33" s="3" t="s">
        <v>5</v>
      </c>
      <c r="C33">
        <v>4</v>
      </c>
      <c r="E33" t="s">
        <v>9</v>
      </c>
      <c r="F33">
        <f>MinWrites!B5</f>
        <v>256</v>
      </c>
      <c r="G33">
        <f>MinWrites!C5</f>
        <v>256</v>
      </c>
      <c r="H33">
        <f>MinWrites!D5</f>
        <v>256</v>
      </c>
      <c r="I33">
        <f>MinWrites!E5</f>
        <v>64</v>
      </c>
      <c r="J33">
        <f>MinWrites!F5</f>
        <v>64</v>
      </c>
      <c r="K33">
        <f>MinWrites!G5</f>
        <v>0.625</v>
      </c>
    </row>
    <row r="34" spans="1:11" ht="15" customHeight="1" x14ac:dyDescent="0.2">
      <c r="C34">
        <v>4</v>
      </c>
      <c r="F34">
        <f>MinWrites!B6</f>
        <v>256</v>
      </c>
      <c r="G34">
        <f>MinWrites!C6</f>
        <v>256</v>
      </c>
      <c r="H34">
        <f>MinWrites!D6</f>
        <v>256</v>
      </c>
      <c r="I34">
        <f>MinWrites!E6</f>
        <v>64</v>
      </c>
      <c r="J34">
        <f>MinWrites!F6</f>
        <v>64</v>
      </c>
      <c r="K34">
        <f>MinWrites!G6</f>
        <v>0.625</v>
      </c>
    </row>
    <row r="35" spans="1:11" ht="15" customHeight="1" x14ac:dyDescent="0.2">
      <c r="C35">
        <v>4</v>
      </c>
      <c r="F35">
        <f>MinWrites!B7</f>
        <v>256</v>
      </c>
      <c r="G35">
        <f>MinWrites!C7</f>
        <v>256</v>
      </c>
      <c r="H35">
        <f>MinWrites!D7</f>
        <v>256</v>
      </c>
      <c r="I35">
        <f>MinWrites!E7</f>
        <v>64</v>
      </c>
      <c r="J35">
        <f>MinWrites!F7</f>
        <v>64</v>
      </c>
      <c r="K35">
        <f>MinWrites!G7</f>
        <v>0.625</v>
      </c>
    </row>
    <row r="36" spans="1:11" x14ac:dyDescent="0.25">
      <c r="A36" s="3" t="s">
        <v>13</v>
      </c>
      <c r="B36" s="3" t="s">
        <v>14</v>
      </c>
      <c r="C36" s="3">
        <v>1</v>
      </c>
      <c r="E36" s="3" t="s">
        <v>13</v>
      </c>
      <c r="F36">
        <f>MinWrites!B8</f>
        <v>256</v>
      </c>
      <c r="G36">
        <f>MinWrites!C8</f>
        <v>9</v>
      </c>
      <c r="H36">
        <f>MinWrites!D8</f>
        <v>3</v>
      </c>
      <c r="I36">
        <f>MinWrites!E8</f>
        <v>4</v>
      </c>
      <c r="J36">
        <f>MinWrites!F8</f>
        <v>4</v>
      </c>
      <c r="K36">
        <f>MinWrites!G8</f>
        <v>0.625</v>
      </c>
    </row>
    <row r="37" spans="1:11" x14ac:dyDescent="0.25">
      <c r="A37" t="s">
        <v>15</v>
      </c>
      <c r="B37" t="s">
        <v>16</v>
      </c>
      <c r="C37">
        <v>1</v>
      </c>
      <c r="E37" s="3" t="s">
        <v>15</v>
      </c>
      <c r="F37">
        <f>MinWrites!B9</f>
        <v>65536</v>
      </c>
      <c r="G37">
        <f>MinWrites!C9</f>
        <v>27</v>
      </c>
      <c r="H37">
        <f>MinWrites!D9</f>
        <v>3</v>
      </c>
      <c r="I37">
        <f>MinWrites!E9</f>
        <v>1024</v>
      </c>
      <c r="J37">
        <f>MinWrites!F9</f>
        <v>1024</v>
      </c>
      <c r="K37">
        <f>MinWrites!G9</f>
        <v>0.50048828125</v>
      </c>
    </row>
    <row r="38" spans="1:11" ht="15" customHeight="1" x14ac:dyDescent="0.2">
      <c r="A38" t="s">
        <v>17</v>
      </c>
      <c r="B38" t="s">
        <v>18</v>
      </c>
      <c r="C38">
        <v>1.265625</v>
      </c>
      <c r="E38" t="s">
        <v>17</v>
      </c>
      <c r="F38">
        <f>MinWrites!B10</f>
        <v>16777216</v>
      </c>
      <c r="G38">
        <f>MinWrites!C10</f>
        <v>81</v>
      </c>
      <c r="H38">
        <f>MinWrites!D10</f>
        <v>3</v>
      </c>
      <c r="I38">
        <f>MinWrites!E10</f>
        <v>331776</v>
      </c>
      <c r="J38">
        <f>MinWrites!F10</f>
        <v>331776</v>
      </c>
      <c r="K38">
        <f>MinWrites!G10</f>
        <v>0.50000190734863281</v>
      </c>
    </row>
    <row r="39" spans="1:11" x14ac:dyDescent="0.25">
      <c r="A39" s="3" t="s">
        <v>20</v>
      </c>
      <c r="B39" s="3" t="s">
        <v>5</v>
      </c>
      <c r="C39" s="3">
        <v>4</v>
      </c>
      <c r="E39" t="s">
        <v>20</v>
      </c>
      <c r="F39">
        <f>MinWrites!B11</f>
        <v>8388608</v>
      </c>
      <c r="G39">
        <f>MinWrites!C11</f>
        <v>256</v>
      </c>
      <c r="H39">
        <f>MinWrites!D11</f>
        <v>128</v>
      </c>
      <c r="I39">
        <f>MinWrites!E11</f>
        <v>1048576</v>
      </c>
      <c r="J39">
        <f>MinWrites!F11</f>
        <v>1048576</v>
      </c>
      <c r="K39">
        <f>MinWrites!G11</f>
        <v>0.50000381469726563</v>
      </c>
    </row>
    <row r="40" spans="1:11" x14ac:dyDescent="0.25">
      <c r="C40" s="3">
        <v>4</v>
      </c>
      <c r="F40">
        <f>MinWrites!B12</f>
        <v>4194304</v>
      </c>
      <c r="G40">
        <f>MinWrites!C12</f>
        <v>256</v>
      </c>
      <c r="H40">
        <f>MinWrites!D12</f>
        <v>128</v>
      </c>
      <c r="I40">
        <f>MinWrites!E12</f>
        <v>524288</v>
      </c>
      <c r="J40">
        <f>MinWrites!F12</f>
        <v>524288</v>
      </c>
      <c r="K40">
        <f>MinWrites!G12</f>
        <v>0.50000762939453125</v>
      </c>
    </row>
    <row r="41" spans="1:11" x14ac:dyDescent="0.25">
      <c r="C41" s="3">
        <v>4</v>
      </c>
      <c r="F41">
        <f>MinWrites!B13</f>
        <v>2097152</v>
      </c>
      <c r="G41">
        <f>MinWrites!C13</f>
        <v>256</v>
      </c>
      <c r="H41">
        <f>MinWrites!D13</f>
        <v>128</v>
      </c>
      <c r="I41">
        <f>MinWrites!E13</f>
        <v>262144</v>
      </c>
      <c r="J41">
        <f>MinWrites!F13</f>
        <v>262144</v>
      </c>
      <c r="K41">
        <f>MinWrites!G13</f>
        <v>0.5000152587890625</v>
      </c>
    </row>
    <row r="42" spans="1:11" ht="15" customHeight="1" x14ac:dyDescent="0.2">
      <c r="A42" t="s">
        <v>21</v>
      </c>
      <c r="B42" t="s">
        <v>22</v>
      </c>
      <c r="C42">
        <v>2</v>
      </c>
      <c r="E42" t="s">
        <v>21</v>
      </c>
      <c r="F42">
        <f>MinWrites!B14</f>
        <v>1</v>
      </c>
      <c r="G42">
        <f>MinWrites!C14</f>
        <v>128</v>
      </c>
      <c r="H42">
        <f>MinWrites!D14</f>
        <v>256</v>
      </c>
      <c r="I42">
        <f>MinWrites!E14</f>
        <v>8</v>
      </c>
      <c r="J42">
        <f>MinWrites!F14</f>
        <v>8</v>
      </c>
      <c r="K42">
        <f>MinWrites!G14</f>
        <v>1</v>
      </c>
    </row>
    <row r="43" spans="1:11" ht="15" customHeight="1" x14ac:dyDescent="0.2">
      <c r="A43" t="s">
        <v>23</v>
      </c>
      <c r="B43" t="s">
        <v>5</v>
      </c>
      <c r="C43">
        <v>4</v>
      </c>
      <c r="E43" t="s">
        <v>23</v>
      </c>
      <c r="F43">
        <f>MinWrites!B15</f>
        <v>256</v>
      </c>
      <c r="G43">
        <f>MinWrites!C15</f>
        <v>256</v>
      </c>
      <c r="H43">
        <f>MinWrites!D15</f>
        <v>256</v>
      </c>
      <c r="I43">
        <f>MinWrites!E15</f>
        <v>64</v>
      </c>
      <c r="J43">
        <f>MinWrites!F15</f>
        <v>64</v>
      </c>
      <c r="K43">
        <f>MinWrites!G15</f>
        <v>0.625</v>
      </c>
    </row>
    <row r="44" spans="1:11" x14ac:dyDescent="0.25">
      <c r="C44" s="3">
        <v>4</v>
      </c>
      <c r="F44">
        <f>MinWrites!B16</f>
        <v>256</v>
      </c>
      <c r="G44">
        <f>MinWrites!C16</f>
        <v>256</v>
      </c>
      <c r="H44">
        <f>MinWrites!D16</f>
        <v>256</v>
      </c>
      <c r="I44">
        <f>MinWrites!E16</f>
        <v>64</v>
      </c>
      <c r="J44">
        <f>MinWrites!F16</f>
        <v>64</v>
      </c>
      <c r="K44">
        <f>MinWrites!G16</f>
        <v>0.625</v>
      </c>
    </row>
    <row r="45" spans="1:11" x14ac:dyDescent="0.25">
      <c r="C45" s="3">
        <v>4</v>
      </c>
      <c r="F45">
        <f>MinWrites!B17</f>
        <v>256</v>
      </c>
      <c r="G45">
        <f>MinWrites!C17</f>
        <v>256</v>
      </c>
      <c r="H45">
        <f>MinWrites!D17</f>
        <v>256</v>
      </c>
      <c r="I45">
        <f>MinWrites!E17</f>
        <v>64</v>
      </c>
      <c r="J45">
        <f>MinWrites!F17</f>
        <v>64</v>
      </c>
      <c r="K45">
        <f>MinWrites!G17</f>
        <v>0.625</v>
      </c>
    </row>
    <row r="46" spans="1:11" x14ac:dyDescent="0.25">
      <c r="A46" s="3" t="s">
        <v>25</v>
      </c>
      <c r="B46" s="3" t="s">
        <v>5</v>
      </c>
      <c r="C46" s="3">
        <v>4</v>
      </c>
      <c r="E46" t="s">
        <v>25</v>
      </c>
      <c r="F46">
        <f>MinWrites!B18</f>
        <v>1</v>
      </c>
      <c r="G46">
        <f>MinWrites!C18</f>
        <v>256</v>
      </c>
      <c r="H46">
        <f>MinWrites!D18</f>
        <v>256</v>
      </c>
      <c r="I46">
        <f>MinWrites!E18</f>
        <v>16</v>
      </c>
      <c r="J46">
        <f>MinWrites!F18</f>
        <v>16</v>
      </c>
      <c r="K46">
        <f>MinWrites!G18</f>
        <v>1</v>
      </c>
    </row>
    <row r="47" spans="1:11" ht="15" customHeight="1" x14ac:dyDescent="0.2">
      <c r="A47" t="s">
        <v>27</v>
      </c>
      <c r="B47" t="s">
        <v>28</v>
      </c>
      <c r="C47">
        <v>4</v>
      </c>
      <c r="E47" t="s">
        <v>27</v>
      </c>
      <c r="F47">
        <f>MinWrites!B19</f>
        <v>256</v>
      </c>
      <c r="G47">
        <f>MinWrites!C19</f>
        <v>65536</v>
      </c>
      <c r="H47">
        <f>MinWrites!D19</f>
        <v>256</v>
      </c>
      <c r="I47">
        <f>MinWrites!E19</f>
        <v>16384</v>
      </c>
      <c r="J47">
        <f>MinWrites!F19</f>
        <v>16384</v>
      </c>
      <c r="K47">
        <f>MinWrites!G19</f>
        <v>0.625</v>
      </c>
    </row>
    <row r="48" spans="1:11" x14ac:dyDescent="0.25">
      <c r="A48" t="s">
        <v>29</v>
      </c>
      <c r="B48" t="s">
        <v>30</v>
      </c>
      <c r="C48">
        <v>4</v>
      </c>
      <c r="E48" s="3" t="s">
        <v>29</v>
      </c>
      <c r="F48">
        <f>MinWrites!B20</f>
        <v>65536</v>
      </c>
      <c r="G48">
        <f>MinWrites!C20</f>
        <v>256</v>
      </c>
      <c r="H48">
        <f>MinWrites!D20</f>
        <v>256</v>
      </c>
      <c r="I48">
        <f>MinWrites!E20</f>
        <v>16384</v>
      </c>
      <c r="J48">
        <f>MinWrites!F20</f>
        <v>16384</v>
      </c>
      <c r="K48">
        <f>MinWrites!G20</f>
        <v>0.50048828125</v>
      </c>
    </row>
    <row r="49" spans="1:11" x14ac:dyDescent="0.25">
      <c r="A49" t="s">
        <v>31</v>
      </c>
      <c r="B49" t="s">
        <v>28</v>
      </c>
      <c r="C49">
        <v>4</v>
      </c>
      <c r="E49" s="3" t="s">
        <v>31</v>
      </c>
      <c r="F49" s="3">
        <f>MinWrites!B21</f>
        <v>65536</v>
      </c>
      <c r="G49" s="3">
        <f>MinWrites!C21</f>
        <v>65536</v>
      </c>
      <c r="H49" s="3">
        <f>MinWrites!D21</f>
        <v>65536</v>
      </c>
      <c r="I49" s="3">
        <f>MinWrites!E21</f>
        <v>1073741824</v>
      </c>
      <c r="J49" s="3">
        <f>MinWrites!F21</f>
        <v>1073741824</v>
      </c>
      <c r="K49" s="3">
        <f>MinWrites!G21</f>
        <v>0.50048828125</v>
      </c>
    </row>
    <row r="50" spans="1:11" x14ac:dyDescent="0.25">
      <c r="A50" s="3" t="s">
        <v>33</v>
      </c>
      <c r="B50" s="3" t="s">
        <v>5</v>
      </c>
      <c r="C50" s="3">
        <v>4</v>
      </c>
      <c r="E50" s="3" t="s">
        <v>33</v>
      </c>
      <c r="F50" s="3">
        <f>MinWrites!B22</f>
        <v>256</v>
      </c>
      <c r="G50" s="3">
        <f>MinWrites!C22</f>
        <v>256</v>
      </c>
      <c r="H50" s="3">
        <f>MinWrites!D22</f>
        <v>256</v>
      </c>
      <c r="I50" s="3">
        <f>MinWrites!E22</f>
        <v>64</v>
      </c>
      <c r="J50" s="3">
        <f>MinWrites!F22</f>
        <v>64</v>
      </c>
      <c r="K50" s="3">
        <f>MinWrites!G22</f>
        <v>0.625</v>
      </c>
    </row>
    <row r="51" spans="1:11" x14ac:dyDescent="0.25">
      <c r="A51" t="s">
        <v>34</v>
      </c>
      <c r="B51" t="s">
        <v>35</v>
      </c>
      <c r="C51">
        <v>1</v>
      </c>
      <c r="E51" s="3" t="s">
        <v>34</v>
      </c>
      <c r="F51" s="3">
        <f>MinWrites!B23</f>
        <v>256</v>
      </c>
      <c r="G51" s="3">
        <f>MinWrites!C23</f>
        <v>32</v>
      </c>
      <c r="H51" s="3">
        <f>MinWrites!D23</f>
        <v>32</v>
      </c>
      <c r="I51" s="3">
        <f>MinWrites!E23</f>
        <v>4</v>
      </c>
      <c r="J51" s="3">
        <f>MinWrites!F23</f>
        <v>4</v>
      </c>
      <c r="K51" s="3">
        <f>MinWrites!G23</f>
        <v>0.625</v>
      </c>
    </row>
    <row r="52" spans="1:11" x14ac:dyDescent="0.25">
      <c r="C52">
        <v>1</v>
      </c>
      <c r="F52" s="3">
        <f>MinWrites!B24</f>
        <v>256</v>
      </c>
      <c r="G52" s="3">
        <f>MinWrites!C24</f>
        <v>32</v>
      </c>
      <c r="H52" s="3">
        <f>MinWrites!D24</f>
        <v>64</v>
      </c>
      <c r="I52" s="3">
        <f>MinWrites!E24</f>
        <v>4</v>
      </c>
      <c r="J52" s="3">
        <f>MinWrites!F24</f>
        <v>4</v>
      </c>
      <c r="K52" s="3">
        <f>MinWrites!G24</f>
        <v>0.625</v>
      </c>
    </row>
  </sheetData>
  <mergeCells count="1">
    <mergeCell ref="G6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Parallelization</vt:lpstr>
      <vt:lpstr>MinWrites</vt:lpstr>
      <vt:lpstr>Utilization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Vaghir</dc:creator>
  <cp:lastModifiedBy>Siemieniuk, A.I.</cp:lastModifiedBy>
  <dcterms:created xsi:type="dcterms:W3CDTF">2020-11-02T10:15:15Z</dcterms:created>
  <dcterms:modified xsi:type="dcterms:W3CDTF">2021-03-23T20:56:47Z</dcterms:modified>
</cp:coreProperties>
</file>