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/>
</workbook>
</file>

<file path=xl/calcChain.xml><?xml version="1.0" encoding="utf-8"?>
<calcChain xmlns="http://schemas.openxmlformats.org/spreadsheetml/2006/main">
  <c r="G11" i="1" l="1"/>
  <c r="B7" i="6"/>
  <c r="B2" i="8"/>
  <c r="C7" i="6"/>
  <c r="D13" i="1"/>
  <c r="G22" i="1"/>
  <c r="B7" i="8"/>
  <c r="G5" i="1"/>
  <c r="D15" i="1"/>
  <c r="G24" i="1"/>
  <c r="J27" i="10"/>
  <c r="K27" i="10"/>
  <c r="I27" i="10"/>
  <c r="F34" i="1"/>
  <c r="G23" i="1"/>
  <c r="F33" i="1"/>
  <c r="F36" i="1"/>
  <c r="B3" i="8"/>
  <c r="B9" i="8" s="1"/>
  <c r="C33" i="1"/>
  <c r="D14" i="1"/>
  <c r="C24" i="6"/>
  <c r="B24" i="6"/>
  <c r="C2" i="7"/>
  <c r="D12" i="1" s="1"/>
  <c r="D27" i="1" s="1"/>
  <c r="B14" i="8"/>
  <c r="C6" i="5"/>
  <c r="B8" i="9"/>
  <c r="B7" i="9"/>
  <c r="B5" i="9"/>
  <c r="B4" i="9"/>
  <c r="B3" i="9"/>
  <c r="B2" i="9"/>
  <c r="B13" i="5"/>
  <c r="B4" i="8"/>
  <c r="C13" i="5"/>
  <c r="C35" i="1"/>
  <c r="C5" i="5"/>
  <c r="C4" i="5"/>
  <c r="C3" i="5"/>
  <c r="C2" i="5"/>
  <c r="B21" i="4"/>
  <c r="B8" i="4"/>
  <c r="B34" i="2"/>
  <c r="B29" i="2"/>
  <c r="B28" i="2"/>
  <c r="B25" i="2"/>
  <c r="B26" i="2"/>
  <c r="F23" i="1"/>
  <c r="B31" i="2"/>
  <c r="B33" i="2"/>
  <c r="C4" i="1"/>
  <c r="F18" i="1"/>
  <c r="C12" i="1"/>
  <c r="F12" i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F27" i="1"/>
  <c r="F6" i="1"/>
  <c r="C34" i="1" l="1"/>
  <c r="F35" i="1"/>
  <c r="G12" i="1" s="1"/>
  <c r="G27" i="1" s="1"/>
  <c r="G4" i="1" s="1"/>
  <c r="G6" i="1" s="1"/>
  <c r="D4" i="1"/>
</calcChain>
</file>

<file path=xl/sharedStrings.xml><?xml version="1.0" encoding="utf-8"?>
<sst xmlns="http://schemas.openxmlformats.org/spreadsheetml/2006/main" count="260" uniqueCount="203">
  <si>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</si>
  <si>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</si>
  <si>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</si>
  <si>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</si>
  <si>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</si>
  <si>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</si>
  <si>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</si>
  <si>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</si>
  <si>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</si>
  <si>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</si>
  <si>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</si>
  <si>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</si>
  <si>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</si>
  <si>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</si>
  <si>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</si>
  <si>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</si>
  <si>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</si>
  <si>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</si>
  <si>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</si>
  <si>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</si>
  <si>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</si>
  <si>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</si>
  <si>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</si>
  <si>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</si>
  <si>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</si>
  <si>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</si>
  <si>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</si>
  <si>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</si>
  <si>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</si>
  <si>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</si>
  <si>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</si>
  <si>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</si>
  <si>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</si>
  <si>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</si>
  <si>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</si>
  <si>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</si>
  <si>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</si>
  <si>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</si>
  <si>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</si>
  <si>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</si>
  <si>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</si>
  <si>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</si>
  <si>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</si>
  <si>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</si>
  <si>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</si>
  <si>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</si>
  <si>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</si>
  <si>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</si>
  <si>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</si>
  <si>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</si>
  <si>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</si>
  <si>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</si>
  <si>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</si>
  <si>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</si>
  <si>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</si>
  <si>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</si>
  <si>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</si>
  <si>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</si>
  <si>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</si>
  <si>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</si>
  <si>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</si>
  <si>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</si>
  <si>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</si>
  <si>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</si>
  <si>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</si>
  <si>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</si>
  <si>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</si>
  <si>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</si>
  <si>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</si>
  <si>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</si>
  <si>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</si>
  <si>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</si>
  <si>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</si>
  <si>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</si>
  <si>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</si>
  <si>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</si>
  <si>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</si>
  <si>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</si>
  <si>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</si>
  <si>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</si>
  <si>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</si>
  <si>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</si>
  <si>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</si>
  <si>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</si>
  <si>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</si>
  <si>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</si>
  <si>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</si>
  <si>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</si>
  <si>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</si>
  <si>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</si>
  <si>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</si>
  <si>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</si>
  <si>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</si>
  <si>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</si>
  <si>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</si>
  <si>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</si>
  <si>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</si>
  <si>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</si>
  <si>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</si>
  <si>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</si>
  <si>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</si>
  <si>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</si>
  <si>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</si>
  <si>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</si>
  <si>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</si>
  <si>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</si>
  <si>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</si>
  <si>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</si>
  <si>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</si>
  <si>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</si>
  <si>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</si>
  <si>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</si>
  <si>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</si>
  <si>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</si>
  <si>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</si>
  <si>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</si>
  <si>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</si>
  <si>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</si>
  <si>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</si>
  <si>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</si>
  <si>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</si>
  <si>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</si>
  <si>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</si>
  <si>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</si>
  <si>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</si>
  <si>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</si>
  <si>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</si>
  <si>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</si>
  <si>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</si>
  <si>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</si>
  <si>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</si>
  <si>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</si>
  <si>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</si>
  <si>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</si>
  <si>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</si>
  <si>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</si>
  <si>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</si>
  <si>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</si>
  <si>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</si>
  <si>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</si>
  <si>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</si>
  <si>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</si>
  <si>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</si>
  <si>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</si>
  <si>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</si>
  <si>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</si>
  <si>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</si>
  <si>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</si>
  <si>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</si>
  <si>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</si>
  <si>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</si>
  <si>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</si>
  <si>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</si>
  <si>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</si>
  <si>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</si>
  <si>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</si>
  <si>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</si>
  <si>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</si>
  <si>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</si>
  <si>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</si>
  <si>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</si>
  <si>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</si>
  <si>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</si>
  <si>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</si>
  <si>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</si>
  <si>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</si>
  <si>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</si>
  <si>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</si>
  <si>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</si>
  <si>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</si>
  <si>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</si>
  <si>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</si>
  <si>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</si>
  <si>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</si>
  <si>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</si>
  <si>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</si>
  <si>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</si>
  <si>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</si>
  <si>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</si>
  <si>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</si>
  <si>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</si>
  <si>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</si>
  <si>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</si>
  <si>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</si>
  <si>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</si>
  <si>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</si>
  <si>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</si>
  <si>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</si>
  <si>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</si>
  <si>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</si>
  <si>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</si>
  <si>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</si>
  <si>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</si>
  <si>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</si>
  <si>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Martin Knoblocj</t>
  </si>
  <si>
    <t>OWASP Board Member</t>
  </si>
  <si>
    <t>Tiffany</t>
  </si>
  <si>
    <t>Owasp Outreach Funds + Germany (400)</t>
  </si>
  <si>
    <t>Summit Funded</t>
  </si>
  <si>
    <t>outreach + other funded</t>
  </si>
  <si>
    <t>Veracode</t>
  </si>
  <si>
    <t>Silver</t>
  </si>
  <si>
    <t>Bronze+lanyard+pen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</si>
</sst>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6" sqref="A2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155</v>
      </c>
      <c r="B1" s="78" t="s">
        <v>156</v>
      </c>
      <c r="C1" s="78" t="s">
        <v>157</v>
      </c>
      <c r="D1" s="78" t="s">
        <v>158</v>
      </c>
      <c r="E1" s="78" t="s">
        <v>159</v>
      </c>
      <c r="F1" s="78" t="s">
        <v>160</v>
      </c>
      <c r="G1" s="78" t="s">
        <v>161</v>
      </c>
      <c r="H1" s="78" t="s">
        <v>162</v>
      </c>
      <c r="I1" s="78" t="s">
        <v>191</v>
      </c>
      <c r="J1" s="79" t="s">
        <v>193</v>
      </c>
      <c r="K1" s="79" t="s">
        <v>192</v>
      </c>
      <c r="L1" s="78" t="s">
        <v>163</v>
      </c>
    </row>
    <row r="2" spans="1:12" x14ac:dyDescent="0.2">
      <c r="A2">
        <v>1</v>
      </c>
      <c r="B2" t="s">
        <v>123</v>
      </c>
      <c r="C2" t="s">
        <v>164</v>
      </c>
      <c r="E2" t="s">
        <v>165</v>
      </c>
      <c r="F2" t="s">
        <v>96</v>
      </c>
      <c r="G2">
        <v>1500</v>
      </c>
      <c r="H2">
        <v>1950</v>
      </c>
      <c r="J2">
        <v>1950</v>
      </c>
      <c r="L2" t="s">
        <v>124</v>
      </c>
    </row>
    <row r="3" spans="1:12" x14ac:dyDescent="0.2">
      <c r="A3">
        <v>2</v>
      </c>
      <c r="B3" t="s">
        <v>125</v>
      </c>
      <c r="F3" t="s">
        <v>166</v>
      </c>
      <c r="G3">
        <v>1500</v>
      </c>
      <c r="H3">
        <v>4000</v>
      </c>
      <c r="J3">
        <v>4000</v>
      </c>
      <c r="L3" t="s">
        <v>126</v>
      </c>
    </row>
    <row r="4" spans="1:12" x14ac:dyDescent="0.2">
      <c r="A4">
        <v>3</v>
      </c>
      <c r="B4" t="s">
        <v>80</v>
      </c>
      <c r="D4" t="s">
        <v>167</v>
      </c>
      <c r="E4" t="s">
        <v>168</v>
      </c>
      <c r="F4" t="s">
        <v>167</v>
      </c>
      <c r="G4">
        <v>1500</v>
      </c>
      <c r="H4">
        <v>1500</v>
      </c>
      <c r="K4">
        <v>1500</v>
      </c>
      <c r="L4" t="s">
        <v>127</v>
      </c>
    </row>
    <row r="5" spans="1:12" x14ac:dyDescent="0.2">
      <c r="A5" s="79">
        <v>4</v>
      </c>
      <c r="B5" t="s">
        <v>69</v>
      </c>
      <c r="D5" t="s">
        <v>169</v>
      </c>
      <c r="E5" t="s">
        <v>165</v>
      </c>
      <c r="F5" t="s">
        <v>170</v>
      </c>
      <c r="G5">
        <v>1500</v>
      </c>
      <c r="H5">
        <v>2500</v>
      </c>
      <c r="I5">
        <v>2500</v>
      </c>
      <c r="L5" t="s">
        <v>128</v>
      </c>
    </row>
    <row r="6" spans="1:12" x14ac:dyDescent="0.2">
      <c r="A6" s="79">
        <v>5</v>
      </c>
      <c r="B6" t="s">
        <v>77</v>
      </c>
      <c r="D6" t="s">
        <v>171</v>
      </c>
      <c r="E6" t="s">
        <v>165</v>
      </c>
      <c r="F6" t="s">
        <v>171</v>
      </c>
      <c r="G6">
        <v>1500</v>
      </c>
      <c r="H6">
        <v>2000</v>
      </c>
      <c r="K6">
        <v>2000</v>
      </c>
      <c r="L6" t="s">
        <v>129</v>
      </c>
    </row>
    <row r="7" spans="1:12" x14ac:dyDescent="0.2">
      <c r="A7" s="79">
        <v>6</v>
      </c>
      <c r="B7" t="s">
        <v>130</v>
      </c>
      <c r="G7">
        <v>1500</v>
      </c>
      <c r="H7">
        <v>2400</v>
      </c>
      <c r="K7">
        <v>2400</v>
      </c>
      <c r="L7" t="s">
        <v>131</v>
      </c>
    </row>
    <row r="8" spans="1:12" x14ac:dyDescent="0.2">
      <c r="A8" s="79">
        <v>7</v>
      </c>
      <c r="B8" t="s">
        <v>78</v>
      </c>
      <c r="C8" t="s">
        <v>172</v>
      </c>
      <c r="E8" t="s">
        <v>165</v>
      </c>
      <c r="F8" t="s">
        <v>173</v>
      </c>
      <c r="G8">
        <v>1500</v>
      </c>
      <c r="H8">
        <v>2500</v>
      </c>
      <c r="I8">
        <v>1500</v>
      </c>
      <c r="K8" s="79">
        <v>1000</v>
      </c>
      <c r="L8" t="s">
        <v>132</v>
      </c>
    </row>
    <row r="9" spans="1:12" x14ac:dyDescent="0.2">
      <c r="A9" s="79">
        <v>8</v>
      </c>
      <c r="B9" t="s">
        <v>70</v>
      </c>
      <c r="C9" t="s">
        <v>174</v>
      </c>
      <c r="E9" t="s">
        <v>165</v>
      </c>
      <c r="F9" t="s">
        <v>175</v>
      </c>
      <c r="G9">
        <v>1500</v>
      </c>
      <c r="H9">
        <v>1750</v>
      </c>
      <c r="I9">
        <v>1750</v>
      </c>
      <c r="L9" t="s">
        <v>128</v>
      </c>
    </row>
    <row r="10" spans="1:12" x14ac:dyDescent="0.2">
      <c r="A10" s="79">
        <v>9</v>
      </c>
      <c r="B10" t="s">
        <v>133</v>
      </c>
      <c r="G10">
        <v>1500</v>
      </c>
      <c r="H10">
        <v>1500</v>
      </c>
      <c r="K10" s="79">
        <v>1500</v>
      </c>
      <c r="L10" t="s">
        <v>136</v>
      </c>
    </row>
    <row r="11" spans="1:12" x14ac:dyDescent="0.2">
      <c r="A11" s="79">
        <v>10</v>
      </c>
      <c r="B11" t="s">
        <v>135</v>
      </c>
      <c r="F11" t="s">
        <v>176</v>
      </c>
      <c r="G11">
        <v>1500</v>
      </c>
      <c r="H11">
        <v>2500</v>
      </c>
      <c r="I11">
        <v>2500</v>
      </c>
      <c r="L11" t="s">
        <v>136</v>
      </c>
    </row>
    <row r="12" spans="1:12" x14ac:dyDescent="0.2">
      <c r="A12" s="79">
        <v>11</v>
      </c>
      <c r="B12" t="s">
        <v>71</v>
      </c>
      <c r="F12" t="s">
        <v>177</v>
      </c>
      <c r="G12">
        <v>0</v>
      </c>
      <c r="H12">
        <v>1200</v>
      </c>
      <c r="I12">
        <v>1200</v>
      </c>
      <c r="L12" t="s">
        <v>128</v>
      </c>
    </row>
    <row r="13" spans="1:12" x14ac:dyDescent="0.2">
      <c r="A13" s="79">
        <v>12</v>
      </c>
      <c r="B13" t="s">
        <v>72</v>
      </c>
      <c r="D13" t="s">
        <v>178</v>
      </c>
      <c r="E13" t="s">
        <v>165</v>
      </c>
      <c r="F13" t="s">
        <v>178</v>
      </c>
      <c r="G13">
        <v>1500</v>
      </c>
      <c r="H13">
        <v>2500</v>
      </c>
      <c r="I13">
        <v>2500</v>
      </c>
      <c r="L13" t="s">
        <v>128</v>
      </c>
    </row>
    <row r="14" spans="1:12" x14ac:dyDescent="0.2">
      <c r="A14" s="79">
        <v>13</v>
      </c>
      <c r="B14" t="s">
        <v>137</v>
      </c>
      <c r="F14" t="s">
        <v>179</v>
      </c>
      <c r="G14">
        <v>1500</v>
      </c>
      <c r="H14">
        <v>2500</v>
      </c>
      <c r="I14">
        <v>1000</v>
      </c>
      <c r="J14" s="79">
        <v>1500</v>
      </c>
      <c r="L14" t="s">
        <v>138</v>
      </c>
    </row>
    <row r="15" spans="1:12" x14ac:dyDescent="0.2">
      <c r="A15" s="79">
        <v>14</v>
      </c>
      <c r="B15" t="s">
        <v>139</v>
      </c>
      <c r="F15" t="s">
        <v>96</v>
      </c>
      <c r="G15">
        <v>1500</v>
      </c>
      <c r="H15">
        <v>1950</v>
      </c>
      <c r="J15">
        <v>1950</v>
      </c>
      <c r="L15" t="s">
        <v>124</v>
      </c>
    </row>
    <row r="16" spans="1:12" x14ac:dyDescent="0.2">
      <c r="A16" s="79">
        <v>15</v>
      </c>
      <c r="B16" t="s">
        <v>194</v>
      </c>
      <c r="C16" t="s">
        <v>195</v>
      </c>
      <c r="G16">
        <v>1500</v>
      </c>
      <c r="I16">
        <v>1500</v>
      </c>
      <c r="K16" s="79">
        <v>1500</v>
      </c>
      <c r="L16" t="s">
        <v>134</v>
      </c>
    </row>
    <row r="17" spans="1:12" x14ac:dyDescent="0.2">
      <c r="A17" s="79">
        <v>16</v>
      </c>
      <c r="B17" t="s">
        <v>196</v>
      </c>
      <c r="F17" t="s">
        <v>179</v>
      </c>
      <c r="G17">
        <v>1500</v>
      </c>
      <c r="H17">
        <v>1500</v>
      </c>
      <c r="K17" s="79">
        <v>1500</v>
      </c>
      <c r="L17" t="s">
        <v>136</v>
      </c>
    </row>
    <row r="18" spans="1:12" x14ac:dyDescent="0.2">
      <c r="A18" s="79">
        <v>17</v>
      </c>
      <c r="B18" t="s">
        <v>180</v>
      </c>
      <c r="E18" t="s">
        <v>181</v>
      </c>
      <c r="F18" t="s">
        <v>182</v>
      </c>
      <c r="G18">
        <v>500</v>
      </c>
      <c r="H18">
        <v>2441</v>
      </c>
      <c r="I18" s="79">
        <v>1500</v>
      </c>
      <c r="K18" s="79">
        <v>941</v>
      </c>
      <c r="L18" t="s">
        <v>183</v>
      </c>
    </row>
    <row r="19" spans="1:12" x14ac:dyDescent="0.2">
      <c r="A19" s="79">
        <v>18</v>
      </c>
      <c r="B19" t="s">
        <v>73</v>
      </c>
      <c r="D19" t="s">
        <v>178</v>
      </c>
      <c r="E19" t="s">
        <v>165</v>
      </c>
      <c r="F19" t="s">
        <v>178</v>
      </c>
      <c r="G19">
        <v>1500</v>
      </c>
      <c r="H19">
        <v>2500</v>
      </c>
      <c r="I19">
        <v>2500</v>
      </c>
      <c r="L19" t="s">
        <v>128</v>
      </c>
    </row>
    <row r="20" spans="1:12" x14ac:dyDescent="0.2">
      <c r="A20" s="79">
        <v>19</v>
      </c>
      <c r="B20" t="s">
        <v>74</v>
      </c>
      <c r="F20" t="s">
        <v>177</v>
      </c>
      <c r="G20">
        <v>0</v>
      </c>
      <c r="H20">
        <v>1200</v>
      </c>
      <c r="I20">
        <v>1200</v>
      </c>
      <c r="L20" t="s">
        <v>128</v>
      </c>
    </row>
    <row r="21" spans="1:12" x14ac:dyDescent="0.2">
      <c r="A21" s="79">
        <v>20</v>
      </c>
      <c r="B21" t="s">
        <v>184</v>
      </c>
      <c r="F21" t="s">
        <v>91</v>
      </c>
      <c r="G21">
        <v>400</v>
      </c>
      <c r="K21">
        <v>400</v>
      </c>
      <c r="L21" t="s">
        <v>185</v>
      </c>
    </row>
    <row r="22" spans="1:12" x14ac:dyDescent="0.2">
      <c r="A22" s="79">
        <v>21</v>
      </c>
      <c r="B22" t="s">
        <v>186</v>
      </c>
      <c r="F22" t="s">
        <v>91</v>
      </c>
      <c r="G22">
        <v>400</v>
      </c>
      <c r="K22">
        <v>400</v>
      </c>
      <c r="L22" t="s">
        <v>185</v>
      </c>
    </row>
    <row r="23" spans="1:12" x14ac:dyDescent="0.2">
      <c r="A23" s="79">
        <v>22</v>
      </c>
      <c r="B23" t="s">
        <v>140</v>
      </c>
      <c r="C23" t="s">
        <v>187</v>
      </c>
      <c r="D23" t="s">
        <v>167</v>
      </c>
      <c r="E23" t="s">
        <v>165</v>
      </c>
      <c r="F23" t="s">
        <v>167</v>
      </c>
      <c r="G23">
        <v>1500</v>
      </c>
      <c r="H23">
        <v>1500</v>
      </c>
      <c r="I23">
        <v>1500</v>
      </c>
      <c r="L23" t="s">
        <v>136</v>
      </c>
    </row>
    <row r="24" spans="1:12" ht="25.5" x14ac:dyDescent="0.2">
      <c r="A24" s="79">
        <v>23</v>
      </c>
      <c r="B24" t="s">
        <v>79</v>
      </c>
      <c r="C24" t="s">
        <v>188</v>
      </c>
      <c r="G24">
        <v>1500</v>
      </c>
      <c r="H24">
        <v>2500</v>
      </c>
      <c r="I24">
        <v>1500</v>
      </c>
      <c r="K24" s="79">
        <v>1000</v>
      </c>
      <c r="L24" t="s">
        <v>141</v>
      </c>
    </row>
    <row r="25" spans="1:12" x14ac:dyDescent="0.2">
      <c r="A25" s="79">
        <v>24</v>
      </c>
      <c r="B25" t="s">
        <v>189</v>
      </c>
      <c r="E25" t="s">
        <v>165</v>
      </c>
      <c r="F25" t="s">
        <v>175</v>
      </c>
      <c r="G25">
        <v>1500</v>
      </c>
      <c r="H25">
        <v>1900</v>
      </c>
      <c r="I25">
        <v>0</v>
      </c>
      <c r="K25" s="79">
        <v>1900</v>
      </c>
      <c r="L25" t="s">
        <v>197</v>
      </c>
    </row>
    <row r="26" spans="1:12" x14ac:dyDescent="0.2">
      <c r="A26" s="79">
        <v>25</v>
      </c>
      <c r="B26" t="s">
        <v>142</v>
      </c>
      <c r="E26" t="s">
        <v>165</v>
      </c>
      <c r="F26" t="s">
        <v>190</v>
      </c>
      <c r="G26">
        <v>1500</v>
      </c>
      <c r="H26">
        <v>3000</v>
      </c>
      <c r="I26">
        <v>1500</v>
      </c>
      <c r="K26" s="79">
        <v>1500</v>
      </c>
      <c r="L26" t="s">
        <v>138</v>
      </c>
    </row>
    <row r="27" spans="1:12" x14ac:dyDescent="0.2">
      <c r="I27">
        <f>SUM(I2:I26)</f>
        <v>24150</v>
      </c>
      <c r="J27" s="79">
        <f t="shared" ref="J27:K27" si="0">SUM(J2:J26)</f>
        <v>9400</v>
      </c>
      <c r="K27" s="79">
        <f t="shared" si="0"/>
        <v>17541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D4" sqref="D4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89" t="s">
        <v>47</v>
      </c>
      <c r="C2" s="90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148</v>
      </c>
      <c r="D3" s="88" t="s">
        <v>149</v>
      </c>
      <c r="E3" s="17"/>
      <c r="F3" s="86" t="s">
        <v>148</v>
      </c>
      <c r="G3" s="87" t="s">
        <v>149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131</v>
      </c>
      <c r="E4" s="24" t="s">
        <v>0</v>
      </c>
      <c r="F4" s="25">
        <v>0</v>
      </c>
      <c r="G4" s="83">
        <f>D27-G27</f>
        <v>23411.950000000012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3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29143.399999999994</v>
      </c>
      <c r="G6" s="85">
        <f>G4-G5</f>
        <v>-26588.049999999988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0">
        <v>50000</v>
      </c>
      <c r="E11" s="44" t="s">
        <v>52</v>
      </c>
      <c r="F11" s="69">
        <f>Assumptions!B24</f>
        <v>24549.1</v>
      </c>
      <c r="G11" s="82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0">
        <f>tickets!C2</f>
        <v>69580.5</v>
      </c>
      <c r="E12" s="44" t="s">
        <v>6</v>
      </c>
      <c r="F12" s="69">
        <f>Assumptions!B29</f>
        <v>7620</v>
      </c>
      <c r="G12" s="82">
        <f>F35</f>
        <v>53218.75</v>
      </c>
      <c r="H12" s="31"/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0">
        <f>sponsored!C7</f>
        <v>17250</v>
      </c>
      <c r="E13" s="44" t="s">
        <v>24</v>
      </c>
      <c r="F13" s="69">
        <f>Assumptions!B9*Assumptions!B11</f>
        <v>0</v>
      </c>
      <c r="G13" s="46"/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0">
        <f>sponsored!C24</f>
        <v>46400</v>
      </c>
      <c r="E14" s="68" t="s">
        <v>34</v>
      </c>
      <c r="F14" s="69">
        <f>Assumptions!B18</f>
        <v>5000</v>
      </c>
      <c r="G14" s="46"/>
      <c r="H14" s="31"/>
      <c r="I14" s="32"/>
    </row>
    <row r="15" spans="1:9" ht="13.5" x14ac:dyDescent="0.25">
      <c r="A15" s="49"/>
      <c r="B15" s="30" t="s">
        <v>199</v>
      </c>
      <c r="D15" s="80">
        <f>funded!K27</f>
        <v>17541</v>
      </c>
      <c r="E15" s="44" t="s">
        <v>7</v>
      </c>
      <c r="F15" s="69">
        <v>1000</v>
      </c>
      <c r="G15" s="46"/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31"/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/>
      <c r="H17" s="31"/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26"/>
      <c r="H18" s="31"/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/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26"/>
      <c r="H20" s="31"/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26"/>
      <c r="H21" s="31"/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3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3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44" t="s">
        <v>198</v>
      </c>
      <c r="F24" s="47">
        <v>11650</v>
      </c>
      <c r="G24" s="83">
        <f>funded!I27</f>
        <v>24150</v>
      </c>
      <c r="H24" s="31"/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1">
        <f>SUM(D11:D26)</f>
        <v>200771.5</v>
      </c>
      <c r="E27" s="55" t="s">
        <v>13</v>
      </c>
      <c r="F27" s="56">
        <f>SUM(F11:F25)</f>
        <v>113856.6</v>
      </c>
      <c r="G27" s="84">
        <f>SUM(G11:G25)</f>
        <v>177359.55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63650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69580.5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21918</v>
      </c>
      <c r="D35" s="8"/>
      <c r="E35" s="8" t="s">
        <v>144</v>
      </c>
      <c r="F35" s="77">
        <f>catering!B8*totals!B9</f>
        <v>53218.75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154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2.75" x14ac:dyDescent="0.2"/>
  <cols>
    <col min="1" max="1" width="23" customWidth="1"/>
  </cols>
  <sheetData>
    <row r="1" spans="1:2" x14ac:dyDescent="0.2">
      <c r="A1" t="s">
        <v>113</v>
      </c>
      <c r="B1" t="s">
        <v>86</v>
      </c>
    </row>
    <row r="2" spans="1:2" x14ac:dyDescent="0.2">
      <c r="A2" t="s">
        <v>114</v>
      </c>
      <c r="B2">
        <f>4.75*invoiced!H1</f>
        <v>6.1749999999999998</v>
      </c>
    </row>
    <row r="3" spans="1:2" x14ac:dyDescent="0.2">
      <c r="A3" t="s">
        <v>115</v>
      </c>
      <c r="B3">
        <f>16*invoiced!H1</f>
        <v>20.8</v>
      </c>
    </row>
    <row r="4" spans="1:2" x14ac:dyDescent="0.2">
      <c r="A4" t="s">
        <v>116</v>
      </c>
      <c r="B4">
        <f>33*invoiced!H1</f>
        <v>42.9</v>
      </c>
    </row>
    <row r="5" spans="1:2" x14ac:dyDescent="0.2">
      <c r="A5" t="s">
        <v>117</v>
      </c>
      <c r="B5">
        <f>8.75*invoiced!H1</f>
        <v>11.375</v>
      </c>
    </row>
    <row r="7" spans="1:2" x14ac:dyDescent="0.2">
      <c r="A7" t="s">
        <v>118</v>
      </c>
      <c r="B7">
        <f>SUM(B2:B6)</f>
        <v>81.25</v>
      </c>
    </row>
    <row r="8" spans="1:2" x14ac:dyDescent="0.2">
      <c r="A8" t="s">
        <v>119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(B7+B8)*B26+B7*B28</f>
        <v>7620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84556.6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20</v>
      </c>
    </row>
    <row r="3" spans="1:2" x14ac:dyDescent="0.2">
      <c r="A3" t="s">
        <v>109</v>
      </c>
      <c r="B3">
        <f>tickets!A2</f>
        <v>54</v>
      </c>
    </row>
    <row r="4" spans="1:2" x14ac:dyDescent="0.2">
      <c r="A4" t="s">
        <v>105</v>
      </c>
      <c r="B4">
        <f>invoiced!B13</f>
        <v>21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143</v>
      </c>
      <c r="B7">
        <f>funded!A26</f>
        <v>25</v>
      </c>
    </row>
    <row r="9" spans="1:2" x14ac:dyDescent="0.2">
      <c r="A9" t="s">
        <v>112</v>
      </c>
      <c r="B9">
        <f>SUM(B2:B8)</f>
        <v>131</v>
      </c>
    </row>
    <row r="11" spans="1:2" x14ac:dyDescent="0.2">
      <c r="A11" t="s">
        <v>146</v>
      </c>
      <c r="B11">
        <v>15</v>
      </c>
    </row>
    <row r="12" spans="1:2" x14ac:dyDescent="0.2">
      <c r="A12" t="s">
        <v>147</v>
      </c>
      <c r="B12">
        <v>1</v>
      </c>
    </row>
    <row r="14" spans="1:2" x14ac:dyDescent="0.2">
      <c r="A14" t="s">
        <v>145</v>
      </c>
      <c r="B14">
        <f>B2+B4+B5+B6+B7+B11</f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54</v>
      </c>
      <c r="B2">
        <v>63255</v>
      </c>
      <c r="C2">
        <f>B2*I1</f>
        <v>69580.5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121</v>
      </c>
      <c r="B3">
        <v>1</v>
      </c>
      <c r="C3">
        <f>300*H1</f>
        <v>390</v>
      </c>
    </row>
    <row r="4" spans="1:9" x14ac:dyDescent="0.2">
      <c r="A4" t="s">
        <v>122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120</v>
      </c>
      <c r="B6">
        <v>1</v>
      </c>
      <c r="C6" s="76">
        <f>1200*H1</f>
        <v>1560</v>
      </c>
    </row>
    <row r="13" spans="1:9" x14ac:dyDescent="0.2">
      <c r="B13" s="75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6" sqref="D6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4" x14ac:dyDescent="0.2">
      <c r="A1" s="66" t="s">
        <v>104</v>
      </c>
      <c r="B1" s="66" t="s">
        <v>85</v>
      </c>
      <c r="C1" s="66" t="s">
        <v>90</v>
      </c>
    </row>
    <row r="2" spans="1:4" x14ac:dyDescent="0.2">
      <c r="A2" s="66" t="s">
        <v>94</v>
      </c>
      <c r="B2" s="66">
        <v>2</v>
      </c>
      <c r="C2" s="66">
        <v>3500</v>
      </c>
    </row>
    <row r="3" spans="1:4" x14ac:dyDescent="0.2">
      <c r="A3" s="66" t="s">
        <v>93</v>
      </c>
      <c r="B3" s="66">
        <v>4</v>
      </c>
      <c r="C3" s="66">
        <v>7500</v>
      </c>
    </row>
    <row r="4" spans="1:4" x14ac:dyDescent="0.2">
      <c r="A4" s="66" t="s">
        <v>153</v>
      </c>
      <c r="B4" s="66">
        <v>2</v>
      </c>
      <c r="C4" s="66">
        <v>3500</v>
      </c>
      <c r="D4" s="66" t="s">
        <v>201</v>
      </c>
    </row>
    <row r="5" spans="1:4" x14ac:dyDescent="0.2">
      <c r="A5" s="66" t="s">
        <v>200</v>
      </c>
      <c r="B5" s="66">
        <v>1</v>
      </c>
      <c r="C5" s="66">
        <v>2750</v>
      </c>
      <c r="D5" s="66" t="s">
        <v>202</v>
      </c>
    </row>
    <row r="7" spans="1:4" x14ac:dyDescent="0.2">
      <c r="B7" s="66">
        <f>SUM(B2:B6)</f>
        <v>9</v>
      </c>
      <c r="C7" s="66">
        <f>SUM(C2:C6)</f>
        <v>17250</v>
      </c>
    </row>
    <row r="11" spans="1:4" x14ac:dyDescent="0.2">
      <c r="A11" s="66" t="s">
        <v>150</v>
      </c>
    </row>
    <row r="12" spans="1:4" x14ac:dyDescent="0.2">
      <c r="A12" s="66" t="s">
        <v>89</v>
      </c>
      <c r="B12" s="66">
        <v>2</v>
      </c>
      <c r="C12" s="66">
        <v>10000</v>
      </c>
    </row>
    <row r="13" spans="1:4" x14ac:dyDescent="0.2">
      <c r="A13" s="66" t="s">
        <v>91</v>
      </c>
      <c r="B13" s="66">
        <v>0</v>
      </c>
      <c r="C13" s="66">
        <v>6500</v>
      </c>
    </row>
    <row r="14" spans="1:4" x14ac:dyDescent="0.2">
      <c r="A14" s="66" t="s">
        <v>92</v>
      </c>
      <c r="B14" s="66">
        <v>0</v>
      </c>
      <c r="C14" s="66">
        <v>5000</v>
      </c>
    </row>
    <row r="15" spans="1:4" x14ac:dyDescent="0.2">
      <c r="A15" s="66" t="s">
        <v>93</v>
      </c>
      <c r="B15" s="66">
        <v>4</v>
      </c>
      <c r="C15" s="66">
        <v>7500</v>
      </c>
    </row>
    <row r="16" spans="1:4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151</v>
      </c>
      <c r="B20" s="66">
        <v>0</v>
      </c>
      <c r="C20" s="66">
        <v>4000</v>
      </c>
    </row>
    <row r="21" spans="1:4" x14ac:dyDescent="0.2">
      <c r="A21" s="66" t="s">
        <v>152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2017-06-04T19:19:38Z</dcterms:modified>
</cp:coreProperties>
</file>