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Google Drive\SSE\3_Semester\Operations Research for Energy Systems\Project\OR_Project\Modify~~\"/>
    </mc:Choice>
  </mc:AlternateContent>
  <xr:revisionPtr revIDLastSave="0" documentId="13_ncr:1_{5EE9D44C-C97D-4009-A5F6-7CAFDF79B074}" xr6:coauthVersionLast="45" xr6:coauthVersionMax="45" xr10:uidLastSave="{00000000-0000-0000-0000-000000000000}"/>
  <bookViews>
    <workbookView xWindow="-120" yWindow="-120" windowWidth="29040" windowHeight="15840" activeTab="3" xr2:uid="{1B14F8EF-4089-41BD-A2B0-7967EFD8F16B}"/>
  </bookViews>
  <sheets>
    <sheet name="Multi-Attribute" sheetId="1" r:id="rId1"/>
    <sheet name="TOPSIS" sheetId="2" r:id="rId2"/>
    <sheet name="AHP" sheetId="4" r:id="rId3"/>
    <sheet name="Summary" sheetId="3" r:id="rId4"/>
  </sheets>
  <definedNames>
    <definedName name="_xlnm._FilterDatabase" localSheetId="2" hidden="1">AHP!$B$91:$G$92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3" l="1"/>
  <c r="N8" i="3"/>
  <c r="D8" i="3"/>
  <c r="E8" i="3"/>
  <c r="F8" i="3"/>
  <c r="G8" i="3"/>
  <c r="H8" i="3"/>
  <c r="I8" i="3"/>
  <c r="J8" i="3"/>
  <c r="K8" i="3"/>
  <c r="L8" i="3"/>
  <c r="M8" i="3"/>
  <c r="C8" i="3"/>
  <c r="N7" i="3"/>
  <c r="N5" i="3"/>
  <c r="N4" i="3"/>
  <c r="E101" i="4"/>
  <c r="C96" i="4"/>
  <c r="D96" i="4"/>
  <c r="E96" i="4"/>
  <c r="F96" i="4"/>
  <c r="G96" i="4"/>
  <c r="H96" i="4"/>
  <c r="I96" i="4"/>
  <c r="J96" i="4"/>
  <c r="K96" i="4"/>
  <c r="L96" i="4"/>
  <c r="B96" i="4"/>
  <c r="S231" i="4" l="1"/>
  <c r="T231" i="4"/>
  <c r="U231" i="4"/>
  <c r="V231" i="4"/>
  <c r="W231" i="4"/>
  <c r="X231" i="4"/>
  <c r="Y231" i="4"/>
  <c r="Z231" i="4"/>
  <c r="AA231" i="4"/>
  <c r="AB231" i="4"/>
  <c r="AC231" i="4"/>
  <c r="S230" i="4"/>
  <c r="T230" i="4"/>
  <c r="U230" i="4"/>
  <c r="V230" i="4"/>
  <c r="W230" i="4"/>
  <c r="X230" i="4"/>
  <c r="Y230" i="4"/>
  <c r="Z230" i="4"/>
  <c r="AA230" i="4"/>
  <c r="AC230" i="4"/>
  <c r="AB230" i="4"/>
  <c r="S229" i="4"/>
  <c r="T229" i="4"/>
  <c r="U229" i="4"/>
  <c r="V229" i="4"/>
  <c r="W229" i="4"/>
  <c r="X229" i="4"/>
  <c r="Y229" i="4"/>
  <c r="Z229" i="4"/>
  <c r="AB229" i="4"/>
  <c r="AC229" i="4"/>
  <c r="AA229" i="4"/>
  <c r="S228" i="4"/>
  <c r="T228" i="4"/>
  <c r="U228" i="4"/>
  <c r="V228" i="4"/>
  <c r="W228" i="4"/>
  <c r="X228" i="4"/>
  <c r="Y228" i="4"/>
  <c r="AA228" i="4"/>
  <c r="AB228" i="4"/>
  <c r="AC228" i="4"/>
  <c r="Z228" i="4"/>
  <c r="S227" i="4"/>
  <c r="T227" i="4"/>
  <c r="U227" i="4"/>
  <c r="V227" i="4"/>
  <c r="W227" i="4"/>
  <c r="X227" i="4"/>
  <c r="Z227" i="4"/>
  <c r="AA227" i="4"/>
  <c r="AB227" i="4"/>
  <c r="AC227" i="4"/>
  <c r="Y227" i="4"/>
  <c r="S226" i="4"/>
  <c r="T226" i="4"/>
  <c r="U226" i="4"/>
  <c r="V226" i="4"/>
  <c r="W226" i="4"/>
  <c r="Y226" i="4"/>
  <c r="Z226" i="4"/>
  <c r="AA226" i="4"/>
  <c r="AB226" i="4"/>
  <c r="AC226" i="4"/>
  <c r="X226" i="4"/>
  <c r="C81" i="4" l="1"/>
  <c r="D81" i="4"/>
  <c r="E81" i="4"/>
  <c r="F81" i="4"/>
  <c r="G81" i="4"/>
  <c r="H81" i="4"/>
  <c r="I81" i="4"/>
  <c r="J81" i="4"/>
  <c r="K81" i="4"/>
  <c r="L81" i="4"/>
  <c r="C80" i="4"/>
  <c r="D80" i="4"/>
  <c r="E80" i="4"/>
  <c r="F80" i="4"/>
  <c r="G80" i="4"/>
  <c r="H80" i="4"/>
  <c r="I80" i="4"/>
  <c r="J80" i="4"/>
  <c r="K80" i="4"/>
  <c r="L80" i="4"/>
  <c r="B81" i="4"/>
  <c r="B80" i="4"/>
  <c r="K77" i="4"/>
  <c r="L77" i="4"/>
  <c r="K78" i="4"/>
  <c r="L78" i="4"/>
  <c r="K83" i="4"/>
  <c r="L83" i="4"/>
  <c r="K84" i="4"/>
  <c r="L84" i="4"/>
  <c r="K86" i="4"/>
  <c r="L86" i="4"/>
  <c r="K87" i="4"/>
  <c r="L87" i="4"/>
  <c r="K89" i="4"/>
  <c r="L89" i="4"/>
  <c r="K90" i="4"/>
  <c r="L90" i="4"/>
  <c r="K92" i="4"/>
  <c r="L92" i="4"/>
  <c r="K93" i="4"/>
  <c r="L93" i="4"/>
  <c r="C93" i="4"/>
  <c r="D93" i="4"/>
  <c r="E93" i="4"/>
  <c r="F93" i="4"/>
  <c r="G93" i="4"/>
  <c r="H93" i="4"/>
  <c r="I93" i="4"/>
  <c r="J93" i="4"/>
  <c r="B93" i="4"/>
  <c r="C92" i="4"/>
  <c r="D92" i="4"/>
  <c r="E92" i="4"/>
  <c r="F92" i="4"/>
  <c r="G92" i="4"/>
  <c r="H92" i="4"/>
  <c r="I92" i="4"/>
  <c r="J92" i="4"/>
  <c r="B92" i="4"/>
  <c r="J90" i="4"/>
  <c r="I90" i="4"/>
  <c r="H90" i="4"/>
  <c r="G90" i="4"/>
  <c r="F90" i="4"/>
  <c r="E90" i="4"/>
  <c r="D90" i="4"/>
  <c r="C90" i="4"/>
  <c r="B90" i="4"/>
  <c r="J89" i="4"/>
  <c r="I89" i="4"/>
  <c r="H89" i="4"/>
  <c r="G89" i="4"/>
  <c r="F89" i="4"/>
  <c r="E89" i="4"/>
  <c r="D89" i="4"/>
  <c r="C89" i="4"/>
  <c r="B89" i="4"/>
  <c r="J87" i="4"/>
  <c r="I87" i="4"/>
  <c r="H87" i="4"/>
  <c r="G87" i="4"/>
  <c r="F87" i="4"/>
  <c r="E87" i="4"/>
  <c r="D87" i="4"/>
  <c r="C87" i="4"/>
  <c r="B87" i="4"/>
  <c r="J86" i="4"/>
  <c r="I86" i="4"/>
  <c r="H86" i="4"/>
  <c r="G86" i="4"/>
  <c r="F86" i="4"/>
  <c r="E86" i="4"/>
  <c r="D86" i="4"/>
  <c r="C86" i="4"/>
  <c r="B86" i="4"/>
  <c r="J84" i="4"/>
  <c r="I84" i="4"/>
  <c r="H84" i="4"/>
  <c r="G84" i="4"/>
  <c r="F84" i="4"/>
  <c r="E84" i="4"/>
  <c r="D84" i="4"/>
  <c r="C84" i="4"/>
  <c r="B84" i="4"/>
  <c r="J83" i="4"/>
  <c r="I83" i="4"/>
  <c r="H83" i="4"/>
  <c r="G83" i="4"/>
  <c r="F83" i="4"/>
  <c r="E83" i="4"/>
  <c r="D83" i="4"/>
  <c r="C83" i="4"/>
  <c r="B83" i="4"/>
  <c r="J78" i="4"/>
  <c r="I78" i="4"/>
  <c r="H78" i="4"/>
  <c r="G78" i="4"/>
  <c r="F78" i="4"/>
  <c r="E78" i="4"/>
  <c r="D78" i="4"/>
  <c r="C78" i="4"/>
  <c r="B78" i="4"/>
  <c r="J77" i="4"/>
  <c r="I77" i="4"/>
  <c r="H77" i="4"/>
  <c r="G77" i="4"/>
  <c r="F77" i="4"/>
  <c r="E77" i="4"/>
  <c r="D77" i="4"/>
  <c r="C77" i="4"/>
  <c r="B77" i="4"/>
  <c r="L58" i="4"/>
  <c r="L71" i="4" s="1"/>
  <c r="K58" i="4"/>
  <c r="K71" i="4" s="1"/>
  <c r="J58" i="4"/>
  <c r="J71" i="4" s="1"/>
  <c r="I58" i="4"/>
  <c r="I71" i="4" s="1"/>
  <c r="H58" i="4"/>
  <c r="H71" i="4" s="1"/>
  <c r="Y217" i="4" s="1"/>
  <c r="G58" i="4"/>
  <c r="G71" i="4" s="1"/>
  <c r="F58" i="4"/>
  <c r="F71" i="4" s="1"/>
  <c r="E58" i="4"/>
  <c r="E71" i="4" s="1"/>
  <c r="D58" i="4"/>
  <c r="D71" i="4" s="1"/>
  <c r="C58" i="4"/>
  <c r="C71" i="4" s="1"/>
  <c r="B58" i="4"/>
  <c r="B71" i="4" s="1"/>
  <c r="L57" i="4"/>
  <c r="L70" i="4" s="1"/>
  <c r="K57" i="4"/>
  <c r="K70" i="4" s="1"/>
  <c r="AB196" i="4" s="1"/>
  <c r="J57" i="4"/>
  <c r="J70" i="4" s="1"/>
  <c r="I57" i="4"/>
  <c r="I70" i="4" s="1"/>
  <c r="H57" i="4"/>
  <c r="H70" i="4" s="1"/>
  <c r="G57" i="4"/>
  <c r="G70" i="4" s="1"/>
  <c r="F57" i="4"/>
  <c r="F70" i="4" s="1"/>
  <c r="W196" i="4" s="1"/>
  <c r="E57" i="4"/>
  <c r="E70" i="4" s="1"/>
  <c r="D57" i="4"/>
  <c r="D70" i="4" s="1"/>
  <c r="C57" i="4"/>
  <c r="C70" i="4" s="1"/>
  <c r="T196" i="4" s="1"/>
  <c r="B57" i="4"/>
  <c r="B70" i="4" s="1"/>
  <c r="L56" i="4"/>
  <c r="L69" i="4" s="1"/>
  <c r="K56" i="4"/>
  <c r="K69" i="4" s="1"/>
  <c r="J56" i="4"/>
  <c r="J69" i="4" s="1"/>
  <c r="AA175" i="4" s="1"/>
  <c r="I56" i="4"/>
  <c r="I69" i="4" s="1"/>
  <c r="Z175" i="4" s="1"/>
  <c r="H56" i="4"/>
  <c r="H69" i="4" s="1"/>
  <c r="G56" i="4"/>
  <c r="G69" i="4" s="1"/>
  <c r="X175" i="4" s="1"/>
  <c r="F56" i="4"/>
  <c r="F69" i="4" s="1"/>
  <c r="W175" i="4" s="1"/>
  <c r="E56" i="4"/>
  <c r="E69" i="4" s="1"/>
  <c r="D56" i="4"/>
  <c r="D69" i="4" s="1"/>
  <c r="C56" i="4"/>
  <c r="C69" i="4" s="1"/>
  <c r="B56" i="4"/>
  <c r="B69" i="4" s="1"/>
  <c r="L53" i="4"/>
  <c r="L66" i="4" s="1"/>
  <c r="K53" i="4"/>
  <c r="K66" i="4" s="1"/>
  <c r="J53" i="4"/>
  <c r="J66" i="4" s="1"/>
  <c r="AA112" i="4" s="1"/>
  <c r="I53" i="4"/>
  <c r="I66" i="4" s="1"/>
  <c r="H53" i="4"/>
  <c r="H66" i="4" s="1"/>
  <c r="G53" i="4"/>
  <c r="G66" i="4" s="1"/>
  <c r="F53" i="4"/>
  <c r="F66" i="4" s="1"/>
  <c r="E53" i="4"/>
  <c r="E66" i="4" s="1"/>
  <c r="D53" i="4"/>
  <c r="D66" i="4" s="1"/>
  <c r="C53" i="4"/>
  <c r="C66" i="4" s="1"/>
  <c r="B53" i="4"/>
  <c r="B66" i="4" s="1"/>
  <c r="S112" i="4" s="1"/>
  <c r="L52" i="4"/>
  <c r="L65" i="4" s="1"/>
  <c r="AC91" i="4" s="1"/>
  <c r="K52" i="4"/>
  <c r="K65" i="4" s="1"/>
  <c r="AB91" i="4" s="1"/>
  <c r="J52" i="4"/>
  <c r="J65" i="4" s="1"/>
  <c r="AA91" i="4" s="1"/>
  <c r="I52" i="4"/>
  <c r="I65" i="4" s="1"/>
  <c r="Z91" i="4" s="1"/>
  <c r="H52" i="4"/>
  <c r="H65" i="4" s="1"/>
  <c r="Y91" i="4" s="1"/>
  <c r="G52" i="4"/>
  <c r="G65" i="4" s="1"/>
  <c r="X91" i="4" s="1"/>
  <c r="F52" i="4"/>
  <c r="F65" i="4" s="1"/>
  <c r="W91" i="4" s="1"/>
  <c r="E52" i="4"/>
  <c r="E65" i="4" s="1"/>
  <c r="V91" i="4" s="1"/>
  <c r="D52" i="4"/>
  <c r="D65" i="4" s="1"/>
  <c r="U91" i="4" s="1"/>
  <c r="C52" i="4"/>
  <c r="C65" i="4" s="1"/>
  <c r="T91" i="4" s="1"/>
  <c r="B52" i="4"/>
  <c r="B65" i="4" s="1"/>
  <c r="S91" i="4" s="1"/>
  <c r="L51" i="4"/>
  <c r="L64" i="4" s="1"/>
  <c r="AC70" i="4" s="1"/>
  <c r="K51" i="4"/>
  <c r="K64" i="4" s="1"/>
  <c r="AB70" i="4" s="1"/>
  <c r="J51" i="4"/>
  <c r="J64" i="4" s="1"/>
  <c r="AA70" i="4" s="1"/>
  <c r="I51" i="4"/>
  <c r="I64" i="4" s="1"/>
  <c r="Z70" i="4" s="1"/>
  <c r="H51" i="4"/>
  <c r="H64" i="4" s="1"/>
  <c r="Y70" i="4" s="1"/>
  <c r="G51" i="4"/>
  <c r="G64" i="4" s="1"/>
  <c r="X70" i="4" s="1"/>
  <c r="F51" i="4"/>
  <c r="F64" i="4" s="1"/>
  <c r="W70" i="4" s="1"/>
  <c r="E51" i="4"/>
  <c r="E64" i="4" s="1"/>
  <c r="V70" i="4" s="1"/>
  <c r="D51" i="4"/>
  <c r="D64" i="4" s="1"/>
  <c r="U70" i="4" s="1"/>
  <c r="C51" i="4"/>
  <c r="C64" i="4" s="1"/>
  <c r="T70" i="4" s="1"/>
  <c r="B51" i="4"/>
  <c r="B64" i="4" s="1"/>
  <c r="S70" i="4" s="1"/>
  <c r="L50" i="4"/>
  <c r="L63" i="4" s="1"/>
  <c r="AC49" i="4" s="1"/>
  <c r="K50" i="4"/>
  <c r="K63" i="4" s="1"/>
  <c r="AB49" i="4" s="1"/>
  <c r="J50" i="4"/>
  <c r="J63" i="4" s="1"/>
  <c r="AA49" i="4" s="1"/>
  <c r="I50" i="4"/>
  <c r="I63" i="4" s="1"/>
  <c r="Z49" i="4" s="1"/>
  <c r="H50" i="4"/>
  <c r="H63" i="4" s="1"/>
  <c r="Y49" i="4" s="1"/>
  <c r="G50" i="4"/>
  <c r="G63" i="4" s="1"/>
  <c r="X49" i="4" s="1"/>
  <c r="F50" i="4"/>
  <c r="F63" i="4" s="1"/>
  <c r="W49" i="4" s="1"/>
  <c r="E50" i="4"/>
  <c r="E63" i="4" s="1"/>
  <c r="V49" i="4" s="1"/>
  <c r="D50" i="4"/>
  <c r="D63" i="4" s="1"/>
  <c r="U49" i="4" s="1"/>
  <c r="C50" i="4"/>
  <c r="C63" i="4" s="1"/>
  <c r="T49" i="4" s="1"/>
  <c r="B50" i="4"/>
  <c r="B63" i="4" s="1"/>
  <c r="S49" i="4" s="1"/>
  <c r="L49" i="4"/>
  <c r="L62" i="4" s="1"/>
  <c r="AC28" i="4" s="1"/>
  <c r="K49" i="4"/>
  <c r="K62" i="4" s="1"/>
  <c r="AB28" i="4" s="1"/>
  <c r="J49" i="4"/>
  <c r="J62" i="4" s="1"/>
  <c r="AA28" i="4" s="1"/>
  <c r="I49" i="4"/>
  <c r="I62" i="4" s="1"/>
  <c r="Z28" i="4" s="1"/>
  <c r="H49" i="4"/>
  <c r="H62" i="4" s="1"/>
  <c r="Y28" i="4" s="1"/>
  <c r="G49" i="4"/>
  <c r="G62" i="4" s="1"/>
  <c r="X28" i="4" s="1"/>
  <c r="F49" i="4"/>
  <c r="F62" i="4" s="1"/>
  <c r="W28" i="4" s="1"/>
  <c r="E49" i="4"/>
  <c r="E62" i="4" s="1"/>
  <c r="V28" i="4" s="1"/>
  <c r="D49" i="4"/>
  <c r="D62" i="4" s="1"/>
  <c r="U28" i="4" s="1"/>
  <c r="C49" i="4"/>
  <c r="C62" i="4" s="1"/>
  <c r="T28" i="4" s="1"/>
  <c r="B49" i="4"/>
  <c r="B62" i="4" s="1"/>
  <c r="S28" i="4" s="1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M22" i="4"/>
  <c r="L22" i="4"/>
  <c r="K22" i="4"/>
  <c r="J22" i="4"/>
  <c r="I22" i="4"/>
  <c r="H22" i="4"/>
  <c r="G22" i="4"/>
  <c r="F22" i="4"/>
  <c r="E22" i="4"/>
  <c r="D22" i="4"/>
  <c r="C22" i="4"/>
  <c r="B22" i="4"/>
  <c r="M21" i="4"/>
  <c r="L21" i="4"/>
  <c r="K21" i="4"/>
  <c r="J21" i="4"/>
  <c r="I21" i="4"/>
  <c r="H21" i="4"/>
  <c r="G21" i="4"/>
  <c r="F21" i="4"/>
  <c r="E21" i="4"/>
  <c r="D21" i="4"/>
  <c r="C21" i="4"/>
  <c r="B21" i="4"/>
  <c r="O9" i="4"/>
  <c r="N9" i="4"/>
  <c r="M9" i="4"/>
  <c r="L9" i="4"/>
  <c r="J9" i="4"/>
  <c r="I9" i="4"/>
  <c r="H9" i="4"/>
  <c r="G9" i="4"/>
  <c r="E9" i="4"/>
  <c r="D9" i="4"/>
  <c r="C9" i="4"/>
  <c r="B9" i="4"/>
  <c r="O8" i="4"/>
  <c r="N8" i="4"/>
  <c r="M8" i="4"/>
  <c r="L8" i="4"/>
  <c r="J8" i="4"/>
  <c r="I8" i="4"/>
  <c r="H8" i="4"/>
  <c r="G8" i="4"/>
  <c r="E8" i="4"/>
  <c r="D8" i="4"/>
  <c r="C8" i="4"/>
  <c r="B8" i="4"/>
  <c r="AB7" i="4"/>
  <c r="AB6" i="4" s="1"/>
  <c r="AA7" i="4"/>
  <c r="AA6" i="4" s="1"/>
  <c r="Z7" i="4"/>
  <c r="Z6" i="4" s="1"/>
  <c r="Y7" i="4"/>
  <c r="Y6" i="4" s="1"/>
  <c r="X7" i="4"/>
  <c r="X6" i="4" s="1"/>
  <c r="W7" i="4"/>
  <c r="W6" i="4" s="1"/>
  <c r="V7" i="4"/>
  <c r="V6" i="4" s="1"/>
  <c r="U7" i="4"/>
  <c r="U6" i="4" s="1"/>
  <c r="T7" i="4"/>
  <c r="T6" i="4" s="1"/>
  <c r="S7" i="4"/>
  <c r="S6" i="4" s="1"/>
  <c r="T63" i="4" l="1"/>
  <c r="AB63" i="4"/>
  <c r="W63" i="4"/>
  <c r="X63" i="4"/>
  <c r="Y63" i="4"/>
  <c r="S63" i="4"/>
  <c r="AA63" i="4"/>
  <c r="AC63" i="4"/>
  <c r="U63" i="4"/>
  <c r="V63" i="4"/>
  <c r="Z63" i="4"/>
  <c r="T17" i="4"/>
  <c r="X17" i="4"/>
  <c r="U17" i="4"/>
  <c r="Y17" i="4"/>
  <c r="V17" i="4"/>
  <c r="W17" i="4"/>
  <c r="AA17" i="4"/>
  <c r="Z17" i="4"/>
  <c r="AB17" i="4"/>
  <c r="S17" i="4"/>
  <c r="S37" i="4"/>
  <c r="V37" i="4"/>
  <c r="X37" i="4"/>
  <c r="W37" i="4"/>
  <c r="Y37" i="4"/>
  <c r="AA37" i="4"/>
  <c r="AB37" i="4"/>
  <c r="T37" i="4"/>
  <c r="U37" i="4"/>
  <c r="AC37" i="4"/>
  <c r="Z37" i="4"/>
  <c r="Z36" i="4"/>
  <c r="T36" i="4"/>
  <c r="AC36" i="4"/>
  <c r="U36" i="4"/>
  <c r="W36" i="4"/>
  <c r="V36" i="4"/>
  <c r="Y36" i="4"/>
  <c r="X36" i="4"/>
  <c r="AB36" i="4"/>
  <c r="AA36" i="4"/>
  <c r="S36" i="4"/>
  <c r="S18" i="4"/>
  <c r="AB18" i="4"/>
  <c r="T18" i="4"/>
  <c r="W18" i="4"/>
  <c r="Z18" i="4"/>
  <c r="AA18" i="4"/>
  <c r="V18" i="4"/>
  <c r="U18" i="4"/>
  <c r="Y18" i="4"/>
  <c r="X18" i="4"/>
  <c r="X99" i="4"/>
  <c r="Y99" i="4"/>
  <c r="Z99" i="4"/>
  <c r="AA99" i="4"/>
  <c r="S99" i="4"/>
  <c r="AB99" i="4"/>
  <c r="T99" i="4"/>
  <c r="AC99" i="4"/>
  <c r="V99" i="4"/>
  <c r="W99" i="4"/>
  <c r="U99" i="4"/>
  <c r="AA19" i="4"/>
  <c r="S19" i="4"/>
  <c r="AB19" i="4"/>
  <c r="V19" i="4"/>
  <c r="T19" i="4"/>
  <c r="U19" i="4"/>
  <c r="W19" i="4"/>
  <c r="Z19" i="4"/>
  <c r="X19" i="4"/>
  <c r="Y19" i="4"/>
  <c r="U38" i="4"/>
  <c r="X38" i="4"/>
  <c r="Z38" i="4"/>
  <c r="AA38" i="4"/>
  <c r="T38" i="4"/>
  <c r="AC38" i="4"/>
  <c r="V38" i="4"/>
  <c r="Y38" i="4"/>
  <c r="W38" i="4"/>
  <c r="AB38" i="4"/>
  <c r="S38" i="4"/>
  <c r="Y56" i="4"/>
  <c r="V56" i="4"/>
  <c r="AB56" i="4"/>
  <c r="AC56" i="4"/>
  <c r="S56" i="4"/>
  <c r="U56" i="4"/>
  <c r="X56" i="4"/>
  <c r="T56" i="4"/>
  <c r="AA56" i="4"/>
  <c r="W56" i="4"/>
  <c r="Z56" i="4"/>
  <c r="Z74" i="4"/>
  <c r="U74" i="4"/>
  <c r="AC74" i="4"/>
  <c r="V74" i="4"/>
  <c r="S74" i="4"/>
  <c r="W74" i="4"/>
  <c r="Y74" i="4"/>
  <c r="X74" i="4"/>
  <c r="AB74" i="4"/>
  <c r="AA74" i="4"/>
  <c r="T74" i="4"/>
  <c r="Y82" i="4"/>
  <c r="Z82" i="4"/>
  <c r="S82" i="4"/>
  <c r="AB82" i="4"/>
  <c r="T82" i="4"/>
  <c r="AC82" i="4"/>
  <c r="U82" i="4"/>
  <c r="AA82" i="4"/>
  <c r="V82" i="4"/>
  <c r="X82" i="4"/>
  <c r="W82" i="4"/>
  <c r="AA100" i="4"/>
  <c r="S100" i="4"/>
  <c r="AB100" i="4"/>
  <c r="T100" i="4"/>
  <c r="AC100" i="4"/>
  <c r="U100" i="4"/>
  <c r="V100" i="4"/>
  <c r="W100" i="4"/>
  <c r="Z100" i="4"/>
  <c r="X100" i="4"/>
  <c r="Y100" i="4"/>
  <c r="Z186" i="4"/>
  <c r="W186" i="4"/>
  <c r="AA186" i="4"/>
  <c r="X186" i="4"/>
  <c r="AB204" i="4"/>
  <c r="T204" i="4"/>
  <c r="W204" i="4"/>
  <c r="Y53" i="4"/>
  <c r="T53" i="4"/>
  <c r="AB53" i="4"/>
  <c r="U53" i="4"/>
  <c r="AC53" i="4"/>
  <c r="V53" i="4"/>
  <c r="S53" i="4"/>
  <c r="X53" i="4"/>
  <c r="Z53" i="4"/>
  <c r="W53" i="4"/>
  <c r="AA53" i="4"/>
  <c r="T98" i="4"/>
  <c r="AC98" i="4"/>
  <c r="U98" i="4"/>
  <c r="V98" i="4"/>
  <c r="W98" i="4"/>
  <c r="X98" i="4"/>
  <c r="Y98" i="4"/>
  <c r="Z98" i="4"/>
  <c r="S98" i="4"/>
  <c r="AB98" i="4"/>
  <c r="AA98" i="4"/>
  <c r="X55" i="4"/>
  <c r="AA55" i="4"/>
  <c r="AB55" i="4"/>
  <c r="AC55" i="4"/>
  <c r="S55" i="4"/>
  <c r="W55" i="4"/>
  <c r="Z55" i="4"/>
  <c r="U55" i="4"/>
  <c r="T55" i="4"/>
  <c r="V55" i="4"/>
  <c r="Y55" i="4"/>
  <c r="W12" i="4"/>
  <c r="Z12" i="4"/>
  <c r="U12" i="4"/>
  <c r="V12" i="4"/>
  <c r="X12" i="4"/>
  <c r="Y12" i="4"/>
  <c r="AA12" i="4"/>
  <c r="AB12" i="4"/>
  <c r="S12" i="4"/>
  <c r="T12" i="4"/>
  <c r="Y20" i="4"/>
  <c r="Z20" i="4"/>
  <c r="U20" i="4"/>
  <c r="T20" i="4"/>
  <c r="X20" i="4"/>
  <c r="S20" i="4"/>
  <c r="V20" i="4"/>
  <c r="W20" i="4"/>
  <c r="AA20" i="4"/>
  <c r="AB20" i="4"/>
  <c r="W39" i="4"/>
  <c r="AA39" i="4"/>
  <c r="S39" i="4"/>
  <c r="AB39" i="4"/>
  <c r="T39" i="4"/>
  <c r="AC39" i="4"/>
  <c r="V39" i="4"/>
  <c r="U39" i="4"/>
  <c r="Z39" i="4"/>
  <c r="X39" i="4"/>
  <c r="Y39" i="4"/>
  <c r="S57" i="4"/>
  <c r="X57" i="4"/>
  <c r="V57" i="4"/>
  <c r="AA57" i="4"/>
  <c r="AB57" i="4"/>
  <c r="AC57" i="4"/>
  <c r="W57" i="4"/>
  <c r="T57" i="4"/>
  <c r="Y57" i="4"/>
  <c r="U57" i="4"/>
  <c r="Z57" i="4"/>
  <c r="U75" i="4"/>
  <c r="AC75" i="4"/>
  <c r="X75" i="4"/>
  <c r="Y75" i="4"/>
  <c r="Z75" i="4"/>
  <c r="S75" i="4"/>
  <c r="AB75" i="4"/>
  <c r="V75" i="4"/>
  <c r="W75" i="4"/>
  <c r="T75" i="4"/>
  <c r="AA75" i="4"/>
  <c r="T83" i="4"/>
  <c r="AC83" i="4"/>
  <c r="U83" i="4"/>
  <c r="AB83" i="4"/>
  <c r="V83" i="4"/>
  <c r="W83" i="4"/>
  <c r="X83" i="4"/>
  <c r="Y83" i="4"/>
  <c r="S83" i="4"/>
  <c r="AA83" i="4"/>
  <c r="Z83" i="4"/>
  <c r="W101" i="4"/>
  <c r="X101" i="4"/>
  <c r="Z101" i="4"/>
  <c r="AA101" i="4"/>
  <c r="S101" i="4"/>
  <c r="AB101" i="4"/>
  <c r="T101" i="4"/>
  <c r="AC101" i="4"/>
  <c r="V101" i="4"/>
  <c r="Y101" i="4"/>
  <c r="U101" i="4"/>
  <c r="AA187" i="4"/>
  <c r="W187" i="4"/>
  <c r="X187" i="4"/>
  <c r="Z187" i="4"/>
  <c r="U61" i="4"/>
  <c r="X61" i="4"/>
  <c r="AC61" i="4"/>
  <c r="AA61" i="4"/>
  <c r="Y61" i="4"/>
  <c r="Z61" i="4"/>
  <c r="T61" i="4"/>
  <c r="S61" i="4"/>
  <c r="W61" i="4"/>
  <c r="AB61" i="4"/>
  <c r="V61" i="4"/>
  <c r="X21" i="4"/>
  <c r="Y21" i="4"/>
  <c r="T21" i="4"/>
  <c r="AB21" i="4"/>
  <c r="W21" i="4"/>
  <c r="Z21" i="4"/>
  <c r="AA21" i="4"/>
  <c r="S21" i="4"/>
  <c r="U21" i="4"/>
  <c r="V21" i="4"/>
  <c r="Y40" i="4"/>
  <c r="AA40" i="4"/>
  <c r="T40" i="4"/>
  <c r="AC40" i="4"/>
  <c r="U40" i="4"/>
  <c r="V40" i="4"/>
  <c r="X40" i="4"/>
  <c r="S40" i="4"/>
  <c r="Z40" i="4"/>
  <c r="W40" i="4"/>
  <c r="AB40" i="4"/>
  <c r="W84" i="4"/>
  <c r="X84" i="4"/>
  <c r="Y84" i="4"/>
  <c r="Z84" i="4"/>
  <c r="S84" i="4"/>
  <c r="AA84" i="4"/>
  <c r="T84" i="4"/>
  <c r="AB84" i="4"/>
  <c r="V84" i="4"/>
  <c r="U84" i="4"/>
  <c r="AC84" i="4"/>
  <c r="Y79" i="4"/>
  <c r="S79" i="4"/>
  <c r="AB79" i="4"/>
  <c r="T79" i="4"/>
  <c r="AC79" i="4"/>
  <c r="U79" i="4"/>
  <c r="X79" i="4"/>
  <c r="W79" i="4"/>
  <c r="V79" i="4"/>
  <c r="Z79" i="4"/>
  <c r="AA79" i="4"/>
  <c r="X13" i="4"/>
  <c r="S13" i="4"/>
  <c r="AA13" i="4"/>
  <c r="T13" i="4"/>
  <c r="W13" i="4"/>
  <c r="U13" i="4"/>
  <c r="V13" i="4"/>
  <c r="Y13" i="4"/>
  <c r="Z13" i="4"/>
  <c r="AB13" i="4"/>
  <c r="X76" i="4"/>
  <c r="AA76" i="4"/>
  <c r="S76" i="4"/>
  <c r="AB76" i="4"/>
  <c r="T76" i="4"/>
  <c r="AC76" i="4"/>
  <c r="W76" i="4"/>
  <c r="Y76" i="4"/>
  <c r="Z76" i="4"/>
  <c r="U76" i="4"/>
  <c r="V76" i="4"/>
  <c r="Y102" i="4"/>
  <c r="Z102" i="4"/>
  <c r="AA102" i="4"/>
  <c r="S102" i="4"/>
  <c r="AB102" i="4"/>
  <c r="T102" i="4"/>
  <c r="AC102" i="4"/>
  <c r="U102" i="4"/>
  <c r="V102" i="4"/>
  <c r="X102" i="4"/>
  <c r="W102" i="4"/>
  <c r="Z14" i="4"/>
  <c r="AA14" i="4"/>
  <c r="V14" i="4"/>
  <c r="T14" i="4"/>
  <c r="Y14" i="4"/>
  <c r="AB14" i="4"/>
  <c r="S14" i="4"/>
  <c r="U14" i="4"/>
  <c r="X14" i="4"/>
  <c r="W14" i="4"/>
  <c r="W33" i="4"/>
  <c r="X33" i="4"/>
  <c r="Y33" i="4"/>
  <c r="AA33" i="4"/>
  <c r="AB33" i="4"/>
  <c r="AC33" i="4"/>
  <c r="S33" i="4"/>
  <c r="V33" i="4"/>
  <c r="U33" i="4"/>
  <c r="T33" i="4"/>
  <c r="Z33" i="4"/>
  <c r="S41" i="4"/>
  <c r="AA41" i="4"/>
  <c r="V41" i="4"/>
  <c r="W41" i="4"/>
  <c r="X41" i="4"/>
  <c r="Z41" i="4"/>
  <c r="AB41" i="4"/>
  <c r="T41" i="4"/>
  <c r="Y41" i="4"/>
  <c r="U41" i="4"/>
  <c r="AC41" i="4"/>
  <c r="AA59" i="4"/>
  <c r="U59" i="4"/>
  <c r="V59" i="4"/>
  <c r="W59" i="4"/>
  <c r="Y59" i="4"/>
  <c r="Z59" i="4"/>
  <c r="T59" i="4"/>
  <c r="AC59" i="4"/>
  <c r="X59" i="4"/>
  <c r="AB59" i="4"/>
  <c r="S59" i="4"/>
  <c r="AA77" i="4"/>
  <c r="U77" i="4"/>
  <c r="V77" i="4"/>
  <c r="W77" i="4"/>
  <c r="X77" i="4"/>
  <c r="Z77" i="4"/>
  <c r="S77" i="4"/>
  <c r="T77" i="4"/>
  <c r="Y77" i="4"/>
  <c r="AB77" i="4"/>
  <c r="AC77" i="4"/>
  <c r="AA95" i="4"/>
  <c r="T95" i="4"/>
  <c r="AB95" i="4"/>
  <c r="U95" i="4"/>
  <c r="AC95" i="4"/>
  <c r="V95" i="4"/>
  <c r="S95" i="4"/>
  <c r="W95" i="4"/>
  <c r="X95" i="4"/>
  <c r="Z95" i="4"/>
  <c r="Y95" i="4"/>
  <c r="T103" i="4"/>
  <c r="AC103" i="4"/>
  <c r="U103" i="4"/>
  <c r="AA103" i="4"/>
  <c r="V103" i="4"/>
  <c r="W103" i="4"/>
  <c r="X103" i="4"/>
  <c r="Y103" i="4"/>
  <c r="S103" i="4"/>
  <c r="AB103" i="4"/>
  <c r="Z103" i="4"/>
  <c r="X35" i="4"/>
  <c r="AA35" i="4"/>
  <c r="S35" i="4"/>
  <c r="AB35" i="4"/>
  <c r="T35" i="4"/>
  <c r="AC35" i="4"/>
  <c r="V35" i="4"/>
  <c r="W35" i="4"/>
  <c r="U35" i="4"/>
  <c r="Y35" i="4"/>
  <c r="Z35" i="4"/>
  <c r="U62" i="4"/>
  <c r="X62" i="4"/>
  <c r="Y62" i="4"/>
  <c r="Z62" i="4"/>
  <c r="T62" i="4"/>
  <c r="V62" i="4"/>
  <c r="W62" i="4"/>
  <c r="AB62" i="4"/>
  <c r="AA62" i="4"/>
  <c r="AC62" i="4"/>
  <c r="S62" i="4"/>
  <c r="Y32" i="4"/>
  <c r="T32" i="4"/>
  <c r="AB32" i="4"/>
  <c r="U32" i="4"/>
  <c r="AC32" i="4"/>
  <c r="V32" i="4"/>
  <c r="S32" i="4"/>
  <c r="X32" i="4"/>
  <c r="W32" i="4"/>
  <c r="Z32" i="4"/>
  <c r="AA32" i="4"/>
  <c r="W58" i="4"/>
  <c r="Y58" i="4"/>
  <c r="S58" i="4"/>
  <c r="Z58" i="4"/>
  <c r="T58" i="4"/>
  <c r="AA58" i="4"/>
  <c r="V58" i="4"/>
  <c r="AC58" i="4"/>
  <c r="X58" i="4"/>
  <c r="AB58" i="4"/>
  <c r="U58" i="4"/>
  <c r="W15" i="4"/>
  <c r="X15" i="4"/>
  <c r="AA15" i="4"/>
  <c r="AB15" i="4"/>
  <c r="S15" i="4"/>
  <c r="T15" i="4"/>
  <c r="Y15" i="4"/>
  <c r="U15" i="4"/>
  <c r="V15" i="4"/>
  <c r="Z15" i="4"/>
  <c r="U34" i="4"/>
  <c r="Y34" i="4"/>
  <c r="Z34" i="4"/>
  <c r="AA34" i="4"/>
  <c r="T34" i="4"/>
  <c r="AC34" i="4"/>
  <c r="V34" i="4"/>
  <c r="X34" i="4"/>
  <c r="S34" i="4"/>
  <c r="W34" i="4"/>
  <c r="AB34" i="4"/>
  <c r="U42" i="4"/>
  <c r="X42" i="4"/>
  <c r="Y42" i="4"/>
  <c r="Z42" i="4"/>
  <c r="T42" i="4"/>
  <c r="AB42" i="4"/>
  <c r="S42" i="4"/>
  <c r="AA42" i="4"/>
  <c r="V42" i="4"/>
  <c r="W42" i="4"/>
  <c r="AC42" i="4"/>
  <c r="T60" i="4"/>
  <c r="W60" i="4"/>
  <c r="X60" i="4"/>
  <c r="AA60" i="4"/>
  <c r="Z60" i="4"/>
  <c r="Y60" i="4"/>
  <c r="AB60" i="4"/>
  <c r="S60" i="4"/>
  <c r="AC60" i="4"/>
  <c r="U60" i="4"/>
  <c r="V60" i="4"/>
  <c r="U78" i="4"/>
  <c r="W78" i="4"/>
  <c r="Y78" i="4"/>
  <c r="Z78" i="4"/>
  <c r="AA78" i="4"/>
  <c r="T78" i="4"/>
  <c r="AC78" i="4"/>
  <c r="X78" i="4"/>
  <c r="AB78" i="4"/>
  <c r="S78" i="4"/>
  <c r="V78" i="4"/>
  <c r="V96" i="4"/>
  <c r="T96" i="4"/>
  <c r="W96" i="4"/>
  <c r="X96" i="4"/>
  <c r="Y96" i="4"/>
  <c r="Z96" i="4"/>
  <c r="AA96" i="4"/>
  <c r="U96" i="4"/>
  <c r="AC96" i="4"/>
  <c r="S96" i="4"/>
  <c r="AB96" i="4"/>
  <c r="T104" i="4"/>
  <c r="X104" i="4"/>
  <c r="V104" i="4"/>
  <c r="W104" i="4"/>
  <c r="Y104" i="4"/>
  <c r="Z104" i="4"/>
  <c r="AA104" i="4"/>
  <c r="AC104" i="4"/>
  <c r="U104" i="4"/>
  <c r="S104" i="4"/>
  <c r="AB104" i="4"/>
  <c r="Z97" i="4"/>
  <c r="AA97" i="4"/>
  <c r="S97" i="4"/>
  <c r="AB97" i="4"/>
  <c r="T97" i="4"/>
  <c r="AC97" i="4"/>
  <c r="V97" i="4"/>
  <c r="U97" i="4"/>
  <c r="W97" i="4"/>
  <c r="Y97" i="4"/>
  <c r="X97" i="4"/>
  <c r="W105" i="4"/>
  <c r="X105" i="4"/>
  <c r="Y105" i="4"/>
  <c r="S105" i="4"/>
  <c r="AA105" i="4"/>
  <c r="T105" i="4"/>
  <c r="U105" i="4"/>
  <c r="V105" i="4"/>
  <c r="Z105" i="4"/>
  <c r="AB105" i="4"/>
  <c r="AC105" i="4"/>
  <c r="Z183" i="4"/>
  <c r="AA183" i="4"/>
  <c r="AB183" i="4"/>
  <c r="U183" i="4"/>
  <c r="W183" i="4"/>
  <c r="X183" i="4"/>
  <c r="AB201" i="4"/>
  <c r="U201" i="4"/>
  <c r="AC201" i="4"/>
  <c r="T201" i="4"/>
  <c r="W201" i="4"/>
  <c r="X201" i="4"/>
  <c r="T209" i="4"/>
  <c r="AC209" i="4"/>
  <c r="U209" i="4"/>
  <c r="AB209" i="4"/>
  <c r="W209" i="4"/>
  <c r="X209" i="4"/>
  <c r="U54" i="4"/>
  <c r="AC54" i="4"/>
  <c r="X54" i="4"/>
  <c r="Y54" i="4"/>
  <c r="Z54" i="4"/>
  <c r="S54" i="4"/>
  <c r="AB54" i="4"/>
  <c r="T54" i="4"/>
  <c r="AA54" i="4"/>
  <c r="V54" i="4"/>
  <c r="W54" i="4"/>
  <c r="AA116" i="4"/>
  <c r="AB116" i="4"/>
  <c r="S116" i="4"/>
  <c r="W116" i="4"/>
  <c r="Z116" i="4"/>
  <c r="Z124" i="4"/>
  <c r="S124" i="4"/>
  <c r="AC124" i="4"/>
  <c r="AA124" i="4"/>
  <c r="V124" i="4"/>
  <c r="W124" i="4"/>
  <c r="AC184" i="4"/>
  <c r="X184" i="4"/>
  <c r="W184" i="4"/>
  <c r="Z184" i="4"/>
  <c r="AA184" i="4"/>
  <c r="U16" i="4"/>
  <c r="V16" i="4"/>
  <c r="W16" i="4"/>
  <c r="Z16" i="4"/>
  <c r="T16" i="4"/>
  <c r="S16" i="4"/>
  <c r="X16" i="4"/>
  <c r="Y16" i="4"/>
  <c r="AA16" i="4"/>
  <c r="AB16" i="4"/>
  <c r="S80" i="4"/>
  <c r="AB80" i="4"/>
  <c r="V80" i="4"/>
  <c r="W80" i="4"/>
  <c r="X80" i="4"/>
  <c r="AA80" i="4"/>
  <c r="Z80" i="4"/>
  <c r="Y80" i="4"/>
  <c r="AC80" i="4"/>
  <c r="T80" i="4"/>
  <c r="U80" i="4"/>
  <c r="V81" i="4"/>
  <c r="Y81" i="4"/>
  <c r="AA81" i="4"/>
  <c r="S81" i="4"/>
  <c r="AB81" i="4"/>
  <c r="U81" i="4"/>
  <c r="Z81" i="4"/>
  <c r="T81" i="4"/>
  <c r="W81" i="4"/>
  <c r="X81" i="4"/>
  <c r="AC81" i="4"/>
  <c r="C54" i="4"/>
  <c r="C67" i="4" s="1"/>
  <c r="F54" i="4"/>
  <c r="F67" i="4" s="1"/>
  <c r="D55" i="4"/>
  <c r="D68" i="4" s="1"/>
  <c r="U154" i="4" s="1"/>
  <c r="H54" i="4"/>
  <c r="H67" i="4" s="1"/>
  <c r="Y133" i="4" s="1"/>
  <c r="B54" i="4"/>
  <c r="B67" i="4" s="1"/>
  <c r="K54" i="4"/>
  <c r="K67" i="4" s="1"/>
  <c r="H55" i="4"/>
  <c r="H68" i="4" s="1"/>
  <c r="Y154" i="4" s="1"/>
  <c r="D54" i="4"/>
  <c r="D67" i="4" s="1"/>
  <c r="L54" i="4"/>
  <c r="L67" i="4" s="1"/>
  <c r="E54" i="4"/>
  <c r="E67" i="4" s="1"/>
  <c r="V133" i="4" s="1"/>
  <c r="W133" i="4"/>
  <c r="U133" i="4"/>
  <c r="W112" i="4"/>
  <c r="S133" i="4"/>
  <c r="U175" i="4"/>
  <c r="U186" i="4" s="1"/>
  <c r="AC175" i="4"/>
  <c r="AC183" i="4" s="1"/>
  <c r="X196" i="4"/>
  <c r="X204" i="4" s="1"/>
  <c r="AB133" i="4"/>
  <c r="AC133" i="4"/>
  <c r="E55" i="4"/>
  <c r="E68" i="4" s="1"/>
  <c r="X112" i="4"/>
  <c r="X116" i="4" s="1"/>
  <c r="G55" i="4"/>
  <c r="G68" i="4" s="1"/>
  <c r="U196" i="4"/>
  <c r="AC196" i="4"/>
  <c r="AC204" i="4" s="1"/>
  <c r="Z217" i="4"/>
  <c r="V175" i="4"/>
  <c r="V184" i="4" s="1"/>
  <c r="AC112" i="4"/>
  <c r="G54" i="4"/>
  <c r="G67" i="4" s="1"/>
  <c r="F55" i="4"/>
  <c r="F68" i="4" s="1"/>
  <c r="T112" i="4"/>
  <c r="V112" i="4"/>
  <c r="V116" i="4" s="1"/>
  <c r="Z112" i="4"/>
  <c r="I55" i="4"/>
  <c r="I68" i="4" s="1"/>
  <c r="Y175" i="4"/>
  <c r="Y187" i="4" s="1"/>
  <c r="T217" i="4"/>
  <c r="AB217" i="4"/>
  <c r="U112" i="4"/>
  <c r="V217" i="4"/>
  <c r="T133" i="4"/>
  <c r="K55" i="4"/>
  <c r="K68" i="4" s="1"/>
  <c r="U217" i="4"/>
  <c r="AC217" i="4"/>
  <c r="L55" i="4"/>
  <c r="L68" i="4" s="1"/>
  <c r="I54" i="4"/>
  <c r="I67" i="4" s="1"/>
  <c r="J54" i="4"/>
  <c r="J67" i="4" s="1"/>
  <c r="S175" i="4"/>
  <c r="S186" i="4" s="1"/>
  <c r="Y196" i="4"/>
  <c r="Y204" i="4" s="1"/>
  <c r="Y112" i="4"/>
  <c r="Y124" i="4" s="1"/>
  <c r="B55" i="4"/>
  <c r="B68" i="4" s="1"/>
  <c r="J55" i="4"/>
  <c r="J68" i="4" s="1"/>
  <c r="W217" i="4"/>
  <c r="C55" i="4"/>
  <c r="C68" i="4" s="1"/>
  <c r="S196" i="4"/>
  <c r="AA196" i="4"/>
  <c r="AA204" i="4" s="1"/>
  <c r="X217" i="4"/>
  <c r="AB112" i="4"/>
  <c r="AB124" i="4" s="1"/>
  <c r="Z196" i="4"/>
  <c r="Z201" i="4" s="1"/>
  <c r="T175" i="4"/>
  <c r="AB175" i="4"/>
  <c r="V196" i="4"/>
  <c r="S217" i="4"/>
  <c r="AA217" i="4"/>
  <c r="U143" i="4" l="1"/>
  <c r="Y143" i="4"/>
  <c r="V143" i="4"/>
  <c r="W143" i="4"/>
  <c r="S143" i="4"/>
  <c r="AB143" i="4"/>
  <c r="T143" i="4"/>
  <c r="AC143" i="4"/>
  <c r="V117" i="4"/>
  <c r="T117" i="4"/>
  <c r="W117" i="4"/>
  <c r="X117" i="4"/>
  <c r="Y117" i="4"/>
  <c r="Z117" i="4"/>
  <c r="AA117" i="4"/>
  <c r="S117" i="4"/>
  <c r="AB117" i="4"/>
  <c r="AC117" i="4"/>
  <c r="U117" i="4"/>
  <c r="X200" i="4"/>
  <c r="Y200" i="4"/>
  <c r="Z200" i="4"/>
  <c r="AA200" i="4"/>
  <c r="T200" i="4"/>
  <c r="AB200" i="4"/>
  <c r="U200" i="4"/>
  <c r="AC200" i="4"/>
  <c r="V200" i="4"/>
  <c r="W200" i="4"/>
  <c r="S200" i="4"/>
  <c r="Y118" i="4"/>
  <c r="Z118" i="4"/>
  <c r="AA118" i="4"/>
  <c r="S118" i="4"/>
  <c r="AB118" i="4"/>
  <c r="T118" i="4"/>
  <c r="AC118" i="4"/>
  <c r="V118" i="4"/>
  <c r="U118" i="4"/>
  <c r="W118" i="4"/>
  <c r="X118" i="4"/>
  <c r="Y203" i="4"/>
  <c r="Z203" i="4"/>
  <c r="AA203" i="4"/>
  <c r="S203" i="4"/>
  <c r="AB203" i="4"/>
  <c r="T203" i="4"/>
  <c r="AC203" i="4"/>
  <c r="U203" i="4"/>
  <c r="V203" i="4"/>
  <c r="W203" i="4"/>
  <c r="X203" i="4"/>
  <c r="U187" i="4"/>
  <c r="X188" i="4"/>
  <c r="Y188" i="4"/>
  <c r="Z188" i="4"/>
  <c r="S188" i="4"/>
  <c r="AA188" i="4"/>
  <c r="T188" i="4"/>
  <c r="AC188" i="4"/>
  <c r="U188" i="4"/>
  <c r="AB188" i="4"/>
  <c r="V188" i="4"/>
  <c r="W188" i="4"/>
  <c r="S225" i="4"/>
  <c r="AB225" i="4"/>
  <c r="T225" i="4"/>
  <c r="AC225" i="4"/>
  <c r="U225" i="4"/>
  <c r="W225" i="4"/>
  <c r="V225" i="4"/>
  <c r="X225" i="4"/>
  <c r="Y225" i="4"/>
  <c r="Z225" i="4"/>
  <c r="AA225" i="4"/>
  <c r="AA222" i="4"/>
  <c r="S222" i="4"/>
  <c r="AB222" i="4"/>
  <c r="U222" i="4"/>
  <c r="AC222" i="4"/>
  <c r="V222" i="4"/>
  <c r="T222" i="4"/>
  <c r="W222" i="4"/>
  <c r="X222" i="4"/>
  <c r="Y222" i="4"/>
  <c r="Z222" i="4"/>
  <c r="X126" i="4"/>
  <c r="Y126" i="4"/>
  <c r="Z126" i="4"/>
  <c r="S126" i="4"/>
  <c r="AA126" i="4"/>
  <c r="T126" i="4"/>
  <c r="AB126" i="4"/>
  <c r="U126" i="4"/>
  <c r="AC126" i="4"/>
  <c r="V126" i="4"/>
  <c r="W126" i="4"/>
  <c r="Y147" i="4"/>
  <c r="Z147" i="4"/>
  <c r="S147" i="4"/>
  <c r="T147" i="4"/>
  <c r="AB147" i="4"/>
  <c r="U147" i="4"/>
  <c r="AC147" i="4"/>
  <c r="V147" i="4"/>
  <c r="W147" i="4"/>
  <c r="S139" i="4"/>
  <c r="AB139" i="4"/>
  <c r="T139" i="4"/>
  <c r="AC139" i="4"/>
  <c r="V139" i="4"/>
  <c r="U139" i="4"/>
  <c r="W139" i="4"/>
  <c r="Y139" i="4"/>
  <c r="Y184" i="4"/>
  <c r="X124" i="4"/>
  <c r="AC116" i="4"/>
  <c r="Y209" i="4"/>
  <c r="AA209" i="4"/>
  <c r="V201" i="4"/>
  <c r="V183" i="4"/>
  <c r="AC187" i="4"/>
  <c r="V186" i="4"/>
  <c r="Y180" i="4"/>
  <c r="Z180" i="4"/>
  <c r="AA180" i="4"/>
  <c r="S180" i="4"/>
  <c r="AB180" i="4"/>
  <c r="U180" i="4"/>
  <c r="AC180" i="4"/>
  <c r="V180" i="4"/>
  <c r="T180" i="4"/>
  <c r="W180" i="4"/>
  <c r="X180" i="4"/>
  <c r="AA142" i="4"/>
  <c r="V141" i="4"/>
  <c r="S142" i="4"/>
  <c r="AB142" i="4"/>
  <c r="Y141" i="4"/>
  <c r="T142" i="4"/>
  <c r="AC142" i="4"/>
  <c r="Z141" i="4"/>
  <c r="U142" i="4"/>
  <c r="V142" i="4"/>
  <c r="X142" i="4"/>
  <c r="AB141" i="4"/>
  <c r="W142" i="4"/>
  <c r="S141" i="4"/>
  <c r="AC141" i="4"/>
  <c r="Y142" i="4"/>
  <c r="T141" i="4"/>
  <c r="W141" i="4"/>
  <c r="Z142" i="4"/>
  <c r="U141" i="4"/>
  <c r="T187" i="4"/>
  <c r="Z204" i="4"/>
  <c r="AA160" i="4"/>
  <c r="U160" i="4"/>
  <c r="X160" i="4"/>
  <c r="Y160" i="4"/>
  <c r="U116" i="4"/>
  <c r="Z209" i="4"/>
  <c r="AB187" i="4"/>
  <c r="S204" i="4"/>
  <c r="W185" i="4"/>
  <c r="X185" i="4"/>
  <c r="Z185" i="4"/>
  <c r="AA185" i="4"/>
  <c r="S185" i="4"/>
  <c r="AB185" i="4"/>
  <c r="T185" i="4"/>
  <c r="AC185" i="4"/>
  <c r="U185" i="4"/>
  <c r="Y185" i="4"/>
  <c r="V185" i="4"/>
  <c r="V146" i="4"/>
  <c r="W146" i="4"/>
  <c r="X146" i="4"/>
  <c r="Y146" i="4"/>
  <c r="S146" i="4"/>
  <c r="T146" i="4"/>
  <c r="AC146" i="4"/>
  <c r="U146" i="4"/>
  <c r="AB146" i="4"/>
  <c r="S209" i="4"/>
  <c r="V223" i="4"/>
  <c r="U223" i="4"/>
  <c r="W223" i="4"/>
  <c r="X223" i="4"/>
  <c r="Y223" i="4"/>
  <c r="Z223" i="4"/>
  <c r="AA223" i="4"/>
  <c r="S223" i="4"/>
  <c r="AB223" i="4"/>
  <c r="T223" i="4"/>
  <c r="AC223" i="4"/>
  <c r="T140" i="4"/>
  <c r="AC140" i="4"/>
  <c r="U140" i="4"/>
  <c r="V140" i="4"/>
  <c r="W140" i="4"/>
  <c r="Y140" i="4"/>
  <c r="Z140" i="4"/>
  <c r="S140" i="4"/>
  <c r="AB140" i="4"/>
  <c r="U125" i="4"/>
  <c r="AB125" i="4"/>
  <c r="V125" i="4"/>
  <c r="W125" i="4"/>
  <c r="X125" i="4"/>
  <c r="Y125" i="4"/>
  <c r="Z125" i="4"/>
  <c r="S125" i="4"/>
  <c r="AA125" i="4"/>
  <c r="T125" i="4"/>
  <c r="AC125" i="4"/>
  <c r="T122" i="4"/>
  <c r="AC122" i="4"/>
  <c r="U122" i="4"/>
  <c r="Y122" i="4"/>
  <c r="V122" i="4"/>
  <c r="W122" i="4"/>
  <c r="X122" i="4"/>
  <c r="Z122" i="4"/>
  <c r="AA122" i="4"/>
  <c r="S122" i="4"/>
  <c r="AB122" i="4"/>
  <c r="Y116" i="4"/>
  <c r="T116" i="4"/>
  <c r="V209" i="4"/>
  <c r="S187" i="4"/>
  <c r="Y186" i="4"/>
  <c r="T186" i="4"/>
  <c r="V164" i="4"/>
  <c r="AA164" i="4"/>
  <c r="U164" i="4"/>
  <c r="Y164" i="4"/>
  <c r="X221" i="4"/>
  <c r="S221" i="4"/>
  <c r="Y221" i="4"/>
  <c r="Z221" i="4"/>
  <c r="AA221" i="4"/>
  <c r="T221" i="4"/>
  <c r="AB221" i="4"/>
  <c r="U221" i="4"/>
  <c r="AC221" i="4"/>
  <c r="V221" i="4"/>
  <c r="W221" i="4"/>
  <c r="W182" i="4"/>
  <c r="X182" i="4"/>
  <c r="Y182" i="4"/>
  <c r="Z182" i="4"/>
  <c r="AA182" i="4"/>
  <c r="S182" i="4"/>
  <c r="AB182" i="4"/>
  <c r="T182" i="4"/>
  <c r="AC182" i="4"/>
  <c r="V182" i="4"/>
  <c r="U182" i="4"/>
  <c r="T207" i="4"/>
  <c r="AC207" i="4"/>
  <c r="U207" i="4"/>
  <c r="Z207" i="4"/>
  <c r="V207" i="4"/>
  <c r="W207" i="4"/>
  <c r="X207" i="4"/>
  <c r="Y207" i="4"/>
  <c r="AA207" i="4"/>
  <c r="S207" i="4"/>
  <c r="AB207" i="4"/>
  <c r="V205" i="4"/>
  <c r="W205" i="4"/>
  <c r="Y205" i="4"/>
  <c r="Z205" i="4"/>
  <c r="AA205" i="4"/>
  <c r="S205" i="4"/>
  <c r="AB205" i="4"/>
  <c r="T205" i="4"/>
  <c r="AC205" i="4"/>
  <c r="U205" i="4"/>
  <c r="X205" i="4"/>
  <c r="W123" i="4"/>
  <c r="X123" i="4"/>
  <c r="Y123" i="4"/>
  <c r="AA123" i="4"/>
  <c r="S123" i="4"/>
  <c r="AB123" i="4"/>
  <c r="T123" i="4"/>
  <c r="AC123" i="4"/>
  <c r="U123" i="4"/>
  <c r="Z123" i="4"/>
  <c r="V123" i="4"/>
  <c r="T210" i="4"/>
  <c r="AB210" i="4"/>
  <c r="U210" i="4"/>
  <c r="V210" i="4"/>
  <c r="W210" i="4"/>
  <c r="X210" i="4"/>
  <c r="Y210" i="4"/>
  <c r="AC210" i="4"/>
  <c r="Z210" i="4"/>
  <c r="AA210" i="4"/>
  <c r="S210" i="4"/>
  <c r="Z189" i="4"/>
  <c r="S189" i="4"/>
  <c r="AA189" i="4"/>
  <c r="T189" i="4"/>
  <c r="AB189" i="4"/>
  <c r="U189" i="4"/>
  <c r="V189" i="4"/>
  <c r="W189" i="4"/>
  <c r="X189" i="4"/>
  <c r="Y189" i="4"/>
  <c r="Z206" i="4"/>
  <c r="AA206" i="4"/>
  <c r="S206" i="4"/>
  <c r="AB206" i="4"/>
  <c r="T206" i="4"/>
  <c r="AC206" i="4"/>
  <c r="U206" i="4"/>
  <c r="Y206" i="4"/>
  <c r="V206" i="4"/>
  <c r="W206" i="4"/>
  <c r="X206" i="4"/>
  <c r="W138" i="4"/>
  <c r="X138" i="4"/>
  <c r="Y138" i="4"/>
  <c r="S138" i="4"/>
  <c r="AB138" i="4"/>
  <c r="U138" i="4"/>
  <c r="AC138" i="4"/>
  <c r="V138" i="4"/>
  <c r="T138" i="4"/>
  <c r="S119" i="4"/>
  <c r="AB119" i="4"/>
  <c r="T119" i="4"/>
  <c r="AC119" i="4"/>
  <c r="U119" i="4"/>
  <c r="V119" i="4"/>
  <c r="W119" i="4"/>
  <c r="X119" i="4"/>
  <c r="Y119" i="4"/>
  <c r="Z119" i="4"/>
  <c r="AA119" i="4"/>
  <c r="V202" i="4"/>
  <c r="U202" i="4"/>
  <c r="W202" i="4"/>
  <c r="X202" i="4"/>
  <c r="Y202" i="4"/>
  <c r="Z202" i="4"/>
  <c r="AA202" i="4"/>
  <c r="S202" i="4"/>
  <c r="AB202" i="4"/>
  <c r="T202" i="4"/>
  <c r="AC202" i="4"/>
  <c r="S181" i="4"/>
  <c r="AB181" i="4"/>
  <c r="T181" i="4"/>
  <c r="AC181" i="4"/>
  <c r="V181" i="4"/>
  <c r="U181" i="4"/>
  <c r="W181" i="4"/>
  <c r="X181" i="4"/>
  <c r="Y181" i="4"/>
  <c r="Z181" i="4"/>
  <c r="AA181" i="4"/>
  <c r="AB184" i="4"/>
  <c r="U184" i="4"/>
  <c r="U124" i="4"/>
  <c r="Y201" i="4"/>
  <c r="S201" i="4"/>
  <c r="T183" i="4"/>
  <c r="V204" i="4"/>
  <c r="AB186" i="4"/>
  <c r="W208" i="4"/>
  <c r="X208" i="4"/>
  <c r="Y208" i="4"/>
  <c r="Z208" i="4"/>
  <c r="S208" i="4"/>
  <c r="AB208" i="4"/>
  <c r="T208" i="4"/>
  <c r="AC208" i="4"/>
  <c r="U208" i="4"/>
  <c r="AA208" i="4"/>
  <c r="V208" i="4"/>
  <c r="V179" i="4"/>
  <c r="S179" i="4"/>
  <c r="W179" i="4"/>
  <c r="X179" i="4"/>
  <c r="Y179" i="4"/>
  <c r="Z179" i="4"/>
  <c r="AA179" i="4"/>
  <c r="AC189" i="4"/>
  <c r="T179" i="4"/>
  <c r="AB179" i="4"/>
  <c r="U179" i="4"/>
  <c r="AC179" i="4"/>
  <c r="T137" i="4"/>
  <c r="AB137" i="4"/>
  <c r="U137" i="4"/>
  <c r="AC137" i="4"/>
  <c r="V137" i="4"/>
  <c r="S137" i="4"/>
  <c r="W137" i="4"/>
  <c r="X137" i="4"/>
  <c r="Y137" i="4"/>
  <c r="S184" i="4"/>
  <c r="AA201" i="4"/>
  <c r="V187" i="4"/>
  <c r="AC186" i="4"/>
  <c r="Y224" i="4"/>
  <c r="Z224" i="4"/>
  <c r="AA224" i="4"/>
  <c r="S224" i="4"/>
  <c r="AB224" i="4"/>
  <c r="T224" i="4"/>
  <c r="AC224" i="4"/>
  <c r="U224" i="4"/>
  <c r="V224" i="4"/>
  <c r="W224" i="4"/>
  <c r="X224" i="4"/>
  <c r="Z121" i="4"/>
  <c r="AA121" i="4"/>
  <c r="S121" i="4"/>
  <c r="AB121" i="4"/>
  <c r="T121" i="4"/>
  <c r="AC121" i="4"/>
  <c r="U121" i="4"/>
  <c r="X121" i="4"/>
  <c r="V121" i="4"/>
  <c r="W121" i="4"/>
  <c r="Y121" i="4"/>
  <c r="V120" i="4"/>
  <c r="X120" i="4"/>
  <c r="Y120" i="4"/>
  <c r="Z120" i="4"/>
  <c r="AA120" i="4"/>
  <c r="S120" i="4"/>
  <c r="AB120" i="4"/>
  <c r="T120" i="4"/>
  <c r="AC120" i="4"/>
  <c r="U120" i="4"/>
  <c r="W120" i="4"/>
  <c r="T184" i="4"/>
  <c r="T124" i="4"/>
  <c r="Y183" i="4"/>
  <c r="S183" i="4"/>
  <c r="U204" i="4"/>
  <c r="X154" i="4"/>
  <c r="AA133" i="4"/>
  <c r="S154" i="4"/>
  <c r="S164" i="4" s="1"/>
  <c r="W154" i="4"/>
  <c r="W160" i="4" s="1"/>
  <c r="Z133" i="4"/>
  <c r="Z143" i="4" s="1"/>
  <c r="Z154" i="4"/>
  <c r="Z160" i="4" s="1"/>
  <c r="T154" i="4"/>
  <c r="AB154" i="4"/>
  <c r="AB160" i="4" s="1"/>
  <c r="X133" i="4"/>
  <c r="X141" i="4" s="1"/>
  <c r="V154" i="4"/>
  <c r="V160" i="4" s="1"/>
  <c r="AC154" i="4"/>
  <c r="AC160" i="4" s="1"/>
  <c r="AA154" i="4"/>
  <c r="S145" i="4" l="1"/>
  <c r="AB145" i="4"/>
  <c r="T145" i="4"/>
  <c r="AC145" i="4"/>
  <c r="U145" i="4"/>
  <c r="AA145" i="4"/>
  <c r="V145" i="4"/>
  <c r="W145" i="4"/>
  <c r="X145" i="4"/>
  <c r="Y145" i="4"/>
  <c r="Z145" i="4"/>
  <c r="S163" i="4"/>
  <c r="AB163" i="4"/>
  <c r="T163" i="4"/>
  <c r="AC163" i="4"/>
  <c r="U163" i="4"/>
  <c r="X163" i="4"/>
  <c r="V163" i="4"/>
  <c r="W163" i="4"/>
  <c r="Y163" i="4"/>
  <c r="Z163" i="4"/>
  <c r="AA163" i="4"/>
  <c r="X164" i="4"/>
  <c r="AA141" i="4"/>
  <c r="Z139" i="4"/>
  <c r="AA147" i="4"/>
  <c r="T167" i="4"/>
  <c r="U167" i="4"/>
  <c r="V167" i="4"/>
  <c r="W167" i="4"/>
  <c r="AA167" i="4"/>
  <c r="X167" i="4"/>
  <c r="AB167" i="4"/>
  <c r="Y167" i="4"/>
  <c r="AC167" i="4"/>
  <c r="Z167" i="4"/>
  <c r="S167" i="4"/>
  <c r="W164" i="4"/>
  <c r="AA140" i="4"/>
  <c r="S160" i="4"/>
  <c r="X147" i="4"/>
  <c r="AA143" i="4"/>
  <c r="AA146" i="4"/>
  <c r="X143" i="4"/>
  <c r="X159" i="4"/>
  <c r="Y159" i="4"/>
  <c r="Z159" i="4"/>
  <c r="AA159" i="4"/>
  <c r="S159" i="4"/>
  <c r="AB159" i="4"/>
  <c r="U159" i="4"/>
  <c r="AC159" i="4"/>
  <c r="V159" i="4"/>
  <c r="T159" i="4"/>
  <c r="W159" i="4"/>
  <c r="AC164" i="4"/>
  <c r="AA137" i="4"/>
  <c r="T164" i="4"/>
  <c r="V144" i="4"/>
  <c r="AC168" i="4"/>
  <c r="W144" i="4"/>
  <c r="X144" i="4"/>
  <c r="Z144" i="4"/>
  <c r="Y144" i="4"/>
  <c r="AA144" i="4"/>
  <c r="AB144" i="4"/>
  <c r="S144" i="4"/>
  <c r="AC144" i="4"/>
  <c r="T144" i="4"/>
  <c r="U144" i="4"/>
  <c r="Z137" i="4"/>
  <c r="AA138" i="4"/>
  <c r="AB164" i="4"/>
  <c r="X140" i="4"/>
  <c r="Z146" i="4"/>
  <c r="Y165" i="4"/>
  <c r="AA165" i="4"/>
  <c r="S165" i="4"/>
  <c r="AB165" i="4"/>
  <c r="T165" i="4"/>
  <c r="AC165" i="4"/>
  <c r="U165" i="4"/>
  <c r="Z165" i="4"/>
  <c r="V165" i="4"/>
  <c r="W165" i="4"/>
  <c r="X165" i="4"/>
  <c r="T166" i="4"/>
  <c r="AC166" i="4"/>
  <c r="U166" i="4"/>
  <c r="AA166" i="4"/>
  <c r="V166" i="4"/>
  <c r="W166" i="4"/>
  <c r="X166" i="4"/>
  <c r="Y166" i="4"/>
  <c r="Z166" i="4"/>
  <c r="AB166" i="4"/>
  <c r="S166" i="4"/>
  <c r="Y162" i="4"/>
  <c r="Z162" i="4"/>
  <c r="AA162" i="4"/>
  <c r="S162" i="4"/>
  <c r="AB162" i="4"/>
  <c r="T162" i="4"/>
  <c r="AC162" i="4"/>
  <c r="U162" i="4"/>
  <c r="W162" i="4"/>
  <c r="V162" i="4"/>
  <c r="X162" i="4"/>
  <c r="Z138" i="4"/>
  <c r="U158" i="4"/>
  <c r="AC158" i="4"/>
  <c r="V158" i="4"/>
  <c r="S158" i="4"/>
  <c r="W158" i="4"/>
  <c r="X158" i="4"/>
  <c r="Y158" i="4"/>
  <c r="Z158" i="4"/>
  <c r="AA158" i="4"/>
  <c r="T158" i="4"/>
  <c r="AB158" i="4"/>
  <c r="Y168" i="4"/>
  <c r="Z168" i="4"/>
  <c r="S168" i="4"/>
  <c r="AA168" i="4"/>
  <c r="T168" i="4"/>
  <c r="AB168" i="4"/>
  <c r="U168" i="4"/>
  <c r="V168" i="4"/>
  <c r="W168" i="4"/>
  <c r="X168" i="4"/>
  <c r="U161" i="4"/>
  <c r="V161" i="4"/>
  <c r="W161" i="4"/>
  <c r="X161" i="4"/>
  <c r="Y161" i="4"/>
  <c r="Z161" i="4"/>
  <c r="AA161" i="4"/>
  <c r="S161" i="4"/>
  <c r="AB161" i="4"/>
  <c r="AC161" i="4"/>
  <c r="T161" i="4"/>
  <c r="Z164" i="4"/>
  <c r="T160" i="4"/>
  <c r="X139" i="4"/>
  <c r="AA139" i="4"/>
  <c r="M14" i="3"/>
  <c r="L14" i="3"/>
  <c r="K14" i="3"/>
  <c r="J14" i="3"/>
  <c r="I14" i="3"/>
  <c r="H14" i="3"/>
  <c r="G14" i="3"/>
  <c r="F14" i="3"/>
  <c r="E14" i="3"/>
  <c r="D14" i="3"/>
  <c r="C14" i="3"/>
  <c r="M13" i="3"/>
  <c r="L13" i="3"/>
  <c r="K13" i="3"/>
  <c r="J13" i="3"/>
  <c r="I13" i="3"/>
  <c r="H13" i="3"/>
  <c r="G13" i="3"/>
  <c r="F13" i="3"/>
  <c r="E13" i="3"/>
  <c r="D13" i="3"/>
  <c r="C13" i="3"/>
  <c r="G27" i="2"/>
  <c r="L29" i="2"/>
  <c r="L42" i="2" s="1"/>
  <c r="I35" i="2"/>
  <c r="I48" i="2" s="1"/>
  <c r="F35" i="2"/>
  <c r="F48" i="2" s="1"/>
  <c r="G30" i="2"/>
  <c r="G43" i="2" s="1"/>
  <c r="M35" i="2"/>
  <c r="M48" i="2" s="1"/>
  <c r="L35" i="2"/>
  <c r="L48" i="2" s="1"/>
  <c r="K35" i="2"/>
  <c r="K48" i="2" s="1"/>
  <c r="J35" i="2"/>
  <c r="J48" i="2" s="1"/>
  <c r="H35" i="2"/>
  <c r="H48" i="2" s="1"/>
  <c r="G35" i="2"/>
  <c r="G48" i="2" s="1"/>
  <c r="E35" i="2"/>
  <c r="E48" i="2" s="1"/>
  <c r="D35" i="2"/>
  <c r="D48" i="2" s="1"/>
  <c r="C35" i="2"/>
  <c r="C48" i="2" s="1"/>
  <c r="M34" i="2"/>
  <c r="M47" i="2" s="1"/>
  <c r="L34" i="2"/>
  <c r="L47" i="2" s="1"/>
  <c r="K34" i="2"/>
  <c r="K47" i="2" s="1"/>
  <c r="J34" i="2"/>
  <c r="J47" i="2" s="1"/>
  <c r="I34" i="2"/>
  <c r="I47" i="2" s="1"/>
  <c r="H34" i="2"/>
  <c r="H47" i="2" s="1"/>
  <c r="G34" i="2"/>
  <c r="G47" i="2" s="1"/>
  <c r="F34" i="2"/>
  <c r="F47" i="2" s="1"/>
  <c r="E34" i="2"/>
  <c r="E47" i="2" s="1"/>
  <c r="D34" i="2"/>
  <c r="D47" i="2" s="1"/>
  <c r="C34" i="2"/>
  <c r="C47" i="2" s="1"/>
  <c r="M33" i="2"/>
  <c r="M46" i="2" s="1"/>
  <c r="L33" i="2"/>
  <c r="L46" i="2" s="1"/>
  <c r="K33" i="2"/>
  <c r="K46" i="2" s="1"/>
  <c r="J33" i="2"/>
  <c r="J46" i="2" s="1"/>
  <c r="I33" i="2"/>
  <c r="I46" i="2" s="1"/>
  <c r="H33" i="2"/>
  <c r="H46" i="2" s="1"/>
  <c r="G33" i="2"/>
  <c r="G46" i="2" s="1"/>
  <c r="F33" i="2"/>
  <c r="F46" i="2" s="1"/>
  <c r="E33" i="2"/>
  <c r="E46" i="2" s="1"/>
  <c r="D33" i="2"/>
  <c r="D46" i="2" s="1"/>
  <c r="C33" i="2"/>
  <c r="C46" i="2" s="1"/>
  <c r="M30" i="2"/>
  <c r="M43" i="2" s="1"/>
  <c r="L30" i="2"/>
  <c r="L43" i="2" s="1"/>
  <c r="K30" i="2"/>
  <c r="K43" i="2" s="1"/>
  <c r="J30" i="2"/>
  <c r="J43" i="2" s="1"/>
  <c r="I30" i="2"/>
  <c r="I43" i="2" s="1"/>
  <c r="H30" i="2"/>
  <c r="H43" i="2" s="1"/>
  <c r="F30" i="2"/>
  <c r="F43" i="2" s="1"/>
  <c r="E30" i="2"/>
  <c r="E43" i="2" s="1"/>
  <c r="D30" i="2"/>
  <c r="D43" i="2" s="1"/>
  <c r="C30" i="2"/>
  <c r="C43" i="2" s="1"/>
  <c r="M29" i="2"/>
  <c r="M42" i="2" s="1"/>
  <c r="K29" i="2"/>
  <c r="K42" i="2" s="1"/>
  <c r="J29" i="2"/>
  <c r="J42" i="2" s="1"/>
  <c r="I29" i="2"/>
  <c r="I42" i="2" s="1"/>
  <c r="H29" i="2"/>
  <c r="H42" i="2" s="1"/>
  <c r="G29" i="2"/>
  <c r="G42" i="2" s="1"/>
  <c r="F29" i="2"/>
  <c r="F42" i="2" s="1"/>
  <c r="E29" i="2"/>
  <c r="E42" i="2" s="1"/>
  <c r="D29" i="2"/>
  <c r="D42" i="2" s="1"/>
  <c r="C29" i="2"/>
  <c r="C42" i="2" s="1"/>
  <c r="M28" i="2"/>
  <c r="M41" i="2" s="1"/>
  <c r="L28" i="2"/>
  <c r="L41" i="2" s="1"/>
  <c r="K28" i="2"/>
  <c r="K41" i="2" s="1"/>
  <c r="J28" i="2"/>
  <c r="J41" i="2" s="1"/>
  <c r="I28" i="2"/>
  <c r="I41" i="2" s="1"/>
  <c r="H28" i="2"/>
  <c r="H41" i="2" s="1"/>
  <c r="G28" i="2"/>
  <c r="G41" i="2" s="1"/>
  <c r="F28" i="2"/>
  <c r="F41" i="2" s="1"/>
  <c r="E28" i="2"/>
  <c r="E41" i="2" s="1"/>
  <c r="D28" i="2"/>
  <c r="D41" i="2" s="1"/>
  <c r="C28" i="2"/>
  <c r="C41" i="2" s="1"/>
  <c r="M27" i="2"/>
  <c r="M40" i="2" s="1"/>
  <c r="L27" i="2"/>
  <c r="L40" i="2" s="1"/>
  <c r="K27" i="2"/>
  <c r="K40" i="2" s="1"/>
  <c r="J27" i="2"/>
  <c r="J40" i="2" s="1"/>
  <c r="I27" i="2"/>
  <c r="I40" i="2" s="1"/>
  <c r="H27" i="2"/>
  <c r="H40" i="2" s="1"/>
  <c r="G40" i="2"/>
  <c r="F27" i="2"/>
  <c r="F40" i="2" s="1"/>
  <c r="E27" i="2"/>
  <c r="E40" i="2" s="1"/>
  <c r="D27" i="2"/>
  <c r="D40" i="2" s="1"/>
  <c r="C27" i="2"/>
  <c r="C40" i="2" s="1"/>
  <c r="M26" i="2"/>
  <c r="M39" i="2" s="1"/>
  <c r="L26" i="2"/>
  <c r="L39" i="2" s="1"/>
  <c r="K26" i="2"/>
  <c r="K39" i="2" s="1"/>
  <c r="J26" i="2"/>
  <c r="J39" i="2" s="1"/>
  <c r="I26" i="2"/>
  <c r="I39" i="2" s="1"/>
  <c r="H26" i="2"/>
  <c r="H39" i="2" s="1"/>
  <c r="G26" i="2"/>
  <c r="G39" i="2" s="1"/>
  <c r="F26" i="2"/>
  <c r="F39" i="2" s="1"/>
  <c r="E26" i="2"/>
  <c r="E39" i="2" s="1"/>
  <c r="D26" i="2"/>
  <c r="D39" i="2" s="1"/>
  <c r="C26" i="2"/>
  <c r="C39" i="2" s="1"/>
  <c r="M10" i="2"/>
  <c r="L10" i="2"/>
  <c r="K10" i="2"/>
  <c r="J10" i="2"/>
  <c r="J32" i="2" s="1"/>
  <c r="J45" i="2" s="1"/>
  <c r="I10" i="2"/>
  <c r="H10" i="2"/>
  <c r="G10" i="2"/>
  <c r="F10" i="2"/>
  <c r="E10" i="2"/>
  <c r="D10" i="2"/>
  <c r="C10" i="2"/>
  <c r="M9" i="2"/>
  <c r="L9" i="2"/>
  <c r="K9" i="2"/>
  <c r="J9" i="2"/>
  <c r="I9" i="2"/>
  <c r="H9" i="2"/>
  <c r="G9" i="2"/>
  <c r="F9" i="2"/>
  <c r="E9" i="2"/>
  <c r="H31" i="2" s="1"/>
  <c r="H44" i="2" s="1"/>
  <c r="D9" i="2"/>
  <c r="C9" i="2"/>
  <c r="M32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D31" i="1"/>
  <c r="M30" i="1"/>
  <c r="L30" i="1"/>
  <c r="K30" i="1"/>
  <c r="J30" i="1"/>
  <c r="I30" i="1"/>
  <c r="H30" i="1"/>
  <c r="G30" i="1"/>
  <c r="F30" i="1"/>
  <c r="E30" i="1"/>
  <c r="D30" i="1"/>
  <c r="C30" i="1"/>
  <c r="M27" i="1"/>
  <c r="L27" i="1"/>
  <c r="K27" i="1"/>
  <c r="J27" i="1"/>
  <c r="I27" i="1"/>
  <c r="H27" i="1"/>
  <c r="G27" i="1"/>
  <c r="F27" i="1"/>
  <c r="E27" i="1"/>
  <c r="D27" i="1"/>
  <c r="C27" i="1"/>
  <c r="M26" i="1"/>
  <c r="L26" i="1"/>
  <c r="K26" i="1"/>
  <c r="J26" i="1"/>
  <c r="I26" i="1"/>
  <c r="H26" i="1"/>
  <c r="G26" i="1"/>
  <c r="F26" i="1"/>
  <c r="E26" i="1"/>
  <c r="D26" i="1"/>
  <c r="C26" i="1"/>
  <c r="M25" i="1"/>
  <c r="L25" i="1"/>
  <c r="K25" i="1"/>
  <c r="J25" i="1"/>
  <c r="I25" i="1"/>
  <c r="H25" i="1"/>
  <c r="G25" i="1"/>
  <c r="F25" i="1"/>
  <c r="E25" i="1"/>
  <c r="D25" i="1"/>
  <c r="C25" i="1"/>
  <c r="M24" i="1"/>
  <c r="L24" i="1"/>
  <c r="K24" i="1"/>
  <c r="J24" i="1"/>
  <c r="I24" i="1"/>
  <c r="H24" i="1"/>
  <c r="G24" i="1"/>
  <c r="F24" i="1"/>
  <c r="E24" i="1"/>
  <c r="D24" i="1"/>
  <c r="C24" i="1"/>
  <c r="M23" i="1"/>
  <c r="L23" i="1"/>
  <c r="K23" i="1"/>
  <c r="J23" i="1"/>
  <c r="I23" i="1"/>
  <c r="H23" i="1"/>
  <c r="G23" i="1"/>
  <c r="F23" i="1"/>
  <c r="E23" i="1"/>
  <c r="D23" i="1"/>
  <c r="C23" i="1"/>
  <c r="M10" i="1"/>
  <c r="M29" i="1" s="1"/>
  <c r="L10" i="1"/>
  <c r="L29" i="1" s="1"/>
  <c r="K10" i="1"/>
  <c r="K29" i="1" s="1"/>
  <c r="J10" i="1"/>
  <c r="J29" i="1" s="1"/>
  <c r="I10" i="1"/>
  <c r="I29" i="1" s="1"/>
  <c r="H10" i="1"/>
  <c r="H29" i="1" s="1"/>
  <c r="G10" i="1"/>
  <c r="G29" i="1" s="1"/>
  <c r="F10" i="1"/>
  <c r="F29" i="1" s="1"/>
  <c r="E10" i="1"/>
  <c r="E29" i="1" s="1"/>
  <c r="D10" i="1"/>
  <c r="D29" i="1" s="1"/>
  <c r="C10" i="1"/>
  <c r="M9" i="1"/>
  <c r="M28" i="1" s="1"/>
  <c r="L9" i="1"/>
  <c r="L28" i="1" s="1"/>
  <c r="K9" i="1"/>
  <c r="K28" i="1" s="1"/>
  <c r="J9" i="1"/>
  <c r="J28" i="1" s="1"/>
  <c r="I9" i="1"/>
  <c r="I28" i="1" s="1"/>
  <c r="H9" i="1"/>
  <c r="H28" i="1" s="1"/>
  <c r="G9" i="1"/>
  <c r="G28" i="1" s="1"/>
  <c r="F9" i="1"/>
  <c r="F28" i="1" s="1"/>
  <c r="E9" i="1"/>
  <c r="E28" i="1" s="1"/>
  <c r="D9" i="1"/>
  <c r="D28" i="1" s="1"/>
  <c r="C9" i="1"/>
  <c r="C28" i="1" s="1"/>
  <c r="L31" i="2" l="1"/>
  <c r="L44" i="2" s="1"/>
  <c r="I32" i="2"/>
  <c r="I45" i="2" s="1"/>
  <c r="F31" i="2"/>
  <c r="F44" i="2" s="1"/>
  <c r="C32" i="2"/>
  <c r="C45" i="2" s="1"/>
  <c r="K32" i="2"/>
  <c r="K45" i="2" s="1"/>
  <c r="M31" i="2"/>
  <c r="M44" i="2" s="1"/>
  <c r="G31" i="2"/>
  <c r="G44" i="2" s="1"/>
  <c r="D32" i="2"/>
  <c r="D45" i="2" s="1"/>
  <c r="D34" i="1"/>
  <c r="K31" i="2"/>
  <c r="K44" i="2" s="1"/>
  <c r="L32" i="2"/>
  <c r="L45" i="2" s="1"/>
  <c r="C34" i="1"/>
  <c r="I34" i="1"/>
  <c r="O42" i="2"/>
  <c r="N42" i="2"/>
  <c r="O41" i="2"/>
  <c r="N41" i="2"/>
  <c r="O46" i="2"/>
  <c r="N46" i="2"/>
  <c r="O48" i="2"/>
  <c r="N48" i="2"/>
  <c r="O40" i="2"/>
  <c r="N40" i="2"/>
  <c r="O39" i="2"/>
  <c r="N39" i="2"/>
  <c r="O43" i="2"/>
  <c r="N43" i="2"/>
  <c r="O47" i="2"/>
  <c r="N47" i="2"/>
  <c r="I31" i="2"/>
  <c r="I44" i="2" s="1"/>
  <c r="M32" i="2"/>
  <c r="M45" i="2" s="1"/>
  <c r="C31" i="2"/>
  <c r="C44" i="2" s="1"/>
  <c r="J31" i="2"/>
  <c r="J44" i="2" s="1"/>
  <c r="F32" i="2"/>
  <c r="F45" i="2" s="1"/>
  <c r="D31" i="2"/>
  <c r="D44" i="2" s="1"/>
  <c r="G32" i="2"/>
  <c r="G45" i="2" s="1"/>
  <c r="E31" i="2"/>
  <c r="E44" i="2" s="1"/>
  <c r="H32" i="2"/>
  <c r="H45" i="2" s="1"/>
  <c r="E32" i="2"/>
  <c r="E45" i="2" s="1"/>
  <c r="E34" i="1"/>
  <c r="E35" i="1" s="1"/>
  <c r="J34" i="1"/>
  <c r="K34" i="1"/>
  <c r="L34" i="1"/>
  <c r="F34" i="1"/>
  <c r="G34" i="1"/>
  <c r="M34" i="1"/>
  <c r="M35" i="1" s="1"/>
  <c r="H34" i="1"/>
  <c r="H35" i="1" l="1"/>
  <c r="I35" i="1"/>
  <c r="F35" i="1"/>
  <c r="C35" i="1"/>
  <c r="G35" i="1"/>
  <c r="L35" i="1"/>
  <c r="K35" i="1"/>
  <c r="J35" i="1"/>
  <c r="D35" i="1"/>
  <c r="O45" i="2"/>
  <c r="O44" i="2"/>
  <c r="F52" i="2" s="1"/>
  <c r="N44" i="2"/>
  <c r="F51" i="2" s="1"/>
  <c r="N45" i="2"/>
  <c r="G52" i="2" l="1"/>
  <c r="C52" i="2"/>
  <c r="H52" i="2"/>
  <c r="J51" i="2"/>
  <c r="K52" i="2"/>
  <c r="J52" i="2"/>
  <c r="E52" i="2"/>
  <c r="D51" i="2"/>
  <c r="K51" i="2"/>
  <c r="L51" i="2"/>
  <c r="M52" i="2"/>
  <c r="D52" i="2"/>
  <c r="I51" i="2"/>
  <c r="L52" i="2"/>
  <c r="C51" i="2"/>
  <c r="I52" i="2"/>
  <c r="G51" i="2"/>
  <c r="M51" i="2"/>
  <c r="H51" i="2"/>
  <c r="E51" i="2"/>
  <c r="J53" i="2" l="1"/>
  <c r="G53" i="2"/>
  <c r="C53" i="2"/>
  <c r="K53" i="2"/>
  <c r="E53" i="2"/>
  <c r="H53" i="2"/>
  <c r="M53" i="2"/>
  <c r="L53" i="2"/>
  <c r="D53" i="2"/>
  <c r="D54" i="2" s="1"/>
  <c r="F53" i="2"/>
  <c r="F54" i="2" s="1"/>
  <c r="I53" i="2"/>
  <c r="I54" i="2" l="1"/>
  <c r="L54" i="2"/>
  <c r="M54" i="2"/>
  <c r="H54" i="2"/>
  <c r="E54" i="2"/>
  <c r="K54" i="2"/>
  <c r="C54" i="2"/>
  <c r="G54" i="2"/>
  <c r="J54" i="2"/>
  <c r="C15" i="3" l="1"/>
  <c r="M15" i="3"/>
  <c r="K15" i="3"/>
  <c r="J15" i="3"/>
  <c r="I15" i="3"/>
  <c r="H15" i="3"/>
  <c r="G15" i="3"/>
  <c r="F15" i="3"/>
  <c r="E15" i="3"/>
  <c r="L15" i="3"/>
  <c r="D15" i="3"/>
</calcChain>
</file>

<file path=xl/sharedStrings.xml><?xml version="1.0" encoding="utf-8"?>
<sst xmlns="http://schemas.openxmlformats.org/spreadsheetml/2006/main" count="609" uniqueCount="75">
  <si>
    <t>Technology alternative and cirteria value matrix</t>
  </si>
  <si>
    <t>Coal</t>
  </si>
  <si>
    <t>Natural gas</t>
  </si>
  <si>
    <t>CHP</t>
  </si>
  <si>
    <t>Hydro (Large)</t>
  </si>
  <si>
    <t xml:space="preserve">Hydro (small) </t>
  </si>
  <si>
    <t>Wind (Onshore)</t>
  </si>
  <si>
    <t>Wind (Offshore)</t>
  </si>
  <si>
    <t>Solar PV</t>
  </si>
  <si>
    <t>Solar thermal</t>
  </si>
  <si>
    <t>Biomass</t>
  </si>
  <si>
    <t>Nuclear</t>
  </si>
  <si>
    <t>LCOE - 5%</t>
  </si>
  <si>
    <t>Ability to respond to demand</t>
  </si>
  <si>
    <t xml:space="preserve">Efficiency </t>
  </si>
  <si>
    <t xml:space="preserve">Capacity factor </t>
  </si>
  <si>
    <t>Land use</t>
  </si>
  <si>
    <t>External costs(Environmental)</t>
  </si>
  <si>
    <t>External costs(Human health)</t>
  </si>
  <si>
    <t xml:space="preserve">Job creation </t>
  </si>
  <si>
    <t xml:space="preserve">Social acceptability </t>
  </si>
  <si>
    <t xml:space="preserve">External supply risk </t>
  </si>
  <si>
    <t>Normalized matrix multiplied with weights</t>
  </si>
  <si>
    <t>SUM:</t>
  </si>
  <si>
    <t xml:space="preserve">Weights of the criteria </t>
  </si>
  <si>
    <t>Criteria</t>
  </si>
  <si>
    <t>Weight:</t>
  </si>
  <si>
    <t>Normalized matrix</t>
  </si>
  <si>
    <t>Normalized matrix multplied with weights</t>
  </si>
  <si>
    <t>V+</t>
  </si>
  <si>
    <t>V-</t>
  </si>
  <si>
    <t>Distance to positive ideal solution, negative ideal solution and relative closeness</t>
  </si>
  <si>
    <t>Dj+</t>
  </si>
  <si>
    <t>Dj-</t>
  </si>
  <si>
    <t>Cj</t>
  </si>
  <si>
    <t xml:space="preserve">RANK: </t>
  </si>
  <si>
    <t>RANK</t>
  </si>
  <si>
    <t>Weighted sum multi attribute utility</t>
  </si>
  <si>
    <t>TOPSIS</t>
  </si>
  <si>
    <t>AHP</t>
  </si>
  <si>
    <t>Criteria scores</t>
  </si>
  <si>
    <t>Ranking</t>
  </si>
  <si>
    <t>AHP (Reverse Rank)</t>
  </si>
  <si>
    <t>Piston engine</t>
  </si>
  <si>
    <t>Fuel cell</t>
  </si>
  <si>
    <t>Geo-thermal</t>
  </si>
  <si>
    <t>Pairwise Comparison Matrix A (an 10*10 matrix) (This rank base on the weight for each alternatives from the paper)</t>
    <phoneticPr fontId="2" type="noConversion"/>
  </si>
  <si>
    <t xml:space="preserve">Capacity factor </t>
    <phoneticPr fontId="2" type="noConversion"/>
  </si>
  <si>
    <t>Weight:</t>
    <phoneticPr fontId="2" type="noConversion"/>
  </si>
  <si>
    <t>Land use</t>
    <phoneticPr fontId="2" type="noConversion"/>
  </si>
  <si>
    <t>-</t>
  </si>
  <si>
    <t>Normalization</t>
  </si>
  <si>
    <t>original</t>
  </si>
  <si>
    <t>LCOE - 5%</t>
    <phoneticPr fontId="2" type="noConversion"/>
  </si>
  <si>
    <t>Technology alternative and cirteria value matrix (shift the 0-1 value to 1-5)</t>
  </si>
  <si>
    <t>original score</t>
    <phoneticPr fontId="2" type="noConversion"/>
  </si>
  <si>
    <t>Ability to respond to demand</t>
    <phoneticPr fontId="2" type="noConversion"/>
  </si>
  <si>
    <t>Normalized matrix with weighing</t>
  </si>
  <si>
    <t xml:space="preserve">Efficiency </t>
    <phoneticPr fontId="2" type="noConversion"/>
  </si>
  <si>
    <t>External costs(Environmental)</t>
    <phoneticPr fontId="2" type="noConversion"/>
  </si>
  <si>
    <t xml:space="preserve">Normalized matrix </t>
  </si>
  <si>
    <t>External costs(Human health)</t>
    <phoneticPr fontId="2" type="noConversion"/>
  </si>
  <si>
    <t xml:space="preserve">Job creation </t>
    <phoneticPr fontId="2" type="noConversion"/>
  </si>
  <si>
    <t>SHIFT:2</t>
  </si>
  <si>
    <t>SHIFT:1</t>
  </si>
  <si>
    <t>SHIFT:0.5</t>
  </si>
  <si>
    <t>SHIFT:0.001</t>
  </si>
  <si>
    <t xml:space="preserve">Social acceptability </t>
    <phoneticPr fontId="2" type="noConversion"/>
  </si>
  <si>
    <t>SHIFT:0.000001</t>
  </si>
  <si>
    <t>with distribution from 1 to 9</t>
  </si>
  <si>
    <t>Rank_AHP</t>
  </si>
  <si>
    <t>Reversal_Rank_AHP</t>
  </si>
  <si>
    <t xml:space="preserve">Analytic hierarchy process (AHP) has been criticized for its possible rank reversal phenomenon caused by the addition or deletion of an alternative. </t>
  </si>
  <si>
    <t>Sum</t>
  </si>
  <si>
    <t>AHP\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</si>
</sst>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136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AFA9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rgb="FFFF0000"/>
      </right>
      <top/>
      <bottom style="thin">
        <color indexed="64"/>
      </bottom>
      <diagonal/>
    </border>
    <border>
      <left style="medium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indexed="64"/>
      </right>
      <top/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Fill="1" applyBorder="1"/>
    <xf numFmtId="0" fontId="4" fillId="2" borderId="0" xfId="0" applyFont="1" applyFill="1" applyAlignment="1">
      <alignment horizontal="left" vertical="center"/>
    </xf>
    <xf numFmtId="0" fontId="5" fillId="3" borderId="5" xfId="0" applyFont="1" applyFill="1" applyBorder="1"/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4" borderId="8" xfId="0" applyFill="1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0" fillId="7" borderId="0" xfId="0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0" borderId="27" xfId="0" applyFont="1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5" fillId="3" borderId="32" xfId="0" applyFont="1" applyFill="1" applyBorder="1"/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5" fillId="3" borderId="35" xfId="0" applyFont="1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0" xfId="0" applyFont="1"/>
    <xf numFmtId="0" fontId="8" fillId="0" borderId="0" xfId="0" applyFont="1" applyAlignment="1">
      <alignment horizontal="left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Fill="1" applyBorder="1"/>
    <xf numFmtId="0" fontId="5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0" fillId="0" borderId="26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11" fontId="0" fillId="0" borderId="20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/>
    </xf>
    <xf numFmtId="0" fontId="9" fillId="8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4" fillId="0" borderId="24" xfId="0" applyFont="1" applyBorder="1" applyAlignment="1">
      <alignment horizontal="center" vertical="center"/>
    </xf>
    <xf numFmtId="0" fontId="0" fillId="0" borderId="41" xfId="0" applyFill="1" applyBorder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DAF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Weighted sum multi-attribute utility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'Multi-Attribute'!$C$22:$M$22</c:f>
              <c:strCache>
                <c:ptCount val="11"/>
                <c:pt idx="0">
                  <c:v>Coal</c:v>
                </c:pt>
                <c:pt idx="1">
                  <c:v>Natural gas</c:v>
                </c:pt>
                <c:pt idx="2">
                  <c:v>CHP</c:v>
                </c:pt>
                <c:pt idx="3">
                  <c:v>Hydro (Large)</c:v>
                </c:pt>
                <c:pt idx="4">
                  <c:v>Hydro (small) </c:v>
                </c:pt>
                <c:pt idx="5">
                  <c:v>Wind (Onshore)</c:v>
                </c:pt>
                <c:pt idx="6">
                  <c:v>Wind (Offshore)</c:v>
                </c:pt>
                <c:pt idx="7">
                  <c:v>Solar PV</c:v>
                </c:pt>
                <c:pt idx="8">
                  <c:v>Solar thermal</c:v>
                </c:pt>
                <c:pt idx="9">
                  <c:v>Biomass</c:v>
                </c:pt>
                <c:pt idx="10">
                  <c:v>Nuclear</c:v>
                </c:pt>
              </c:strCache>
            </c:strRef>
          </c:cat>
          <c:val>
            <c:numRef>
              <c:f>'Multi-Attribute'!$C$34:$M$34</c:f>
              <c:numCache>
                <c:formatCode>General</c:formatCode>
                <c:ptCount val="11"/>
                <c:pt idx="0">
                  <c:v>0.45497325762558005</c:v>
                </c:pt>
                <c:pt idx="1">
                  <c:v>0.57480982403035064</c:v>
                </c:pt>
                <c:pt idx="2">
                  <c:v>0.53582780544401476</c:v>
                </c:pt>
                <c:pt idx="3">
                  <c:v>0.80291466862071015</c:v>
                </c:pt>
                <c:pt idx="4">
                  <c:v>0.61949702526074701</c:v>
                </c:pt>
                <c:pt idx="5">
                  <c:v>0.60725320039224573</c:v>
                </c:pt>
                <c:pt idx="6">
                  <c:v>0.5651343205861612</c:v>
                </c:pt>
                <c:pt idx="7">
                  <c:v>0.59269552848447615</c:v>
                </c:pt>
                <c:pt idx="8">
                  <c:v>0.55180367915548234</c:v>
                </c:pt>
                <c:pt idx="9">
                  <c:v>0.47264002408146666</c:v>
                </c:pt>
                <c:pt idx="10">
                  <c:v>0.65338644598361184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11-4716-8ECC-58046059B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155680"/>
        <c:axId val="567662672"/>
      </c:barChart>
      <c:catAx>
        <c:axId val="93215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62672"/>
        <c:crosses val="autoZero"/>
        <c:auto val="1"/>
        <c:lblAlgn val="ctr"/>
        <c:lblOffset val="100"/>
        <c:noMultiLvlLbl val="0"/>
      </c:catAx>
      <c:valAx>
        <c:axId val="5676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1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TOPSIS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TOPSIS!$C$38:$M$38</c:f>
              <c:strCache>
                <c:ptCount val="11"/>
                <c:pt idx="0">
                  <c:v>Coal</c:v>
                </c:pt>
                <c:pt idx="1">
                  <c:v>Natural gas</c:v>
                </c:pt>
                <c:pt idx="2">
                  <c:v>CHP</c:v>
                </c:pt>
                <c:pt idx="3">
                  <c:v>Hydro (Large)</c:v>
                </c:pt>
                <c:pt idx="4">
                  <c:v>Hydro (small) </c:v>
                </c:pt>
                <c:pt idx="5">
                  <c:v>Wind (Onshore)</c:v>
                </c:pt>
                <c:pt idx="6">
                  <c:v>Wind (Offshore)</c:v>
                </c:pt>
                <c:pt idx="7">
                  <c:v>Solar PV</c:v>
                </c:pt>
                <c:pt idx="8">
                  <c:v>Solar thermal</c:v>
                </c:pt>
                <c:pt idx="9">
                  <c:v>Biomass</c:v>
                </c:pt>
                <c:pt idx="10">
                  <c:v>Nuclear</c:v>
                </c:pt>
              </c:strCache>
            </c:strRef>
          </c:cat>
          <c:val>
            <c:numRef>
              <c:f>TOPSIS!$C$53:$M$53</c:f>
              <c:numCache>
                <c:formatCode>General</c:formatCode>
                <c:ptCount val="11"/>
                <c:pt idx="0">
                  <c:v>0.77206298369618531</c:v>
                </c:pt>
                <c:pt idx="1">
                  <c:v>0.57928522002247107</c:v>
                </c:pt>
                <c:pt idx="2">
                  <c:v>0.80361637216510751</c:v>
                </c:pt>
                <c:pt idx="3">
                  <c:v>0.98598563767616665</c:v>
                </c:pt>
                <c:pt idx="4">
                  <c:v>0.74793903120764771</c:v>
                </c:pt>
                <c:pt idx="5">
                  <c:v>0.70784816962906782</c:v>
                </c:pt>
                <c:pt idx="6">
                  <c:v>0.73732402799858776</c:v>
                </c:pt>
                <c:pt idx="7">
                  <c:v>0.86171036304622251</c:v>
                </c:pt>
                <c:pt idx="8">
                  <c:v>0.77290074387864383</c:v>
                </c:pt>
                <c:pt idx="9">
                  <c:v>0.75592121675109747</c:v>
                </c:pt>
                <c:pt idx="10">
                  <c:v>0.71018109035480703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1-41C3-9FCD-1FD8A42E2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731056"/>
        <c:axId val="567643120"/>
      </c:barChart>
      <c:catAx>
        <c:axId val="9307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43120"/>
        <c:crosses val="autoZero"/>
        <c:auto val="1"/>
        <c:lblAlgn val="ctr"/>
        <c:lblOffset val="100"/>
        <c:noMultiLvlLbl val="0"/>
      </c:catAx>
      <c:valAx>
        <c:axId val="56764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Comparison</a:t>
            </a:r>
            <a:r>
              <a:rPr lang="en-GB" baseline="0"/>
              <a:t> of methods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Summary!$B$4</c:f>
              <c:strCache>
                <c:ptCount val="1"/>
                <c:pt idx="0">
                  <c:v>Weighted sum multi attribute utility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Summary!$C$3:$M$3</c:f>
              <c:strCache>
                <c:ptCount val="11"/>
                <c:pt idx="0">
                  <c:v>Coal</c:v>
                </c:pt>
                <c:pt idx="1">
                  <c:v>Natural gas</c:v>
                </c:pt>
                <c:pt idx="2">
                  <c:v>CHP</c:v>
                </c:pt>
                <c:pt idx="3">
                  <c:v>Hydro (Large)</c:v>
                </c:pt>
                <c:pt idx="4">
                  <c:v>Hydro (small) </c:v>
                </c:pt>
                <c:pt idx="5">
                  <c:v>Wind (Onshore)</c:v>
                </c:pt>
                <c:pt idx="6">
                  <c:v>Wind (Offshore)</c:v>
                </c:pt>
                <c:pt idx="7">
                  <c:v>Solar PV</c:v>
                </c:pt>
                <c:pt idx="8">
                  <c:v>Solar thermal</c:v>
                </c:pt>
                <c:pt idx="9">
                  <c:v>Biomass</c:v>
                </c:pt>
                <c:pt idx="10">
                  <c:v>Nuclear</c:v>
                </c:pt>
              </c:strCache>
            </c:strRef>
          </c:cat>
          <c:val>
            <c:numRef>
              <c:f>Summary!$C$4:$M$4</c:f>
              <c:numCache>
                <c:formatCode>General</c:formatCode>
                <c:ptCount val="11"/>
                <c:pt idx="0">
                  <c:v>0.45500000000000002</c:v>
                </c:pt>
                <c:pt idx="1">
                  <c:v>0.57499999999999996</c:v>
                </c:pt>
                <c:pt idx="2">
                  <c:v>0.53600000000000003</c:v>
                </c:pt>
                <c:pt idx="3">
                  <c:v>0.80300000000000005</c:v>
                </c:pt>
                <c:pt idx="4">
                  <c:v>0.61899999999999999</c:v>
                </c:pt>
                <c:pt idx="5">
                  <c:v>0.60699999999999998</c:v>
                </c:pt>
                <c:pt idx="6">
                  <c:v>0.56100000000000005</c:v>
                </c:pt>
                <c:pt idx="7">
                  <c:v>0.59299999999999997</c:v>
                </c:pt>
                <c:pt idx="8">
                  <c:v>0.55200000000000005</c:v>
                </c:pt>
                <c:pt idx="9">
                  <c:v>0.47299999999999998</c:v>
                </c:pt>
                <c:pt idx="10">
                  <c:v>0.65300000000000002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D-496C-91C5-825440E273FB}"/>
            </c:ext>
          </c:extLst>
        </c:ser>
        <c:ser>
          <c:idx val="1"/>
          <c:order val="1"/>
          <c:tx>
            <c:strRef>
              <c:f>Summary!$B$5</c:f>
              <c:strCache>
                <c:ptCount val="1"/>
                <c:pt idx="0">
                  <c:v>TOPSIS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Summary!$C$3:$M$3</c:f>
              <c:strCache>
                <c:ptCount val="11"/>
                <c:pt idx="0">
                  <c:v>Coal</c:v>
                </c:pt>
                <c:pt idx="1">
                  <c:v>Natural gas</c:v>
                </c:pt>
                <c:pt idx="2">
                  <c:v>CHP</c:v>
                </c:pt>
                <c:pt idx="3">
                  <c:v>Hydro (Large)</c:v>
                </c:pt>
                <c:pt idx="4">
                  <c:v>Hydro (small) </c:v>
                </c:pt>
                <c:pt idx="5">
                  <c:v>Wind (Onshore)</c:v>
                </c:pt>
                <c:pt idx="6">
                  <c:v>Wind (Offshore)</c:v>
                </c:pt>
                <c:pt idx="7">
                  <c:v>Solar PV</c:v>
                </c:pt>
                <c:pt idx="8">
                  <c:v>Solar thermal</c:v>
                </c:pt>
                <c:pt idx="9">
                  <c:v>Biomass</c:v>
                </c:pt>
                <c:pt idx="10">
                  <c:v>Nuclear</c:v>
                </c:pt>
              </c:strCache>
            </c:strRef>
          </c:cat>
          <c:val>
            <c:numRef>
              <c:f>Summary!$C$5:$M$5</c:f>
              <c:numCache>
                <c:formatCode>General</c:formatCode>
                <c:ptCount val="11"/>
                <c:pt idx="0">
                  <c:v>0.77200000000000002</c:v>
                </c:pt>
                <c:pt idx="1">
                  <c:v>0.57899999999999996</c:v>
                </c:pt>
                <c:pt idx="2">
                  <c:v>0.80400000000000005</c:v>
                </c:pt>
                <c:pt idx="3">
                  <c:v>0.98599999999999999</c:v>
                </c:pt>
                <c:pt idx="4">
                  <c:v>0.748</c:v>
                </c:pt>
                <c:pt idx="5">
                  <c:v>0.70799999999999996</c:v>
                </c:pt>
                <c:pt idx="6">
                  <c:v>0.73699999999999999</c:v>
                </c:pt>
                <c:pt idx="7">
                  <c:v>0.86199999999999999</c:v>
                </c:pt>
                <c:pt idx="8">
                  <c:v>0.77300000000000002</c:v>
                </c:pt>
                <c:pt idx="9">
                  <c:v>0.75600000000000001</c:v>
                </c:pt>
                <c:pt idx="10" formatCode="0.000">
                  <c:v>0.71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D-496C-91C5-825440E273FB}"/>
            </c:ext>
          </c:extLst>
        </c:ser>
        <c:ser>
          <c:idx val="2"/>
          <c:order val="2"/>
          <c:tx>
            <c:strRef>
              <c:f>Summary!$B$6</c:f>
              <c:strCache>
                <c:ptCount val="1"/>
                <c:pt idx="0">
                  <c:v>AHP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Summary!$C$3:$M$3</c:f>
              <c:strCache>
                <c:ptCount val="11"/>
                <c:pt idx="0">
                  <c:v>Coal</c:v>
                </c:pt>
                <c:pt idx="1">
                  <c:v>Natural gas</c:v>
                </c:pt>
                <c:pt idx="2">
                  <c:v>CHP</c:v>
                </c:pt>
                <c:pt idx="3">
                  <c:v>Hydro (Large)</c:v>
                </c:pt>
                <c:pt idx="4">
                  <c:v>Hydro (small) </c:v>
                </c:pt>
                <c:pt idx="5">
                  <c:v>Wind (Onshore)</c:v>
                </c:pt>
                <c:pt idx="6">
                  <c:v>Wind (Offshore)</c:v>
                </c:pt>
                <c:pt idx="7">
                  <c:v>Solar PV</c:v>
                </c:pt>
                <c:pt idx="8">
                  <c:v>Solar thermal</c:v>
                </c:pt>
                <c:pt idx="9">
                  <c:v>Biomass</c:v>
                </c:pt>
                <c:pt idx="10">
                  <c:v>Nuclear</c:v>
                </c:pt>
              </c:strCache>
            </c:strRef>
          </c:cat>
          <c:val>
            <c:numRef>
              <c:f>Summary!$C$6:$M$6</c:f>
              <c:numCache>
                <c:formatCode>General</c:formatCode>
                <c:ptCount val="11"/>
                <c:pt idx="0">
                  <c:v>0.17799999999999999</c:v>
                </c:pt>
                <c:pt idx="1">
                  <c:v>0.09</c:v>
                </c:pt>
                <c:pt idx="2">
                  <c:v>0.152</c:v>
                </c:pt>
                <c:pt idx="3">
                  <c:v>3.7999999999999999E-2</c:v>
                </c:pt>
                <c:pt idx="4">
                  <c:v>5.0999999999999997E-2</c:v>
                </c:pt>
                <c:pt idx="5">
                  <c:v>6.5000000000000002E-2</c:v>
                </c:pt>
                <c:pt idx="6">
                  <c:v>6.6000000000000003E-2</c:v>
                </c:pt>
                <c:pt idx="7">
                  <c:v>8.7999999999999995E-2</c:v>
                </c:pt>
                <c:pt idx="8">
                  <c:v>4.5999999999999999E-2</c:v>
                </c:pt>
                <c:pt idx="9">
                  <c:v>9.4E-2</c:v>
                </c:pt>
                <c:pt idx="10">
                  <c:v>0.13300000000000001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F-4190-BDDE-DA633DB4F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38384"/>
        <c:axId val="567620656"/>
      </c:barChart>
      <c:catAx>
        <c:axId val="5678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620656"/>
        <c:crosses val="autoZero"/>
        <c:auto val="1"/>
        <c:lblAlgn val="ctr"/>
        <c:lblOffset val="100"/>
        <c:noMultiLvlLbl val="0"/>
      </c:catAx>
      <c:valAx>
        <c:axId val="56762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9071</xdr:colOff>
      <xdr:row>15</xdr:row>
      <xdr:rowOff>9071</xdr:rowOff>
    </xdr:from>
    <xdr:to>
      <xdr:col>7</xdr:col>
      <xdr:colOff>759973</xdr:colOff>
      <xdr:row>18</xdr:row>
      <xdr:rowOff>37571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1D69010-099C-486A-B5A0-21359F85B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071" y="2841171"/>
          <a:ext cx="5322902" cy="580950"/>
        </a:xfrm>
        <a:prstGeom prst="rect">
          <a:avLst/>
        </a:prstGeom>
      </xdr:spPr>
    </xdr:pic>
    <xdr:clientData/>
  </xdr:twoCellAnchor>
  <xdr:twoCellAnchor>
    <xdr:from>
      <xdr:col>5</xdr:col>
      <xdr:colOff>721179</xdr:colOff>
      <xdr:row>35</xdr:row>
      <xdr:rowOff>215900</xdr:rowOff>
    </xdr:from>
    <xdr:to>
      <xdr:col>11</xdr:col>
      <xdr:colOff>721179</xdr:colOff>
      <xdr:row>50</xdr:row>
      <xdr:rowOff>165100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66F0074-FBAB-4F4C-894A-D1F094764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54430</xdr:colOff>
      <xdr:row>17</xdr:row>
      <xdr:rowOff>27214</xdr:rowOff>
    </xdr:from>
    <xdr:to>
      <xdr:col>3</xdr:col>
      <xdr:colOff>293385</xdr:colOff>
      <xdr:row>21</xdr:row>
      <xdr:rowOff>114618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F3CAEAE8-B919-4F7E-BC24-22B3DDDFC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30" y="3227614"/>
          <a:ext cx="1762955" cy="824004"/>
        </a:xfrm>
        <a:prstGeom prst="rect">
          <a:avLst/>
        </a:prstGeom>
      </xdr:spPr>
    </xdr:pic>
    <xdr:clientData/>
  </xdr:twoCellAnchor>
  <xdr:twoCellAnchor editAs="oneCell">
    <xdr:from>
      <xdr:col>2</xdr:col>
      <xdr:colOff>328083</xdr:colOff>
      <xdr:row>17</xdr:row>
      <xdr:rowOff>148166</xdr:rowOff>
    </xdr:from>
    <xdr:to>
      <xdr:col>4</xdr:col>
      <xdr:colOff>585035</xdr:colOff>
      <xdr:row>21</xdr:row>
      <xdr:rowOff>38023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306A2F24-C116-4EF1-A2A1-118A6BCD3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2583" y="3348566"/>
          <a:ext cx="1780952" cy="626457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14</xdr:row>
      <xdr:rowOff>52916</xdr:rowOff>
    </xdr:from>
    <xdr:to>
      <xdr:col>14</xdr:col>
      <xdr:colOff>669000</xdr:colOff>
      <xdr:row>23</xdr:row>
      <xdr:rowOff>119380</xdr:rowOff>
    </xdr:to>
    <xdr:pic>
      <xdr:nvPicPr>
        <xdr:cNvPr id="5" name="Bilde 4">
          <a:extLst>
            <a:ext uri="{FF2B5EF4-FFF2-40B4-BE49-F238E27FC236}">
              <a16:creationId xmlns:a16="http://schemas.microsoft.com/office/drawing/2014/main" id="{BC7FE7B0-7698-4F9C-A6F2-693440A34F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3250" y="2700866"/>
          <a:ext cx="7400000" cy="172381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54</xdr:row>
      <xdr:rowOff>105834</xdr:rowOff>
    </xdr:from>
    <xdr:to>
      <xdr:col>5</xdr:col>
      <xdr:colOff>456774</xdr:colOff>
      <xdr:row>70</xdr:row>
      <xdr:rowOff>36692</xdr:rowOff>
    </xdr:to>
    <xdr:pic>
      <xdr:nvPicPr>
        <xdr:cNvPr id="6" name="Bilde 5">
          <a:extLst>
            <a:ext uri="{FF2B5EF4-FFF2-40B4-BE49-F238E27FC236}">
              <a16:creationId xmlns:a16="http://schemas.microsoft.com/office/drawing/2014/main" id="{1670FF37-158B-410E-87A6-DA43893FD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0" y="10329334"/>
          <a:ext cx="3409524" cy="2877258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127001</xdr:colOff>
      <xdr:row>54</xdr:row>
      <xdr:rowOff>169333</xdr:rowOff>
    </xdr:from>
    <xdr:to>
      <xdr:col>7</xdr:col>
      <xdr:colOff>279096</xdr:colOff>
      <xdr:row>60</xdr:row>
      <xdr:rowOff>108882</xdr:rowOff>
    </xdr:to>
    <xdr:pic>
      <xdr:nvPicPr>
        <xdr:cNvPr id="7" name="Bilde 6">
          <a:extLst>
            <a:ext uri="{FF2B5EF4-FFF2-40B4-BE49-F238E27FC236}">
              <a16:creationId xmlns:a16="http://schemas.microsoft.com/office/drawing/2014/main" id="{A6E8637E-6111-4B19-ABEF-F48DB965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26001" y="10392833"/>
          <a:ext cx="2438095" cy="1044448"/>
        </a:xfrm>
        <a:prstGeom prst="rect">
          <a:avLst/>
        </a:prstGeom>
      </xdr:spPr>
    </xdr:pic>
    <xdr:clientData/>
  </xdr:twoCellAnchor>
  <xdr:twoCellAnchor>
    <xdr:from>
      <xdr:col>7</xdr:col>
      <xdr:colOff>630464</xdr:colOff>
      <xdr:row>54</xdr:row>
      <xdr:rowOff>152401</xdr:rowOff>
    </xdr:from>
    <xdr:to>
      <xdr:col>13</xdr:col>
      <xdr:colOff>630464</xdr:colOff>
      <xdr:row>69</xdr:row>
      <xdr:rowOff>174172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49246D48-AF9B-499B-9AA2-FE61DE9D5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605118</xdr:colOff>
      <xdr:row>41</xdr:row>
      <xdr:rowOff>33618</xdr:rowOff>
    </xdr:from>
    <xdr:to>
      <xdr:col>8</xdr:col>
      <xdr:colOff>346186</xdr:colOff>
      <xdr:row>44</xdr:row>
      <xdr:rowOff>38488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B2F34191-1289-401F-BED1-F6A456185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1559" y="8124265"/>
          <a:ext cx="5198333" cy="5875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99785</xdr:colOff>
      <xdr:row>16</xdr:row>
      <xdr:rowOff>127001</xdr:rowOff>
    </xdr:from>
    <xdr:to>
      <xdr:col>7</xdr:col>
      <xdr:colOff>576036</xdr:colOff>
      <xdr:row>33</xdr:row>
      <xdr:rowOff>128815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300393E-2ABA-4064-82C5-1EC7C7A6BB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A81B-36F4-47C8-9A7D-ED1C6176D4F0}">
  <dimension ref="B2:M47"/>
  <sheetViews>
    <sheetView zoomScale="70" zoomScaleNormal="70" workbookViewId="0">
      <selection activeCell="C23" sqref="C23"/>
    </sheetView>
  </sheetViews>
  <sheetFormatPr defaultColWidth="11.42578125" defaultRowHeight="15"/>
  <sheetData>
    <row r="2" spans="2:13" ht="19.5" thickBot="1">
      <c r="B2" s="1" t="s">
        <v>0</v>
      </c>
    </row>
    <row r="3" spans="2:13" ht="15.75" thickBot="1">
      <c r="B3" s="2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5" t="s">
        <v>11</v>
      </c>
    </row>
    <row r="4" spans="2:13">
      <c r="B4" s="6" t="s">
        <v>12</v>
      </c>
      <c r="C4" s="7">
        <v>64.37</v>
      </c>
      <c r="D4" s="8">
        <v>78.06</v>
      </c>
      <c r="E4" s="8">
        <v>62.81</v>
      </c>
      <c r="F4" s="8">
        <v>26.35</v>
      </c>
      <c r="G4" s="8">
        <v>124.97</v>
      </c>
      <c r="H4" s="8">
        <v>76.28</v>
      </c>
      <c r="I4" s="8">
        <v>128.68</v>
      </c>
      <c r="J4" s="8">
        <v>202.94</v>
      </c>
      <c r="K4" s="8">
        <v>177.8</v>
      </c>
      <c r="L4" s="8">
        <v>72</v>
      </c>
      <c r="M4" s="8">
        <v>53.79</v>
      </c>
    </row>
    <row r="5" spans="2:13">
      <c r="B5" s="9" t="s">
        <v>13</v>
      </c>
      <c r="C5" s="10">
        <v>0.5</v>
      </c>
      <c r="D5" s="11">
        <v>1</v>
      </c>
      <c r="E5" s="11">
        <v>0.5</v>
      </c>
      <c r="F5" s="11">
        <v>1</v>
      </c>
      <c r="G5" s="11">
        <v>0</v>
      </c>
      <c r="H5" s="11">
        <v>0</v>
      </c>
      <c r="I5" s="11">
        <v>0</v>
      </c>
      <c r="J5" s="11">
        <v>0</v>
      </c>
      <c r="K5" s="11">
        <v>0.5</v>
      </c>
      <c r="L5" s="11">
        <v>0.5</v>
      </c>
      <c r="M5" s="11">
        <v>0.5</v>
      </c>
    </row>
    <row r="6" spans="2:13">
      <c r="B6" s="9" t="s">
        <v>14</v>
      </c>
      <c r="C6" s="10">
        <v>48</v>
      </c>
      <c r="D6" s="11">
        <v>59</v>
      </c>
      <c r="E6" s="11">
        <v>79</v>
      </c>
      <c r="F6" s="11">
        <v>100</v>
      </c>
      <c r="G6" s="11">
        <v>100</v>
      </c>
      <c r="H6" s="11">
        <v>100</v>
      </c>
      <c r="I6" s="11">
        <v>100</v>
      </c>
      <c r="J6" s="11">
        <v>100</v>
      </c>
      <c r="K6" s="11">
        <v>40</v>
      </c>
      <c r="L6" s="11">
        <v>40</v>
      </c>
      <c r="M6" s="11">
        <v>33</v>
      </c>
    </row>
    <row r="7" spans="2:13">
      <c r="B7" s="9" t="s">
        <v>15</v>
      </c>
      <c r="C7" s="10">
        <v>85</v>
      </c>
      <c r="D7" s="11">
        <v>85</v>
      </c>
      <c r="E7" s="11">
        <v>85</v>
      </c>
      <c r="F7" s="11">
        <v>54</v>
      </c>
      <c r="G7" s="11">
        <v>50</v>
      </c>
      <c r="H7" s="11">
        <v>27</v>
      </c>
      <c r="I7" s="11">
        <v>27</v>
      </c>
      <c r="J7" s="11">
        <v>20</v>
      </c>
      <c r="K7" s="11">
        <v>45</v>
      </c>
      <c r="L7" s="11">
        <v>70</v>
      </c>
      <c r="M7" s="11">
        <v>85</v>
      </c>
    </row>
    <row r="8" spans="2:13">
      <c r="B8" s="9" t="s">
        <v>16</v>
      </c>
      <c r="C8" s="10">
        <v>0.39</v>
      </c>
      <c r="D8" s="11">
        <v>0.31</v>
      </c>
      <c r="E8" s="11">
        <v>0.35</v>
      </c>
      <c r="F8" s="11">
        <v>4.0999999999999996</v>
      </c>
      <c r="G8" s="11">
        <v>0.02</v>
      </c>
      <c r="H8" s="11">
        <v>1.57</v>
      </c>
      <c r="I8" s="11">
        <v>2.76</v>
      </c>
      <c r="J8" s="11">
        <v>0.33</v>
      </c>
      <c r="K8" s="11">
        <v>0.46</v>
      </c>
      <c r="L8" s="11">
        <v>12.65</v>
      </c>
      <c r="M8" s="11">
        <v>0.12</v>
      </c>
    </row>
    <row r="9" spans="2:13">
      <c r="B9" s="9" t="s">
        <v>17</v>
      </c>
      <c r="C9" s="10">
        <f>7.35*49</f>
        <v>360.15</v>
      </c>
      <c r="D9" s="11">
        <f>3.2*80</f>
        <v>256</v>
      </c>
      <c r="E9" s="11">
        <f>5.275*58</f>
        <v>305.95000000000005</v>
      </c>
      <c r="F9" s="11">
        <f>0.33*33</f>
        <v>10.89</v>
      </c>
      <c r="G9" s="11">
        <f>0.33*33</f>
        <v>10.89</v>
      </c>
      <c r="H9" s="11">
        <f>0.083*33</f>
        <v>2.7390000000000003</v>
      </c>
      <c r="I9" s="11">
        <f>0.083*33</f>
        <v>2.7390000000000003</v>
      </c>
      <c r="J9" s="11">
        <f>0.162*27</f>
        <v>4.3740000000000006</v>
      </c>
      <c r="K9" s="11">
        <f>0.162*27</f>
        <v>4.3740000000000006</v>
      </c>
      <c r="L9" s="11">
        <f>0.75*15</f>
        <v>11.25</v>
      </c>
      <c r="M9" s="11">
        <f>0.036*18</f>
        <v>0.64799999999999991</v>
      </c>
    </row>
    <row r="10" spans="2:13">
      <c r="B10" s="9" t="s">
        <v>18</v>
      </c>
      <c r="C10" s="10">
        <f>7.65*51</f>
        <v>390.15000000000003</v>
      </c>
      <c r="D10" s="11">
        <f>0.8*20</f>
        <v>16</v>
      </c>
      <c r="E10" s="11">
        <f>4.225*41</f>
        <v>173.22499999999999</v>
      </c>
      <c r="F10" s="11">
        <f>0.67*67</f>
        <v>44.89</v>
      </c>
      <c r="G10" s="11">
        <f>0.67*67</f>
        <v>44.89</v>
      </c>
      <c r="H10" s="11">
        <f>0.168*67</f>
        <v>11.256</v>
      </c>
      <c r="I10" s="11">
        <f>0.168*67</f>
        <v>11.256</v>
      </c>
      <c r="J10" s="11">
        <f>0.438*73</f>
        <v>31.974</v>
      </c>
      <c r="K10" s="11">
        <f>0.438*73</f>
        <v>31.974</v>
      </c>
      <c r="L10" s="11">
        <f>4.25*85</f>
        <v>361.25</v>
      </c>
      <c r="M10" s="11">
        <f>0.574*82</f>
        <v>47.067999999999998</v>
      </c>
    </row>
    <row r="11" spans="2:13">
      <c r="B11" s="9" t="s">
        <v>19</v>
      </c>
      <c r="C11" s="10">
        <v>0.11</v>
      </c>
      <c r="D11" s="11">
        <v>0.11</v>
      </c>
      <c r="E11" s="11">
        <v>0.11</v>
      </c>
      <c r="F11" s="11">
        <v>0.55000000000000004</v>
      </c>
      <c r="G11" s="11">
        <v>0.27</v>
      </c>
      <c r="H11" s="11">
        <v>0.17</v>
      </c>
      <c r="I11" s="11">
        <v>0.17</v>
      </c>
      <c r="J11" s="11">
        <v>0.87</v>
      </c>
      <c r="K11" s="11">
        <v>0.23</v>
      </c>
      <c r="L11" s="11">
        <v>0.21</v>
      </c>
      <c r="M11" s="11">
        <v>0.14000000000000001</v>
      </c>
    </row>
    <row r="12" spans="2:13">
      <c r="B12" s="9" t="s">
        <v>20</v>
      </c>
      <c r="C12" s="10">
        <v>0</v>
      </c>
      <c r="D12" s="11">
        <v>0.5</v>
      </c>
      <c r="E12" s="11">
        <v>0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0.5</v>
      </c>
      <c r="M12" s="11">
        <v>0</v>
      </c>
    </row>
    <row r="13" spans="2:13" ht="15.75" thickBot="1">
      <c r="B13" s="12" t="s">
        <v>21</v>
      </c>
      <c r="C13" s="10">
        <v>1.6</v>
      </c>
      <c r="D13" s="11">
        <v>9.8000000000000007</v>
      </c>
      <c r="E13" s="11">
        <v>5.7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1.8</v>
      </c>
    </row>
    <row r="21" spans="2:13" ht="19.5" thickBot="1">
      <c r="B21" s="1" t="s">
        <v>22</v>
      </c>
    </row>
    <row r="22" spans="2:13" ht="15.75" thickBot="1">
      <c r="B22" s="2"/>
      <c r="C22" s="3" t="s">
        <v>1</v>
      </c>
      <c r="D22" s="4" t="s">
        <v>2</v>
      </c>
      <c r="E22" s="4" t="s">
        <v>3</v>
      </c>
      <c r="F22" s="4" t="s">
        <v>4</v>
      </c>
      <c r="G22" s="4" t="s">
        <v>5</v>
      </c>
      <c r="H22" s="4" t="s">
        <v>6</v>
      </c>
      <c r="I22" s="4" t="s">
        <v>7</v>
      </c>
      <c r="J22" s="4" t="s">
        <v>8</v>
      </c>
      <c r="K22" s="4" t="s">
        <v>9</v>
      </c>
      <c r="L22" s="4" t="s">
        <v>10</v>
      </c>
      <c r="M22" s="5" t="s">
        <v>11</v>
      </c>
    </row>
    <row r="23" spans="2:13">
      <c r="B23" s="6" t="s">
        <v>12</v>
      </c>
      <c r="C23" s="7">
        <f>((J4-C4)/(J4-F4))*C38</f>
        <v>8.945568831757178E-2</v>
      </c>
      <c r="D23" s="8">
        <f>((J4-D4)/(J4-F4))*C38</f>
        <v>8.0617928535024627E-2</v>
      </c>
      <c r="E23" s="8">
        <f>((J4-E4)/(J4-F4))*C38</f>
        <v>9.0462766861090657E-2</v>
      </c>
      <c r="F23" s="8">
        <f>(J4-F4)/(J4-F4)*C38</f>
        <v>0.114</v>
      </c>
      <c r="G23" s="8">
        <f>(J4-G4)/(J4-F4)*C38</f>
        <v>5.0334560280876607E-2</v>
      </c>
      <c r="H23" s="8">
        <f>(J4-H4)/(J4-F4)*C38</f>
        <v>8.1767030975706437E-2</v>
      </c>
      <c r="I23" s="8">
        <f>(J4-I4)/(J4-F4)*C38</f>
        <v>4.7939520924174639E-2</v>
      </c>
      <c r="J23" s="8">
        <f>(J4-J4)/(J4-F4)*C38</f>
        <v>0</v>
      </c>
      <c r="K23" s="8">
        <f>(J4-K4)/(J4-F4)*C38</f>
        <v>1.6229458066708186E-2</v>
      </c>
      <c r="L23" s="8">
        <f>(J4-L4)/(J4-F4)*C38</f>
        <v>8.4530041338694156E-2</v>
      </c>
      <c r="M23" s="8">
        <f>(J4-M4)/(J4-F4)*C38</f>
        <v>9.6285746644770381E-2</v>
      </c>
    </row>
    <row r="24" spans="2:13">
      <c r="B24" s="9" t="s">
        <v>13</v>
      </c>
      <c r="C24" s="10">
        <f>(C5-0)/(1-0)*C39</f>
        <v>5.6000000000000001E-2</v>
      </c>
      <c r="D24" s="11">
        <f>(D5-0)/(1-0)*C39</f>
        <v>0.112</v>
      </c>
      <c r="E24" s="11">
        <f>(E5-0)/(1-0)*C39</f>
        <v>5.6000000000000001E-2</v>
      </c>
      <c r="F24" s="11">
        <f>(F5-0)/(1-0)*C39</f>
        <v>0.112</v>
      </c>
      <c r="G24" s="11">
        <f>(G5-0)/(1-0)</f>
        <v>0</v>
      </c>
      <c r="H24" s="11">
        <f>(H5-0)/(1-0)</f>
        <v>0</v>
      </c>
      <c r="I24" s="11">
        <f>(I5-0)/(1-0)</f>
        <v>0</v>
      </c>
      <c r="J24" s="11">
        <f>(J5-0)/(1-0)</f>
        <v>0</v>
      </c>
      <c r="K24" s="11">
        <f>(K5-0)/(1-0)*C39</f>
        <v>5.6000000000000001E-2</v>
      </c>
      <c r="L24" s="11">
        <f>(L5-0)/(1-0)*C39</f>
        <v>5.6000000000000001E-2</v>
      </c>
      <c r="M24" s="11">
        <f>(M5-0)/(1-0)*C39</f>
        <v>5.6000000000000001E-2</v>
      </c>
    </row>
    <row r="25" spans="2:13">
      <c r="B25" s="9" t="s">
        <v>14</v>
      </c>
      <c r="C25" s="10">
        <f>(C6-15)/(100-15)*C40</f>
        <v>4.4258823529411767E-2</v>
      </c>
      <c r="D25" s="11">
        <f>(D6-15)/(100-15)*C40</f>
        <v>5.9011764705882361E-2</v>
      </c>
      <c r="E25" s="11">
        <f>(E6-15)/(100-15)*C40</f>
        <v>8.5835294117647065E-2</v>
      </c>
      <c r="F25" s="11">
        <f>(F6-15)/(100-15)*C40</f>
        <v>0.114</v>
      </c>
      <c r="G25" s="11">
        <f>(G6-15)/(100-15)*C40</f>
        <v>0.114</v>
      </c>
      <c r="H25" s="11">
        <f>(H6-15)/(100-15)*C40</f>
        <v>0.114</v>
      </c>
      <c r="I25" s="11">
        <f>(I6-15)/(100-15)*C40</f>
        <v>0.114</v>
      </c>
      <c r="J25" s="11">
        <f>(J6-15)/(100-15)*C40</f>
        <v>0.114</v>
      </c>
      <c r="K25" s="11">
        <f>(K6-15)/(100-15)*C40</f>
        <v>3.3529411764705884E-2</v>
      </c>
      <c r="L25" s="11">
        <f>(L6-15)/(100-15)*C40</f>
        <v>3.3529411764705884E-2</v>
      </c>
      <c r="M25" s="11">
        <f>(M6-15)/(100-15)*C40</f>
        <v>2.4141176470588235E-2</v>
      </c>
    </row>
    <row r="26" spans="2:13">
      <c r="B26" s="9" t="s">
        <v>15</v>
      </c>
      <c r="C26" s="10">
        <f>(C7-20)/(85-20)*C41</f>
        <v>9.7000000000000003E-2</v>
      </c>
      <c r="D26" s="11">
        <f>(D7-20)/(85-20)*C41</f>
        <v>9.7000000000000003E-2</v>
      </c>
      <c r="E26" s="11">
        <f>(E7-20)/(85-20)*C41</f>
        <v>9.7000000000000003E-2</v>
      </c>
      <c r="F26" s="11">
        <f>(F7-20)/(85-20)*C41</f>
        <v>5.0738461538461545E-2</v>
      </c>
      <c r="G26" s="11">
        <f>(G7-20)/(85-20)*C41</f>
        <v>4.4769230769230776E-2</v>
      </c>
      <c r="H26" s="11">
        <f>(H7-20)/(85-20)*C41</f>
        <v>1.0446153846153846E-2</v>
      </c>
      <c r="I26" s="11">
        <f>(I7-20)/(85-20)*C41</f>
        <v>1.0446153846153846E-2</v>
      </c>
      <c r="J26" s="11">
        <f>(J7-20)/(85-20)</f>
        <v>0</v>
      </c>
      <c r="K26" s="11">
        <f>(K7-20)/(85-20)*C41</f>
        <v>3.7307692307692313E-2</v>
      </c>
      <c r="L26" s="11">
        <f>(L7-20)/(85-20)*C41</f>
        <v>7.4615384615384625E-2</v>
      </c>
      <c r="M26" s="11">
        <f>(M7-20)/(85-20)*C41</f>
        <v>9.7000000000000003E-2</v>
      </c>
    </row>
    <row r="27" spans="2:13">
      <c r="B27" s="9" t="s">
        <v>16</v>
      </c>
      <c r="C27" s="10">
        <f>(12.65-C8)/(12.65-0.02)*C42</f>
        <v>8.5422011084718918E-2</v>
      </c>
      <c r="D27" s="11">
        <f>(12.65-D8)/(12.65-0.02)*C42</f>
        <v>8.5979414093428339E-2</v>
      </c>
      <c r="E27" s="11">
        <f>(12.65-E8)/(12.65-0.02)*C42</f>
        <v>8.5700712589073635E-2</v>
      </c>
      <c r="F27" s="11">
        <f>(12.65-F8)/(12.65-0.02)*C42</f>
        <v>5.9572446555819475E-2</v>
      </c>
      <c r="G27" s="11">
        <f>(12.65-G8)/(12.65-0.02)*C42</f>
        <v>8.7999999999999995E-2</v>
      </c>
      <c r="H27" s="11">
        <f>(12.65-H8)/(12.65-0.02)*C42</f>
        <v>7.7200316706254934E-2</v>
      </c>
      <c r="I27" s="11">
        <f>(12.65-I8)/(12.65-0.02)*C42</f>
        <v>6.8908946951702299E-2</v>
      </c>
      <c r="J27" s="11">
        <f>(12.65-J8)/(12.65-0.02)*C42</f>
        <v>8.584006334125098E-2</v>
      </c>
      <c r="K27" s="11">
        <f>(12.65-K8)/(12.65-0.02)*C42</f>
        <v>8.4934283452098164E-2</v>
      </c>
      <c r="L27" s="11">
        <f>(12.65-L8)/(12.65-0.02)</f>
        <v>0</v>
      </c>
      <c r="M27" s="11">
        <f>(12.65-M8)/(12.65-0.02)*C42</f>
        <v>8.7303246239113216E-2</v>
      </c>
    </row>
    <row r="28" spans="2:13">
      <c r="B28" s="9" t="s">
        <v>17</v>
      </c>
      <c r="C28" s="10">
        <f>(360.15-C9)/(360.15-0.648)*C43</f>
        <v>0</v>
      </c>
      <c r="D28" s="11">
        <f>(360.15-D9)/(360.15-0.648)*C43</f>
        <v>3.1577988439563616E-2</v>
      </c>
      <c r="E28" s="11">
        <f>(360.15-E9)/(360.15-0.648)*C43</f>
        <v>1.6433288270997083E-2</v>
      </c>
      <c r="F28" s="11">
        <f>(360.15-F9)/(360.15-0.648)*C43</f>
        <v>0.10589465427174259</v>
      </c>
      <c r="G28" s="11">
        <f>(360.15-G9)/(360.15-0.648)*C43</f>
        <v>0.10589465427174259</v>
      </c>
      <c r="H28" s="11">
        <f>(360.15-H9)/(360.15-0.648)*C43</f>
        <v>0.10836601465360417</v>
      </c>
      <c r="I28" s="11">
        <f>(360.15-I9)/(360.15-0.648)*C43</f>
        <v>0.10836601465360417</v>
      </c>
      <c r="J28" s="11">
        <f>(360.15-J9)/(360.15-0.648)*C43</f>
        <v>0.10787028723066909</v>
      </c>
      <c r="K28" s="11">
        <f>(360.15-K9)/(360.15-0.648)*C43</f>
        <v>0.10787028723066909</v>
      </c>
      <c r="L28" s="11">
        <f>(360.15-L9)/(360.15-0.648)*C43</f>
        <v>0.1057855032795367</v>
      </c>
      <c r="M28" s="11">
        <f>(360.15-M9)/(360.15-0.648)*C43</f>
        <v>0.109</v>
      </c>
    </row>
    <row r="29" spans="2:13">
      <c r="B29" s="9" t="s">
        <v>18</v>
      </c>
      <c r="C29" s="10">
        <v>0</v>
      </c>
      <c r="D29" s="11">
        <f>(390.15-D10)/(390.15-11.256)*C44</f>
        <v>0.10862272825645165</v>
      </c>
      <c r="E29" s="11">
        <f>(390.15-E10)/(390.15-11.256)*C44</f>
        <v>6.2977376258267478E-2</v>
      </c>
      <c r="F29" s="11">
        <f>(390.15-F10)/(390.15-11.256)*C44</f>
        <v>0.10023542204416011</v>
      </c>
      <c r="G29" s="11">
        <f>(390.15-G10)/(390.15-11.256)*C44</f>
        <v>0.10023542204416011</v>
      </c>
      <c r="H29" s="11">
        <f>(390.15-H10)/(390.15-11.256)*C44</f>
        <v>0.11</v>
      </c>
      <c r="I29" s="11">
        <f>(390.15-I10)/(390.15-11.256)*C44</f>
        <v>0.11</v>
      </c>
      <c r="J29" s="11">
        <f>(390.15-J10)/(390.15-11.256)*C44</f>
        <v>0.10398517791255601</v>
      </c>
      <c r="K29" s="11">
        <f>(390.15-K10)/(390.15-11.256)*C44</f>
        <v>0.10398517791255601</v>
      </c>
      <c r="L29" s="11">
        <f>(390.15-L10)/(390.15-11.256)*C44</f>
        <v>8.3902093989347871E-3</v>
      </c>
      <c r="M29" s="11">
        <f>(390.15-M10)/(390.15-11.256)*C44</f>
        <v>9.9603107993264606E-2</v>
      </c>
    </row>
    <row r="30" spans="2:13">
      <c r="B30" s="9" t="s">
        <v>19</v>
      </c>
      <c r="C30" s="10">
        <f>(C11-0.11)/(0.87-0.11)</f>
        <v>0</v>
      </c>
      <c r="D30" s="11">
        <f>(D11-0.11)/(0.87-0.11)</f>
        <v>0</v>
      </c>
      <c r="E30" s="11">
        <f>(E11-0.11)/(0.87-0.11)</f>
        <v>0</v>
      </c>
      <c r="F30" s="11">
        <f>(F11-0.11)/(0.87-0.11)*C45</f>
        <v>4.7473684210526321E-2</v>
      </c>
      <c r="G30" s="11">
        <f>(G11-0.11)/(0.87-0.11)*C45</f>
        <v>1.7263157894736845E-2</v>
      </c>
      <c r="H30" s="11">
        <f>(H11-0.11)/(0.87-0.11)*C45</f>
        <v>6.4736842105263172E-3</v>
      </c>
      <c r="I30" s="11">
        <f>(I11-0.11)/(0.87-0.11)*C45</f>
        <v>6.4736842105263172E-3</v>
      </c>
      <c r="J30" s="11">
        <f>(J11-0.11)/(0.87-0.11)*C45</f>
        <v>8.2000000000000003E-2</v>
      </c>
      <c r="K30" s="11">
        <f>(K11-0.11)/(0.87-0.11)*C45</f>
        <v>1.2947368421052634E-2</v>
      </c>
      <c r="L30" s="11">
        <f>(L11-0.11)/(0.87-0.11)*C45</f>
        <v>1.0789473684210526E-2</v>
      </c>
      <c r="M30" s="11">
        <f>(M11-0.11)/(0.87-0.11)*C45</f>
        <v>3.2368421052631595E-3</v>
      </c>
    </row>
    <row r="31" spans="2:13">
      <c r="B31" s="9" t="s">
        <v>20</v>
      </c>
      <c r="C31" s="10">
        <v>0</v>
      </c>
      <c r="D31" s="11">
        <f>0.5*V56</f>
        <v>0</v>
      </c>
      <c r="E31" s="11">
        <v>0</v>
      </c>
      <c r="F31" s="11">
        <f>1*V56</f>
        <v>0</v>
      </c>
      <c r="G31" s="11">
        <f>1*V56</f>
        <v>0</v>
      </c>
      <c r="H31" s="11">
        <f>1*V56</f>
        <v>0</v>
      </c>
      <c r="I31" s="11">
        <f>1*V56</f>
        <v>0</v>
      </c>
      <c r="J31" s="11">
        <f>1*V56</f>
        <v>0</v>
      </c>
      <c r="K31" s="11">
        <f>1*V56</f>
        <v>0</v>
      </c>
      <c r="L31" s="11">
        <f>0.5*V56</f>
        <v>0</v>
      </c>
      <c r="M31" s="11">
        <v>0</v>
      </c>
    </row>
    <row r="32" spans="2:13">
      <c r="B32" s="9" t="s">
        <v>21</v>
      </c>
      <c r="C32" s="10">
        <f>(9.8-C13)/(9.8-0)*C47</f>
        <v>8.2836734693877562E-2</v>
      </c>
      <c r="D32" s="11">
        <f>(9.8-D13)/(9.8-0)</f>
        <v>0</v>
      </c>
      <c r="E32" s="11">
        <f>(9.8-E13)/(9.8-0)*C47</f>
        <v>4.1418367346938781E-2</v>
      </c>
      <c r="F32" s="11">
        <f>(9.8-F13)/(9.8-0)*C47</f>
        <v>9.9000000000000005E-2</v>
      </c>
      <c r="G32" s="11">
        <f>(9.8-G13)/(9.8-0)*C47</f>
        <v>9.9000000000000005E-2</v>
      </c>
      <c r="H32" s="11">
        <f>(9.8-H13)/(9.8-0)*C47</f>
        <v>9.9000000000000005E-2</v>
      </c>
      <c r="I32" s="11">
        <f>(9.8-I13)/(9.8-0)*C47</f>
        <v>9.9000000000000005E-2</v>
      </c>
      <c r="J32" s="11">
        <f>(9.8-J13)/(9.8-0)*C47</f>
        <v>9.9000000000000005E-2</v>
      </c>
      <c r="K32" s="11">
        <f>(9.8-K13)/(9.8-0)*C47</f>
        <v>9.9000000000000005E-2</v>
      </c>
      <c r="L32" s="11">
        <f>(9.8-L13)/(9.8-0)*C47</f>
        <v>9.9000000000000005E-2</v>
      </c>
      <c r="M32" s="11">
        <f>(9.8-M13)/(9.8-0)*C47</f>
        <v>8.0816326530612242E-2</v>
      </c>
    </row>
    <row r="33" spans="2:13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2:13" ht="15.75" thickBot="1">
      <c r="B34" s="12" t="s">
        <v>23</v>
      </c>
      <c r="C34" s="10">
        <f>SUM(C23:C32)</f>
        <v>0.45497325762558005</v>
      </c>
      <c r="D34" s="11">
        <f>SUM(D23:D32)</f>
        <v>0.57480982403035064</v>
      </c>
      <c r="E34" s="11">
        <f t="shared" ref="E34" si="0">SUM(E23:E32)</f>
        <v>0.53582780544401476</v>
      </c>
      <c r="F34" s="11">
        <f t="shared" ref="F34:M34" si="1">SUM(F23:F32)</f>
        <v>0.80291466862071015</v>
      </c>
      <c r="G34" s="11">
        <f t="shared" si="1"/>
        <v>0.61949702526074701</v>
      </c>
      <c r="H34" s="11">
        <f t="shared" si="1"/>
        <v>0.60725320039224573</v>
      </c>
      <c r="I34" s="11">
        <f t="shared" si="1"/>
        <v>0.5651343205861612</v>
      </c>
      <c r="J34" s="11">
        <f t="shared" si="1"/>
        <v>0.59269552848447615</v>
      </c>
      <c r="K34" s="11">
        <f t="shared" si="1"/>
        <v>0.55180367915548234</v>
      </c>
      <c r="L34" s="11">
        <f t="shared" si="1"/>
        <v>0.47264002408146666</v>
      </c>
      <c r="M34" s="11">
        <f t="shared" si="1"/>
        <v>0.65338644598361184</v>
      </c>
    </row>
    <row r="35" spans="2:13" ht="15.75" thickBot="1">
      <c r="B35" s="20" t="s">
        <v>36</v>
      </c>
      <c r="C35" s="10">
        <f>RANK(C34,C34:M34,0)</f>
        <v>11</v>
      </c>
      <c r="D35" s="10">
        <f>RANK(D34,C34:M34,0)</f>
        <v>6</v>
      </c>
      <c r="E35" s="10">
        <f>RANK(E34,C34:M34,0)</f>
        <v>9</v>
      </c>
      <c r="F35" s="10">
        <f>RANK(F34,C34:M34,0)</f>
        <v>1</v>
      </c>
      <c r="G35" s="10">
        <f>RANK(G34,C34:M34,0)</f>
        <v>3</v>
      </c>
      <c r="H35" s="10">
        <f>RANK(H34,C34:M34,0)</f>
        <v>4</v>
      </c>
      <c r="I35" s="10">
        <f>RANK(I34,C34:M34,0)</f>
        <v>7</v>
      </c>
      <c r="J35" s="10">
        <f>RANK(J34,C34:M34,0)</f>
        <v>5</v>
      </c>
      <c r="K35" s="10">
        <f>RANK(K34,C34:M34,0)</f>
        <v>8</v>
      </c>
      <c r="L35" s="10">
        <f>RANK(L34,C34:M34,0)</f>
        <v>10</v>
      </c>
      <c r="M35" s="10">
        <f>RANK(M34,C34:M34,0)</f>
        <v>2</v>
      </c>
    </row>
    <row r="36" spans="2:13" ht="19.5" thickBot="1">
      <c r="B36" s="1" t="s">
        <v>24</v>
      </c>
    </row>
    <row r="37" spans="2:13" ht="15.75" thickBot="1">
      <c r="B37" s="13" t="s">
        <v>25</v>
      </c>
      <c r="C37" s="5" t="s">
        <v>26</v>
      </c>
    </row>
    <row r="38" spans="2:13">
      <c r="B38" s="8" t="s">
        <v>12</v>
      </c>
      <c r="C38" s="8">
        <v>0.114</v>
      </c>
    </row>
    <row r="39" spans="2:13">
      <c r="B39" s="11" t="s">
        <v>13</v>
      </c>
      <c r="C39" s="11">
        <v>0.112</v>
      </c>
    </row>
    <row r="40" spans="2:13">
      <c r="B40" s="11" t="s">
        <v>14</v>
      </c>
      <c r="C40" s="11">
        <v>0.114</v>
      </c>
    </row>
    <row r="41" spans="2:13">
      <c r="B41" s="11" t="s">
        <v>15</v>
      </c>
      <c r="C41" s="11">
        <v>9.7000000000000003E-2</v>
      </c>
    </row>
    <row r="42" spans="2:13">
      <c r="B42" s="11" t="s">
        <v>16</v>
      </c>
      <c r="C42" s="11">
        <v>8.7999999999999995E-2</v>
      </c>
    </row>
    <row r="43" spans="2:13">
      <c r="B43" s="11" t="s">
        <v>17</v>
      </c>
      <c r="C43" s="11">
        <v>0.109</v>
      </c>
    </row>
    <row r="44" spans="2:13">
      <c r="B44" s="11" t="s">
        <v>18</v>
      </c>
      <c r="C44" s="11">
        <v>0.11</v>
      </c>
    </row>
    <row r="45" spans="2:13">
      <c r="B45" s="11" t="s">
        <v>19</v>
      </c>
      <c r="C45" s="11">
        <v>8.2000000000000003E-2</v>
      </c>
    </row>
    <row r="46" spans="2:13">
      <c r="B46" s="11" t="s">
        <v>20</v>
      </c>
      <c r="C46" s="11">
        <v>7.5999999999999998E-2</v>
      </c>
    </row>
    <row r="47" spans="2:13">
      <c r="B47" s="11" t="s">
        <v>21</v>
      </c>
      <c r="C47" s="11">
        <v>9.9000000000000005E-2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96BD-9DE8-459E-9D04-03983C082134}">
  <dimension ref="B2:S54"/>
  <sheetViews>
    <sheetView topLeftCell="A6" zoomScale="70" zoomScaleNormal="70" workbookViewId="0">
      <selection activeCell="B24" sqref="B24"/>
    </sheetView>
  </sheetViews>
  <sheetFormatPr defaultColWidth="11.42578125" defaultRowHeight="15"/>
  <sheetData>
    <row r="2" spans="2:13" ht="19.5" thickBot="1">
      <c r="B2" s="1" t="s">
        <v>0</v>
      </c>
    </row>
    <row r="3" spans="2:13" ht="15.75" thickBot="1">
      <c r="B3" s="2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5" t="s">
        <v>11</v>
      </c>
    </row>
    <row r="4" spans="2:13">
      <c r="B4" s="6" t="s">
        <v>12</v>
      </c>
      <c r="C4" s="7">
        <v>64.37</v>
      </c>
      <c r="D4" s="8">
        <v>78.06</v>
      </c>
      <c r="E4" s="8">
        <v>62.81</v>
      </c>
      <c r="F4" s="8">
        <v>26.35</v>
      </c>
      <c r="G4" s="8">
        <v>124.97</v>
      </c>
      <c r="H4" s="8">
        <v>76.28</v>
      </c>
      <c r="I4" s="8">
        <v>128.68</v>
      </c>
      <c r="J4" s="8">
        <v>202.94</v>
      </c>
      <c r="K4" s="8">
        <v>177.8</v>
      </c>
      <c r="L4" s="8">
        <v>72</v>
      </c>
      <c r="M4" s="8">
        <v>53.79</v>
      </c>
    </row>
    <row r="5" spans="2:13">
      <c r="B5" s="9" t="s">
        <v>13</v>
      </c>
      <c r="C5" s="10">
        <v>0.5</v>
      </c>
      <c r="D5" s="11">
        <v>1</v>
      </c>
      <c r="E5" s="11">
        <v>0.5</v>
      </c>
      <c r="F5" s="11">
        <v>1</v>
      </c>
      <c r="G5" s="11">
        <v>0</v>
      </c>
      <c r="H5" s="11">
        <v>0</v>
      </c>
      <c r="I5" s="11">
        <v>0</v>
      </c>
      <c r="J5" s="11">
        <v>0</v>
      </c>
      <c r="K5" s="11">
        <v>0.5</v>
      </c>
      <c r="L5" s="11">
        <v>0.5</v>
      </c>
      <c r="M5" s="11">
        <v>0.5</v>
      </c>
    </row>
    <row r="6" spans="2:13">
      <c r="B6" s="9" t="s">
        <v>14</v>
      </c>
      <c r="C6" s="10">
        <v>48</v>
      </c>
      <c r="D6" s="11">
        <v>59</v>
      </c>
      <c r="E6" s="11">
        <v>79</v>
      </c>
      <c r="F6" s="11">
        <v>100</v>
      </c>
      <c r="G6" s="11">
        <v>100</v>
      </c>
      <c r="H6" s="11">
        <v>100</v>
      </c>
      <c r="I6" s="11">
        <v>100</v>
      </c>
      <c r="J6" s="11">
        <v>100</v>
      </c>
      <c r="K6" s="11">
        <v>40</v>
      </c>
      <c r="L6" s="11">
        <v>40</v>
      </c>
      <c r="M6" s="11">
        <v>33</v>
      </c>
    </row>
    <row r="7" spans="2:13">
      <c r="B7" s="9" t="s">
        <v>15</v>
      </c>
      <c r="C7" s="10">
        <v>85</v>
      </c>
      <c r="D7" s="11">
        <v>85</v>
      </c>
      <c r="E7" s="11">
        <v>85</v>
      </c>
      <c r="F7" s="11">
        <v>54</v>
      </c>
      <c r="G7" s="11">
        <v>50</v>
      </c>
      <c r="H7" s="11">
        <v>27</v>
      </c>
      <c r="I7" s="11">
        <v>27</v>
      </c>
      <c r="J7" s="11">
        <v>20</v>
      </c>
      <c r="K7" s="11">
        <v>45</v>
      </c>
      <c r="L7" s="11">
        <v>70</v>
      </c>
      <c r="M7" s="11">
        <v>85</v>
      </c>
    </row>
    <row r="8" spans="2:13">
      <c r="B8" s="9" t="s">
        <v>16</v>
      </c>
      <c r="C8" s="10">
        <v>0.39</v>
      </c>
      <c r="D8" s="11">
        <v>0.31</v>
      </c>
      <c r="E8" s="11">
        <v>0.35</v>
      </c>
      <c r="F8" s="11">
        <v>4.0999999999999996</v>
      </c>
      <c r="G8" s="11">
        <v>0.02</v>
      </c>
      <c r="H8" s="11">
        <v>1.57</v>
      </c>
      <c r="I8" s="11">
        <v>2.76</v>
      </c>
      <c r="J8" s="11">
        <v>0.33</v>
      </c>
      <c r="K8" s="11">
        <v>0.46</v>
      </c>
      <c r="L8" s="11">
        <v>12.65</v>
      </c>
      <c r="M8" s="11">
        <v>0.12</v>
      </c>
    </row>
    <row r="9" spans="2:13">
      <c r="B9" s="9" t="s">
        <v>17</v>
      </c>
      <c r="C9" s="10">
        <f>7.35*49</f>
        <v>360.15</v>
      </c>
      <c r="D9" s="11">
        <f>3.2*80</f>
        <v>256</v>
      </c>
      <c r="E9" s="11">
        <f>5.275*58</f>
        <v>305.95000000000005</v>
      </c>
      <c r="F9" s="11">
        <f>0.33*33</f>
        <v>10.89</v>
      </c>
      <c r="G9" s="11">
        <f>0.33*33</f>
        <v>10.89</v>
      </c>
      <c r="H9" s="11">
        <f>0.083*33</f>
        <v>2.7390000000000003</v>
      </c>
      <c r="I9" s="11">
        <f>0.083*33</f>
        <v>2.7390000000000003</v>
      </c>
      <c r="J9" s="11">
        <f>0.162*27</f>
        <v>4.3740000000000006</v>
      </c>
      <c r="K9" s="11">
        <f>0.162*27</f>
        <v>4.3740000000000006</v>
      </c>
      <c r="L9" s="11">
        <f>0.75*15</f>
        <v>11.25</v>
      </c>
      <c r="M9" s="11">
        <f>0.036*18</f>
        <v>0.64799999999999991</v>
      </c>
    </row>
    <row r="10" spans="2:13">
      <c r="B10" s="9" t="s">
        <v>18</v>
      </c>
      <c r="C10" s="10">
        <f>7.65*51</f>
        <v>390.15000000000003</v>
      </c>
      <c r="D10" s="11">
        <f>0.8*20</f>
        <v>16</v>
      </c>
      <c r="E10" s="11">
        <f>4.225*41</f>
        <v>173.22499999999999</v>
      </c>
      <c r="F10" s="11">
        <f>0.67*67</f>
        <v>44.89</v>
      </c>
      <c r="G10" s="11">
        <f>0.67*67</f>
        <v>44.89</v>
      </c>
      <c r="H10" s="11">
        <f>0.168*67</f>
        <v>11.256</v>
      </c>
      <c r="I10" s="11">
        <f>0.168*67</f>
        <v>11.256</v>
      </c>
      <c r="J10" s="11">
        <f>0.438*73</f>
        <v>31.974</v>
      </c>
      <c r="K10" s="11">
        <f>0.438*73</f>
        <v>31.974</v>
      </c>
      <c r="L10" s="11">
        <f>4.25*85</f>
        <v>361.25</v>
      </c>
      <c r="M10" s="11">
        <f>0.574*82</f>
        <v>47.067999999999998</v>
      </c>
    </row>
    <row r="11" spans="2:13">
      <c r="B11" s="9" t="s">
        <v>19</v>
      </c>
      <c r="C11" s="10">
        <v>0.11</v>
      </c>
      <c r="D11" s="11">
        <v>0.11</v>
      </c>
      <c r="E11" s="11">
        <v>0.11</v>
      </c>
      <c r="F11" s="11">
        <v>0.55000000000000004</v>
      </c>
      <c r="G11" s="11">
        <v>0.27</v>
      </c>
      <c r="H11" s="11">
        <v>0.17</v>
      </c>
      <c r="I11" s="11">
        <v>0.17</v>
      </c>
      <c r="J11" s="11">
        <v>0.87</v>
      </c>
      <c r="K11" s="11">
        <v>0.23</v>
      </c>
      <c r="L11" s="11">
        <v>0.21</v>
      </c>
      <c r="M11" s="11">
        <v>0.14000000000000001</v>
      </c>
    </row>
    <row r="12" spans="2:13">
      <c r="B12" s="9" t="s">
        <v>20</v>
      </c>
      <c r="C12" s="10">
        <v>0</v>
      </c>
      <c r="D12" s="11">
        <v>0.5</v>
      </c>
      <c r="E12" s="11">
        <v>0</v>
      </c>
      <c r="F12" s="11">
        <v>1</v>
      </c>
      <c r="G12" s="11">
        <v>1</v>
      </c>
      <c r="H12" s="11">
        <v>1</v>
      </c>
      <c r="I12" s="11">
        <v>1</v>
      </c>
      <c r="J12" s="11">
        <v>1</v>
      </c>
      <c r="K12" s="11">
        <v>1</v>
      </c>
      <c r="L12" s="11">
        <v>0.5</v>
      </c>
      <c r="M12" s="11">
        <v>0</v>
      </c>
    </row>
    <row r="13" spans="2:13" ht="15.75" thickBot="1">
      <c r="B13" s="12" t="s">
        <v>21</v>
      </c>
      <c r="C13" s="10">
        <v>1.6</v>
      </c>
      <c r="D13" s="11">
        <v>9.8000000000000007</v>
      </c>
      <c r="E13" s="11">
        <v>5.7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1.8</v>
      </c>
    </row>
    <row r="24" spans="2:19" ht="19.5" thickBot="1">
      <c r="B24" s="1" t="s">
        <v>27</v>
      </c>
      <c r="R24" s="1" t="s">
        <v>24</v>
      </c>
    </row>
    <row r="25" spans="2:19" ht="15.75" thickBot="1">
      <c r="B25" s="2"/>
      <c r="C25" s="3" t="s">
        <v>1</v>
      </c>
      <c r="D25" s="4" t="s">
        <v>2</v>
      </c>
      <c r="E25" s="4" t="s">
        <v>3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M25" s="5" t="s">
        <v>11</v>
      </c>
      <c r="R25" s="13" t="s">
        <v>25</v>
      </c>
      <c r="S25" s="5" t="s">
        <v>26</v>
      </c>
    </row>
    <row r="26" spans="2:19">
      <c r="B26" s="6" t="s">
        <v>12</v>
      </c>
      <c r="C26" s="7">
        <f t="shared" ref="C26:C35" si="0">C4/((SUMSQ(C4:M4))^0.5)</f>
        <v>0.17601246247915733</v>
      </c>
      <c r="D26" s="8">
        <f>D4/((SUMSQ(C4:M4))^0.5)</f>
        <v>0.21344621440302969</v>
      </c>
      <c r="E26" s="8">
        <f>E4/((SUMSQ(C4:M4))^0.5)</f>
        <v>0.17174681945496151</v>
      </c>
      <c r="F26" s="8">
        <f>F4/((SUMSQ(C4:M4))^0.5)</f>
        <v>7.2051085697153891E-2</v>
      </c>
      <c r="G26" s="8">
        <f>G4/((SUMSQ(C4:M4))^0.5)</f>
        <v>0.34171628764984141</v>
      </c>
      <c r="H26" s="8">
        <f>H4/((SUMSQ(C4:M4))^0.5)</f>
        <v>0.20857900633696008</v>
      </c>
      <c r="I26" s="8">
        <f>I4/((SUMSQ(C4:M4))^0.5)</f>
        <v>0.35186086176507636</v>
      </c>
      <c r="J26" s="8">
        <f>J4/((SUMSQ(C4:M4))^0.5)</f>
        <v>0.55491640726301361</v>
      </c>
      <c r="K26" s="8">
        <f>K4/((SUMSQ(C4:M4))^0.5)</f>
        <v>0.48617392929616554</v>
      </c>
      <c r="L26" s="8">
        <f>L4/((SUMSQ(C4:M4))^0.5)</f>
        <v>0.19687583188596128</v>
      </c>
      <c r="M26" s="8">
        <f>M4/((SUMSQ(C4:M4))^0.5)</f>
        <v>0.14708265273813689</v>
      </c>
      <c r="R26" s="8" t="s">
        <v>12</v>
      </c>
      <c r="S26" s="8">
        <v>0.114</v>
      </c>
    </row>
    <row r="27" spans="2:19">
      <c r="B27" s="9" t="s">
        <v>13</v>
      </c>
      <c r="C27" s="10">
        <f t="shared" si="0"/>
        <v>0.27735009811261457</v>
      </c>
      <c r="D27" s="11">
        <f>D5/((SUMSQ(C5:Q5))^0.5)</f>
        <v>0.55470019622522915</v>
      </c>
      <c r="E27" s="11">
        <f>E5/((SUMSQ(C5:R5))^0.5)</f>
        <v>0.27735009811261457</v>
      </c>
      <c r="F27" s="11">
        <f>F5/((SUMSQ(C5:U5))^0.5)</f>
        <v>0.55470019622522915</v>
      </c>
      <c r="G27" s="11">
        <f>G5/((SUMSQ(C5:V5))^0.5)</f>
        <v>0</v>
      </c>
      <c r="H27" s="11">
        <f>H5/((SUMSQ(C5:W5))^0.5)</f>
        <v>0</v>
      </c>
      <c r="I27" s="11">
        <f>I5/((SUMSQ(C5:M5))^0.5)</f>
        <v>0</v>
      </c>
      <c r="J27" s="11">
        <f>J5/((SUMSQ(C5:M5))^0.5)</f>
        <v>0</v>
      </c>
      <c r="K27" s="11">
        <f>K5/((SUMSQ(C5:AA5))^0.5)</f>
        <v>0.27735009811261457</v>
      </c>
      <c r="L27" s="11">
        <f>L5/((SUMSQ(C5:AB5))^0.5)</f>
        <v>0.27735009811261457</v>
      </c>
      <c r="M27" s="11">
        <f>M5/((SUMSQ(C5:AC5))^0.5)</f>
        <v>0.27735009811261457</v>
      </c>
      <c r="R27" s="11" t="s">
        <v>13</v>
      </c>
      <c r="S27" s="11">
        <v>0.112</v>
      </c>
    </row>
    <row r="28" spans="2:19">
      <c r="B28" s="9" t="s">
        <v>14</v>
      </c>
      <c r="C28" s="10">
        <f t="shared" si="0"/>
        <v>0.18639546870356921</v>
      </c>
      <c r="D28" s="11">
        <f>D6/((SUMSQ(C6:Q6))^0.5)</f>
        <v>0.22911109694813714</v>
      </c>
      <c r="E28" s="11">
        <f>E6/((SUMSQ(C6:R6))^0.5)</f>
        <v>0.30677587557462432</v>
      </c>
      <c r="F28" s="11">
        <f>F6/((SUMSQ(C6:U6))^0.5)</f>
        <v>0.38832389313243587</v>
      </c>
      <c r="G28" s="11">
        <f>G6/((SUMSQ(C6:V6))^0.5)</f>
        <v>0.38832389313243587</v>
      </c>
      <c r="H28" s="11">
        <f>H6/((SUMSQ(C6:W6))^0.5)</f>
        <v>0.38832389313243587</v>
      </c>
      <c r="I28" s="11">
        <f>I6/((SUMSQ(C6:X6))^0.5)</f>
        <v>0.38832389313243587</v>
      </c>
      <c r="J28" s="11">
        <f>J6/((SUMSQ(C6:Z6))^0.5)</f>
        <v>0.38832389313243587</v>
      </c>
      <c r="K28" s="11">
        <f>K6/((SUMSQ(C6:AA6))^0.5)</f>
        <v>0.15532955725297434</v>
      </c>
      <c r="L28" s="11">
        <f>L6/((SUMSQ(C6:AB6))^0.5)</f>
        <v>0.15532955725297434</v>
      </c>
      <c r="M28" s="11">
        <f>M6/((SUMSQ(C6:AC6))^0.5)</f>
        <v>0.12814688473370384</v>
      </c>
      <c r="R28" s="11" t="s">
        <v>14</v>
      </c>
      <c r="S28" s="11">
        <v>0.114</v>
      </c>
    </row>
    <row r="29" spans="2:19">
      <c r="B29" s="9" t="s">
        <v>15</v>
      </c>
      <c r="C29" s="10">
        <f t="shared" si="0"/>
        <v>0.40943534308774254</v>
      </c>
      <c r="D29" s="11">
        <f>D7/((SUMSQ(C7:Q7))^0.5)</f>
        <v>0.40943534308774254</v>
      </c>
      <c r="E29" s="11">
        <f>E7/((SUMSQ(C7:R7))^0.5)</f>
        <v>0.40943534308774254</v>
      </c>
      <c r="F29" s="11">
        <f>F7/((SUMSQ(C7:U7))^0.5)</f>
        <v>0.2601118650204482</v>
      </c>
      <c r="G29" s="11">
        <f>G7/((SUMSQ(C7:V7))^0.5)</f>
        <v>0.24084431946337798</v>
      </c>
      <c r="H29" s="11">
        <f>H7/((SUMSQ(C7:W7))^0.5)</f>
        <v>0.1300559325102241</v>
      </c>
      <c r="I29" s="11">
        <f>I7/((SUMSQ(C7:X7))^0.5)</f>
        <v>0.1300559325102241</v>
      </c>
      <c r="J29" s="11">
        <f>J7/((SUMSQ(C7:Z7))^0.5)</f>
        <v>9.6337727785351185E-2</v>
      </c>
      <c r="K29" s="11">
        <f>K7/((SUMSQ(C7:AA7))^0.5)</f>
        <v>0.21675988751704017</v>
      </c>
      <c r="L29" s="11">
        <f>L7/((SUMSQ(C7:AB7))^0.5)</f>
        <v>0.33718204724872919</v>
      </c>
      <c r="M29" s="11">
        <f t="shared" ref="M29:M35" si="1">M7/((SUMSQ(C7:M7))^0.5)</f>
        <v>0.40943534308774254</v>
      </c>
      <c r="R29" s="11" t="s">
        <v>15</v>
      </c>
      <c r="S29" s="11">
        <v>9.7000000000000003E-2</v>
      </c>
    </row>
    <row r="30" spans="2:19">
      <c r="B30" s="9" t="s">
        <v>16</v>
      </c>
      <c r="C30" s="10">
        <f t="shared" si="0"/>
        <v>2.8472387381646008E-2</v>
      </c>
      <c r="D30" s="11">
        <f>D8/((SUMSQ(C8:Q8))^0.5)</f>
        <v>2.2631897662334009E-2</v>
      </c>
      <c r="E30" s="11">
        <f>E8/((SUMSQ(C8:R8))^0.5)</f>
        <v>2.5552142521990007E-2</v>
      </c>
      <c r="F30" s="11">
        <f t="shared" ref="F30:F35" si="2">F8/((SUMSQ(C8:M8))^0.5)</f>
        <v>0.29932509811474006</v>
      </c>
      <c r="G30" s="11">
        <f>G8/((SUMSQ(C8:M8))^0.5)</f>
        <v>1.4601224298280006E-3</v>
      </c>
      <c r="H30" s="11">
        <f>H8/((SUMSQ(C8:R8))^0.5)</f>
        <v>0.11461961074149804</v>
      </c>
      <c r="I30" s="11">
        <f>I8/((SUMSQ(C8:S8))^0.5)</f>
        <v>0.20149689531626405</v>
      </c>
      <c r="J30" s="11">
        <f>J8/((SUMSQ(C8:U8))^0.5)</f>
        <v>2.4092020092162009E-2</v>
      </c>
      <c r="K30" s="11">
        <f t="shared" ref="K30:K35" si="3">K8/((SUMSQ(C8:M8))^0.5)</f>
        <v>3.3582815886044011E-2</v>
      </c>
      <c r="L30" s="11">
        <f>L8/((SUMSQ(C8:M8))^0.5)</f>
        <v>0.92352743686621031</v>
      </c>
      <c r="M30" s="11">
        <f t="shared" si="1"/>
        <v>8.7607345789680029E-3</v>
      </c>
      <c r="R30" s="11" t="s">
        <v>16</v>
      </c>
      <c r="S30" s="11">
        <v>8.7999999999999995E-2</v>
      </c>
    </row>
    <row r="31" spans="2:19">
      <c r="B31" s="9" t="s">
        <v>17</v>
      </c>
      <c r="C31" s="10">
        <f t="shared" si="0"/>
        <v>0.66962873035321224</v>
      </c>
      <c r="D31" s="11">
        <f>D9/((SUMSQ(C9:M9))^0.5)</f>
        <v>0.47598210459648022</v>
      </c>
      <c r="E31" s="11">
        <f>E9/((SUMSQ(C9:M9))^0.5)</f>
        <v>0.5688543941456764</v>
      </c>
      <c r="F31" s="11">
        <f t="shared" si="2"/>
        <v>2.0247832496311211E-2</v>
      </c>
      <c r="G31" s="11">
        <f>G9/((SUMSQ(C9:M9))^0.5)</f>
        <v>2.0247832496311211E-2</v>
      </c>
      <c r="H31" s="11">
        <f>H9/((SUMSQ(C9:M9))^0.5)</f>
        <v>5.0926366581631232E-3</v>
      </c>
      <c r="I31" s="11">
        <f>I9/((SUMSQ(C9:M9))^0.5)</f>
        <v>5.0926366581631232E-3</v>
      </c>
      <c r="J31" s="11">
        <f>J9/((SUMSQ(C9:M9))^0.5)</f>
        <v>8.1326004902539245E-3</v>
      </c>
      <c r="K31" s="11">
        <f t="shared" si="3"/>
        <v>8.1326004902539245E-3</v>
      </c>
      <c r="L31" s="11">
        <f>L9/((SUMSQ(C9:M9))^0.5)</f>
        <v>2.0917182330900012E-2</v>
      </c>
      <c r="M31" s="11">
        <f t="shared" si="1"/>
        <v>1.2048297022598405E-3</v>
      </c>
      <c r="R31" s="11" t="s">
        <v>17</v>
      </c>
      <c r="S31" s="11">
        <v>0.109</v>
      </c>
    </row>
    <row r="32" spans="2:19">
      <c r="B32" s="9" t="s">
        <v>18</v>
      </c>
      <c r="C32" s="10">
        <f t="shared" si="0"/>
        <v>0.68805652812790263</v>
      </c>
      <c r="D32" s="11">
        <f>D10/((SUMSQ(C10:M10))^0.5)</f>
        <v>2.8217107394710859E-2</v>
      </c>
      <c r="E32" s="11">
        <f>E10/((SUMSQ(C10:M10))^0.5)</f>
        <v>0.30549427677804925</v>
      </c>
      <c r="F32" s="11">
        <f t="shared" si="2"/>
        <v>7.9166621934285655E-2</v>
      </c>
      <c r="G32" s="11">
        <f>G10/((SUMSQ(C10:M10))^0.5)</f>
        <v>7.9166621934285655E-2</v>
      </c>
      <c r="H32" s="11">
        <f>H10/((SUMSQ(C10:M10))^0.5)</f>
        <v>1.9850735052179089E-2</v>
      </c>
      <c r="I32" s="11">
        <f>I10/((SUMSQ(C10:M10))^0.5)</f>
        <v>1.9850735052179089E-2</v>
      </c>
      <c r="J32" s="11">
        <f>J10/((SUMSQ(C10:M10))^0.5)</f>
        <v>5.6388361989905308E-2</v>
      </c>
      <c r="K32" s="11">
        <f t="shared" si="3"/>
        <v>5.6388361989905308E-2</v>
      </c>
      <c r="L32" s="11">
        <f>L10/((SUMSQ(C10:M10))^0.5)</f>
        <v>0.63708937789620612</v>
      </c>
      <c r="M32" s="11">
        <f t="shared" si="1"/>
        <v>8.3007675678390666E-2</v>
      </c>
      <c r="R32" s="11" t="s">
        <v>18</v>
      </c>
      <c r="S32" s="11">
        <v>0.11</v>
      </c>
    </row>
    <row r="33" spans="2:19">
      <c r="B33" s="9" t="s">
        <v>19</v>
      </c>
      <c r="C33" s="10">
        <f t="shared" si="0"/>
        <v>9.491933323246432E-2</v>
      </c>
      <c r="D33" s="11">
        <f>D11/((SUMSQ(C11:Q11))^0.5)</f>
        <v>9.491933323246432E-2</v>
      </c>
      <c r="E33" s="11">
        <f>E11/((SUMSQ(C11:M11))^0.5)</f>
        <v>9.491933323246432E-2</v>
      </c>
      <c r="F33" s="11">
        <f t="shared" si="2"/>
        <v>0.47459666616232166</v>
      </c>
      <c r="G33" s="11">
        <f>G11/((SUMSQ(C11:Q11))^0.5)</f>
        <v>0.23298381793423062</v>
      </c>
      <c r="H33" s="11">
        <f>H11/((SUMSQ(C11:R11))^0.5)</f>
        <v>0.14669351499562669</v>
      </c>
      <c r="I33" s="11">
        <f>I11/((SUMSQ(C11:S11))^0.5)</f>
        <v>0.14669351499562669</v>
      </c>
      <c r="J33" s="11">
        <f>J11/((SUMSQ(C11:U11))^0.5)</f>
        <v>0.75072563556585414</v>
      </c>
      <c r="K33" s="11">
        <f t="shared" si="3"/>
        <v>0.19846769675878906</v>
      </c>
      <c r="L33" s="11">
        <f>L11/((SUMSQ(C11:M11))^0.5)</f>
        <v>0.18120963617106825</v>
      </c>
      <c r="M33" s="11">
        <f t="shared" si="1"/>
        <v>0.1208064241140455</v>
      </c>
      <c r="R33" s="11" t="s">
        <v>19</v>
      </c>
      <c r="S33" s="11">
        <v>8.2000000000000003E-2</v>
      </c>
    </row>
    <row r="34" spans="2:19">
      <c r="B34" s="9" t="s">
        <v>20</v>
      </c>
      <c r="C34" s="10">
        <f t="shared" si="0"/>
        <v>0</v>
      </c>
      <c r="D34" s="11">
        <f>D12/((SUMSQ(C12:Q12))^0.5)</f>
        <v>0.19611613513818404</v>
      </c>
      <c r="E34" s="11">
        <f>E12/((SUMSQ(C12:M12))^0.5)</f>
        <v>0</v>
      </c>
      <c r="F34" s="11">
        <f t="shared" si="2"/>
        <v>0.39223227027636809</v>
      </c>
      <c r="G34" s="11">
        <f>G12/((SUMSQ(C12:Q12))^0.5)</f>
        <v>0.39223227027636809</v>
      </c>
      <c r="H34" s="11">
        <f>H12/((SUMSQ(C12:R12))^0.5)</f>
        <v>0.39223227027636809</v>
      </c>
      <c r="I34" s="11">
        <f>I12/((SUMSQ(C12:S12))^0.5)</f>
        <v>0.39223227027636809</v>
      </c>
      <c r="J34" s="11">
        <f>J12/((SUMSQ(C12:U12))^0.5)</f>
        <v>0.39223227027636809</v>
      </c>
      <c r="K34" s="11">
        <f t="shared" si="3"/>
        <v>0.39223227027636809</v>
      </c>
      <c r="L34" s="11">
        <f>L12/((SUMSQ(C12:W12))^0.5)</f>
        <v>0.19611613513818404</v>
      </c>
      <c r="M34" s="11">
        <f t="shared" si="1"/>
        <v>0</v>
      </c>
      <c r="R34" s="11" t="s">
        <v>20</v>
      </c>
      <c r="S34" s="11">
        <v>7.5999999999999998E-2</v>
      </c>
    </row>
    <row r="35" spans="2:19" ht="15.75" thickBot="1">
      <c r="B35" s="12" t="s">
        <v>21</v>
      </c>
      <c r="C35" s="10">
        <f t="shared" si="0"/>
        <v>0.13804906682853593</v>
      </c>
      <c r="D35" s="11">
        <f>D13/((SUMSQ(C13:Q13))^0.5)</f>
        <v>0.84555053432478255</v>
      </c>
      <c r="E35" s="11">
        <f>E13/((SUMSQ(C13:R13))^0.5)</f>
        <v>0.49179980057665923</v>
      </c>
      <c r="F35" s="11">
        <f t="shared" si="2"/>
        <v>0</v>
      </c>
      <c r="G35" s="11">
        <f>G13/((SUMSQ(C13:M13))^0.5)</f>
        <v>0</v>
      </c>
      <c r="H35" s="11">
        <f>H13/((SUMSQ(C13:M13))^0.5)</f>
        <v>0</v>
      </c>
      <c r="I35" s="11">
        <f>I13/((SUMSQ(C13:M13))^0.5)</f>
        <v>0</v>
      </c>
      <c r="J35" s="11">
        <f>J13/((SUMSQ(C13:M13))^0.5)</f>
        <v>0</v>
      </c>
      <c r="K35" s="11">
        <f t="shared" si="3"/>
        <v>0</v>
      </c>
      <c r="L35" s="11">
        <f>L13/((SUMSQ(C13:M13)))</f>
        <v>0</v>
      </c>
      <c r="M35" s="11">
        <f t="shared" si="1"/>
        <v>0.15530520018210292</v>
      </c>
      <c r="R35" s="11" t="s">
        <v>21</v>
      </c>
      <c r="S35" s="11">
        <v>9.9000000000000005E-2</v>
      </c>
    </row>
    <row r="37" spans="2:19" ht="19.5" thickBot="1">
      <c r="B37" s="1" t="s">
        <v>28</v>
      </c>
    </row>
    <row r="38" spans="2:19" ht="15.75" thickBot="1">
      <c r="B38" s="2"/>
      <c r="C38" s="3" t="s">
        <v>1</v>
      </c>
      <c r="D38" s="4" t="s">
        <v>2</v>
      </c>
      <c r="E38" s="4" t="s">
        <v>3</v>
      </c>
      <c r="F38" s="4" t="s">
        <v>4</v>
      </c>
      <c r="G38" s="4" t="s">
        <v>5</v>
      </c>
      <c r="H38" s="4" t="s">
        <v>6</v>
      </c>
      <c r="I38" s="4" t="s">
        <v>7</v>
      </c>
      <c r="J38" s="4" t="s">
        <v>8</v>
      </c>
      <c r="K38" s="4" t="s">
        <v>9</v>
      </c>
      <c r="L38" s="4" t="s">
        <v>10</v>
      </c>
      <c r="M38" s="5" t="s">
        <v>11</v>
      </c>
      <c r="N38" s="14" t="s">
        <v>29</v>
      </c>
      <c r="O38" s="15" t="s">
        <v>30</v>
      </c>
    </row>
    <row r="39" spans="2:19">
      <c r="B39" s="6" t="s">
        <v>12</v>
      </c>
      <c r="C39" s="7">
        <f>C26*S26</f>
        <v>2.0065420722623937E-2</v>
      </c>
      <c r="D39" s="8">
        <f>D26*S26</f>
        <v>2.4332868441945384E-2</v>
      </c>
      <c r="E39" s="8">
        <f>E26*S26</f>
        <v>1.9579137417865614E-2</v>
      </c>
      <c r="F39" s="8">
        <f t="shared" ref="F39:F48" si="4">F26*S26</f>
        <v>8.2138237694755444E-3</v>
      </c>
      <c r="G39" s="8">
        <f t="shared" ref="G39:G48" si="5">G26*S26</f>
        <v>3.8955656792081919E-2</v>
      </c>
      <c r="H39" s="8">
        <f t="shared" ref="H39:H48" si="6">H26*S26</f>
        <v>2.3778006722413449E-2</v>
      </c>
      <c r="I39" s="8">
        <f t="shared" ref="I39:I48" si="7">I26*S26</f>
        <v>4.0112138241218703E-2</v>
      </c>
      <c r="J39" s="8">
        <f t="shared" ref="J39:J48" si="8">J26*S26</f>
        <v>6.3260470427983551E-2</v>
      </c>
      <c r="K39" s="8">
        <f t="shared" ref="K39:K48" si="9">K26*S26</f>
        <v>5.5423827939762874E-2</v>
      </c>
      <c r="L39" s="8">
        <f t="shared" ref="L39:L48" si="10">L26*S26</f>
        <v>2.2443844834999588E-2</v>
      </c>
      <c r="M39" s="8">
        <f t="shared" ref="M39:M48" si="11">M26*S26</f>
        <v>1.6767422412147605E-2</v>
      </c>
      <c r="N39" s="8">
        <f>MIN(C39:M39)</f>
        <v>8.2138237694755444E-3</v>
      </c>
      <c r="O39" s="8">
        <f>MAXA(C39:M39)</f>
        <v>6.3260470427983551E-2</v>
      </c>
    </row>
    <row r="40" spans="2:19">
      <c r="B40" s="9" t="s">
        <v>13</v>
      </c>
      <c r="C40" s="10">
        <f>C27*S27</f>
        <v>3.1063210988612831E-2</v>
      </c>
      <c r="D40" s="11">
        <f t="shared" ref="D40:D48" si="12">D27*S27</f>
        <v>6.2126421977225663E-2</v>
      </c>
      <c r="E40" s="11">
        <f t="shared" ref="E40:E48" si="13">E27*S27</f>
        <v>3.1063210988612831E-2</v>
      </c>
      <c r="F40" s="11">
        <f t="shared" si="4"/>
        <v>6.2126421977225663E-2</v>
      </c>
      <c r="G40" s="11">
        <f t="shared" si="5"/>
        <v>0</v>
      </c>
      <c r="H40" s="11">
        <f t="shared" si="6"/>
        <v>0</v>
      </c>
      <c r="I40" s="11">
        <f t="shared" si="7"/>
        <v>0</v>
      </c>
      <c r="J40" s="11">
        <f t="shared" si="8"/>
        <v>0</v>
      </c>
      <c r="K40" s="11">
        <f t="shared" si="9"/>
        <v>3.1063210988612831E-2</v>
      </c>
      <c r="L40" s="11">
        <f t="shared" si="10"/>
        <v>3.1063210988612831E-2</v>
      </c>
      <c r="M40" s="11">
        <f t="shared" si="11"/>
        <v>3.1063210988612831E-2</v>
      </c>
      <c r="N40" s="11">
        <f>MAXA(C40:M40)</f>
        <v>6.2126421977225663E-2</v>
      </c>
      <c r="O40" s="11">
        <f>MIN(C40:M40)</f>
        <v>0</v>
      </c>
    </row>
    <row r="41" spans="2:19">
      <c r="B41" s="9" t="s">
        <v>14</v>
      </c>
      <c r="C41" s="10">
        <f>C28*S28</f>
        <v>2.124908343220689E-2</v>
      </c>
      <c r="D41" s="11">
        <f t="shared" si="12"/>
        <v>2.6118665052087636E-2</v>
      </c>
      <c r="E41" s="11">
        <f t="shared" si="13"/>
        <v>3.4972449815507171E-2</v>
      </c>
      <c r="F41" s="11">
        <f t="shared" si="4"/>
        <v>4.426892381709769E-2</v>
      </c>
      <c r="G41" s="11">
        <f t="shared" si="5"/>
        <v>4.426892381709769E-2</v>
      </c>
      <c r="H41" s="11">
        <f t="shared" si="6"/>
        <v>4.426892381709769E-2</v>
      </c>
      <c r="I41" s="11">
        <f t="shared" si="7"/>
        <v>4.426892381709769E-2</v>
      </c>
      <c r="J41" s="11">
        <f t="shared" si="8"/>
        <v>4.426892381709769E-2</v>
      </c>
      <c r="K41" s="11">
        <f t="shared" si="9"/>
        <v>1.7707569526839075E-2</v>
      </c>
      <c r="L41" s="11">
        <f t="shared" si="10"/>
        <v>1.7707569526839075E-2</v>
      </c>
      <c r="M41" s="11">
        <f t="shared" si="11"/>
        <v>1.4608744859642237E-2</v>
      </c>
      <c r="N41" s="11">
        <f>MAXA(C41:M41)</f>
        <v>4.426892381709769E-2</v>
      </c>
      <c r="O41" s="11">
        <f>MIN(C41:M41)</f>
        <v>1.4608744859642237E-2</v>
      </c>
    </row>
    <row r="42" spans="2:19">
      <c r="B42" s="9" t="s">
        <v>15</v>
      </c>
      <c r="C42" s="10">
        <f t="shared" ref="C42:C48" si="14">C29*S29</f>
        <v>3.9715228279511031E-2</v>
      </c>
      <c r="D42" s="11">
        <f>D29*S29</f>
        <v>3.9715228279511031E-2</v>
      </c>
      <c r="E42" s="11">
        <f t="shared" si="13"/>
        <v>3.9715228279511031E-2</v>
      </c>
      <c r="F42" s="11">
        <f t="shared" si="4"/>
        <v>2.5230850906983477E-2</v>
      </c>
      <c r="G42" s="11">
        <f t="shared" si="5"/>
        <v>2.3361898987947664E-2</v>
      </c>
      <c r="H42" s="11">
        <f t="shared" si="6"/>
        <v>1.2615425453491739E-2</v>
      </c>
      <c r="I42" s="11">
        <f t="shared" si="7"/>
        <v>1.2615425453491739E-2</v>
      </c>
      <c r="J42" s="11">
        <f t="shared" si="8"/>
        <v>9.3447595951790651E-3</v>
      </c>
      <c r="K42" s="11">
        <f t="shared" si="9"/>
        <v>2.1025709089152897E-2</v>
      </c>
      <c r="L42" s="11">
        <f t="shared" si="10"/>
        <v>3.2706658583126734E-2</v>
      </c>
      <c r="M42" s="11">
        <f t="shared" si="11"/>
        <v>3.9715228279511031E-2</v>
      </c>
      <c r="N42" s="11">
        <f>MAXA(C42:M42)</f>
        <v>3.9715228279511031E-2</v>
      </c>
      <c r="O42" s="11">
        <f>MIN(C42:M42)</f>
        <v>9.3447595951790651E-3</v>
      </c>
    </row>
    <row r="43" spans="2:19">
      <c r="B43" s="9" t="s">
        <v>16</v>
      </c>
      <c r="C43" s="10">
        <f>C30*S30</f>
        <v>2.5055700895848486E-3</v>
      </c>
      <c r="D43" s="11">
        <f t="shared" si="12"/>
        <v>1.9916069942853927E-3</v>
      </c>
      <c r="E43" s="11">
        <f t="shared" si="13"/>
        <v>2.2485885419351206E-3</v>
      </c>
      <c r="F43" s="11">
        <f t="shared" si="4"/>
        <v>2.6340608634097123E-2</v>
      </c>
      <c r="G43" s="11">
        <f t="shared" si="5"/>
        <v>1.2849077382486403E-4</v>
      </c>
      <c r="H43" s="11">
        <f t="shared" si="6"/>
        <v>1.0086525745251826E-2</v>
      </c>
      <c r="I43" s="11">
        <f t="shared" si="7"/>
        <v>1.7731726787831234E-2</v>
      </c>
      <c r="J43" s="11">
        <f t="shared" si="8"/>
        <v>2.1200977681102569E-3</v>
      </c>
      <c r="K43" s="11">
        <f t="shared" si="9"/>
        <v>2.9552877979718726E-3</v>
      </c>
      <c r="L43" s="11">
        <f t="shared" si="10"/>
        <v>8.1270414444226502E-2</v>
      </c>
      <c r="M43" s="11">
        <f t="shared" si="11"/>
        <v>7.7094464294918421E-4</v>
      </c>
      <c r="N43" s="11">
        <f>MIN(C43:M43)</f>
        <v>1.2849077382486403E-4</v>
      </c>
      <c r="O43" s="11">
        <f>MAXA(C43:M43)</f>
        <v>8.1270414444226502E-2</v>
      </c>
    </row>
    <row r="44" spans="2:19">
      <c r="B44" s="9" t="s">
        <v>17</v>
      </c>
      <c r="C44" s="10">
        <f>C31*S31</f>
        <v>7.2989531608500136E-2</v>
      </c>
      <c r="D44" s="11">
        <f t="shared" si="12"/>
        <v>5.1882049401016345E-2</v>
      </c>
      <c r="E44" s="11">
        <f t="shared" si="13"/>
        <v>6.2005128961878729E-2</v>
      </c>
      <c r="F44" s="11">
        <f t="shared" si="4"/>
        <v>2.207013742097922E-3</v>
      </c>
      <c r="G44" s="11">
        <f t="shared" si="5"/>
        <v>2.207013742097922E-3</v>
      </c>
      <c r="H44" s="11">
        <f t="shared" si="6"/>
        <v>5.5509739573978041E-4</v>
      </c>
      <c r="I44" s="11">
        <f t="shared" si="7"/>
        <v>5.5509739573978041E-4</v>
      </c>
      <c r="J44" s="11">
        <f t="shared" si="8"/>
        <v>8.8645345343767775E-4</v>
      </c>
      <c r="K44" s="11">
        <f t="shared" si="9"/>
        <v>8.8645345343767775E-4</v>
      </c>
      <c r="L44" s="11">
        <f t="shared" si="10"/>
        <v>2.2799728740681012E-3</v>
      </c>
      <c r="M44" s="11">
        <f t="shared" si="11"/>
        <v>1.313264375463226E-4</v>
      </c>
      <c r="N44" s="11">
        <f>MIN(C44:M44)</f>
        <v>1.313264375463226E-4</v>
      </c>
      <c r="O44" s="11">
        <f>MAXA(C44:M44)</f>
        <v>7.2989531608500136E-2</v>
      </c>
    </row>
    <row r="45" spans="2:19">
      <c r="B45" s="9" t="s">
        <v>18</v>
      </c>
      <c r="C45" s="10">
        <f t="shared" si="14"/>
        <v>7.5686218094069294E-2</v>
      </c>
      <c r="D45" s="11">
        <f t="shared" si="12"/>
        <v>3.1038818134181945E-3</v>
      </c>
      <c r="E45" s="11">
        <f t="shared" si="13"/>
        <v>3.3604370445585417E-2</v>
      </c>
      <c r="F45" s="11">
        <f t="shared" si="4"/>
        <v>8.7083284127714225E-3</v>
      </c>
      <c r="G45" s="11">
        <f t="shared" si="5"/>
        <v>8.7083284127714225E-3</v>
      </c>
      <c r="H45" s="11">
        <f t="shared" si="6"/>
        <v>2.1835808557396997E-3</v>
      </c>
      <c r="I45" s="11">
        <f t="shared" si="7"/>
        <v>2.1835808557396997E-3</v>
      </c>
      <c r="J45" s="11">
        <f t="shared" si="8"/>
        <v>6.2027198188895844E-3</v>
      </c>
      <c r="K45" s="11">
        <f t="shared" si="9"/>
        <v>6.2027198188895844E-3</v>
      </c>
      <c r="L45" s="11">
        <f t="shared" si="10"/>
        <v>7.0079831568582676E-2</v>
      </c>
      <c r="M45" s="11">
        <f t="shared" si="11"/>
        <v>9.1308443246229734E-3</v>
      </c>
      <c r="N45" s="11">
        <f>MIN(C45:M45)</f>
        <v>2.1835808557396997E-3</v>
      </c>
      <c r="O45" s="11">
        <f>MAXA(C45:M45)</f>
        <v>7.5686218094069294E-2</v>
      </c>
    </row>
    <row r="46" spans="2:19">
      <c r="B46" s="9" t="s">
        <v>19</v>
      </c>
      <c r="C46" s="10">
        <f t="shared" si="14"/>
        <v>7.7833853250620748E-3</v>
      </c>
      <c r="D46" s="11">
        <f t="shared" si="12"/>
        <v>7.7833853250620748E-3</v>
      </c>
      <c r="E46" s="11">
        <f t="shared" si="13"/>
        <v>7.7833853250620748E-3</v>
      </c>
      <c r="F46" s="11">
        <f t="shared" si="4"/>
        <v>3.8916926625310377E-2</v>
      </c>
      <c r="G46" s="11">
        <f t="shared" si="5"/>
        <v>1.9104673070606912E-2</v>
      </c>
      <c r="H46" s="11">
        <f t="shared" si="6"/>
        <v>1.2028868229641389E-2</v>
      </c>
      <c r="I46" s="11">
        <f t="shared" si="7"/>
        <v>1.2028868229641389E-2</v>
      </c>
      <c r="J46" s="11">
        <f t="shared" si="8"/>
        <v>6.1559502116400044E-2</v>
      </c>
      <c r="K46" s="11">
        <f t="shared" si="9"/>
        <v>1.6274351134220703E-2</v>
      </c>
      <c r="L46" s="11">
        <f t="shared" si="10"/>
        <v>1.4859190166027597E-2</v>
      </c>
      <c r="M46" s="11">
        <f t="shared" si="11"/>
        <v>9.9061267773517311E-3</v>
      </c>
      <c r="N46" s="11">
        <f>MAXA(C46:M46)</f>
        <v>6.1559502116400044E-2</v>
      </c>
      <c r="O46" s="11">
        <f>MIN(C46:M46)</f>
        <v>7.7833853250620748E-3</v>
      </c>
    </row>
    <row r="47" spans="2:19">
      <c r="B47" s="9" t="s">
        <v>20</v>
      </c>
      <c r="C47" s="10">
        <f t="shared" si="14"/>
        <v>0</v>
      </c>
      <c r="D47" s="11">
        <f t="shared" si="12"/>
        <v>1.4904826270501987E-2</v>
      </c>
      <c r="E47" s="11">
        <f t="shared" si="13"/>
        <v>0</v>
      </c>
      <c r="F47" s="11">
        <f t="shared" si="4"/>
        <v>2.9809652541003973E-2</v>
      </c>
      <c r="G47" s="11">
        <f t="shared" si="5"/>
        <v>2.9809652541003973E-2</v>
      </c>
      <c r="H47" s="11">
        <f t="shared" si="6"/>
        <v>2.9809652541003973E-2</v>
      </c>
      <c r="I47" s="11">
        <f t="shared" si="7"/>
        <v>2.9809652541003973E-2</v>
      </c>
      <c r="J47" s="11">
        <f t="shared" si="8"/>
        <v>2.9809652541003973E-2</v>
      </c>
      <c r="K47" s="11">
        <f t="shared" si="9"/>
        <v>2.9809652541003973E-2</v>
      </c>
      <c r="L47" s="11">
        <f t="shared" si="10"/>
        <v>1.4904826270501987E-2</v>
      </c>
      <c r="M47" s="11">
        <f t="shared" si="11"/>
        <v>0</v>
      </c>
      <c r="N47" s="11">
        <f>MAXA(C47:M47)</f>
        <v>2.9809652541003973E-2</v>
      </c>
      <c r="O47" s="11">
        <f>MIN(C47:M47)</f>
        <v>0</v>
      </c>
    </row>
    <row r="48" spans="2:19" ht="15.75" thickBot="1">
      <c r="B48" s="12" t="s">
        <v>21</v>
      </c>
      <c r="C48" s="10">
        <f t="shared" si="14"/>
        <v>1.3666857616025058E-2</v>
      </c>
      <c r="D48" s="11">
        <f t="shared" si="12"/>
        <v>8.3709502898153473E-2</v>
      </c>
      <c r="E48" s="11">
        <f t="shared" si="13"/>
        <v>4.8688180257089264E-2</v>
      </c>
      <c r="F48" s="11">
        <f t="shared" si="4"/>
        <v>0</v>
      </c>
      <c r="G48" s="11">
        <f t="shared" si="5"/>
        <v>0</v>
      </c>
      <c r="H48" s="11">
        <f t="shared" si="6"/>
        <v>0</v>
      </c>
      <c r="I48" s="11">
        <f t="shared" si="7"/>
        <v>0</v>
      </c>
      <c r="J48" s="11">
        <f t="shared" si="8"/>
        <v>0</v>
      </c>
      <c r="K48" s="11">
        <f t="shared" si="9"/>
        <v>0</v>
      </c>
      <c r="L48" s="11">
        <f t="shared" si="10"/>
        <v>0</v>
      </c>
      <c r="M48" s="11">
        <f t="shared" si="11"/>
        <v>1.537521481802819E-2</v>
      </c>
      <c r="N48" s="11">
        <f>MIN(C48:M48)</f>
        <v>0</v>
      </c>
      <c r="O48" s="11">
        <f>MAXA(C48:M48)</f>
        <v>8.3709502898153473E-2</v>
      </c>
    </row>
    <row r="50" spans="2:17" ht="19.5" thickBot="1">
      <c r="B50" s="1" t="s">
        <v>31</v>
      </c>
    </row>
    <row r="51" spans="2:17">
      <c r="B51" s="17" t="s">
        <v>32</v>
      </c>
      <c r="C51" s="10">
        <f>(SUMSQ((C39-N39)+(C40-N40)+(C41-N41)+(C42-N42)+(C43-N43)+(C44-N44)+(C45-N45)+(C46-N46)+(C47-N47)+(C48-N48)))^0.5</f>
        <v>3.6587555588371276E-2</v>
      </c>
      <c r="D51" s="11">
        <f>(SUMSQ((D39-N39)+(D40-N40)+(D41-N41)+(D42-N42)+(D43-N43)+(D44-N44)+(D45-N45)+(D46-N46)+(D47-N47)+(D48-N48)))^0.5</f>
        <v>6.7531485885382353E-2</v>
      </c>
      <c r="E51" s="11">
        <f>(SUMSQ((E39-N39)+(E40-N40)+(E41-N41)+(E42-N42)+(E43-N43)+(E44-N44)+(E45-N45)+(E46-N46)+(E47-N47)+(E48-N48)))^0.5</f>
        <v>3.1522729465222429E-2</v>
      </c>
      <c r="F51" s="11">
        <f>(SUMSQ((F39-N39)+(F40-N40)+(F41-N41)+(F42-N42)+(F43-N43)+(F44-N44)+(F45-N45)+(F46-N46)+(F47-N47)+(F48-N48)))^0.5</f>
        <v>2.3144001417616383E-3</v>
      </c>
      <c r="G51" s="11">
        <f>(SUMSQ((G39-N39)+(G40-N40)+(G41-N41)+(G42-N42)+(G43-N43)+(G44-N44)+(G45-N45)+(G46-N46)+(G47-N47)+(G48-N48)))^0.5</f>
        <v>8.1592312430392472E-2</v>
      </c>
      <c r="H51" s="11">
        <f>(SUMSQ((H39-N39)+(H40-N40)+(H41-N41)+(H42-N42)+(H43-N43)+(H44-N44)+(H45-N45)+(H46-N46)+(H47-N47)+(H48-N48)))^0.5</f>
        <v>0.1128108698074453</v>
      </c>
      <c r="I51" s="11">
        <f>(SUMSQ((I39-N39)+(I40-N40)+(I41-N41)+(I42-N42)+(I43-N43)+(I44-N44)+(I45-N45)+(I46-N46)+(I47-N47)+(I48-N48)))^0.5</f>
        <v>8.8831537246060632E-2</v>
      </c>
      <c r="J51" s="11">
        <f>(SUMSQ((J39-N39)+(J40-N40)+(J41-N41)+(J42-N42)+(J43-N43)+(J44-N44)+(J45-N45)+(J46-N46)+(J47-N47)+(J48-N48)))^0.5</f>
        <v>3.0684371029722997E-2</v>
      </c>
      <c r="K51" s="11">
        <f>(SUMSQ((K39-N39)+(K40-N40)+(K41-N41)+(K42-N42)+(K43-N43)+(K44-N44)+(K45-N45)+(K46-N46)+(K47-N47)+(K48-N48)))^0.5</f>
        <v>6.6788168277933352E-2</v>
      </c>
      <c r="L51" s="11">
        <f>(SUMSQ((L39-N39)+(L40-N40)+(L41-N41)+(L42-N42)+(L43-N43)+(L44-N44)+(L45-N45)+(L46-N46)+(L47-N47)+(L48-N48)))^0.5</f>
        <v>3.9178568689160254E-2</v>
      </c>
      <c r="M51" s="11">
        <f>(SUMSQ((M39-N39)+(M40-N40)+(M41-N41)+(M42-N42)+(M43-N43)+(M44-N44)+(M45-N45)+(M46-N46)+(M47-N47)+(M48-N48)))^0.5</f>
        <v>0.11066788702741272</v>
      </c>
    </row>
    <row r="52" spans="2:17">
      <c r="B52" s="9" t="s">
        <v>33</v>
      </c>
      <c r="C52" s="7">
        <f>(SUMSQ((C39-O39)+(C40-O40)+(C41-O41)+(C42-O42)+(C43-O43)+(C44-O44)+(C45-O45)+(C46-O46)+(C47-O47)+(C48-O48)))^0.5</f>
        <v>0.12392852109662024</v>
      </c>
      <c r="D52" s="8">
        <f>(SUMSQ((D39-O39)+(D40-O40)+(D41-O41)+(D42-O42)+(D43-O43)+(D44-O44)+(D45-O45)+(D46-O46)+(D47-O47)+(D48-O48)))^0.5</f>
        <v>9.2984590799609135E-2</v>
      </c>
      <c r="E52" s="8">
        <f>(SUMSQ((E39-O39)+(E40-O40)+(E41-O41)+(E42-O42)+(E43-O43)+(E44-O44)+(E45-O45)+(E46-O46)+(E47-O47)+(E48-O48)))^0.5</f>
        <v>0.12899334721976907</v>
      </c>
      <c r="F52" s="8">
        <f>(SUMSQ((F39-O39)+(F40-O40)+(F41-O41)+(F42-O42)+(F43-O43)+(F44-O44)+(F45-O45)+(F46-O46)+(F47-O47)+(F48-O48)))^0.5</f>
        <v>0.16283047682675311</v>
      </c>
      <c r="G52" s="8">
        <f>(SUMSQ((G39-O39)+(G40-O40)+(G41-O41)+(G42-O42)+(G43-O43)+(G44-O44)+(G45-O45)+(G46-O46)+(G47-O47)+(G48-O48)))^0.5</f>
        <v>0.24210838911538396</v>
      </c>
      <c r="H52" s="8">
        <f>(SUMSQ((H39-O39)+(H40-O40)+(H41-O41)+(H42-O42)+(H43-O43)+(H44-O44)+(H45-O45)+(H46-O46)+(H47-O47)+(H48-O48)))^0.5</f>
        <v>0.27332694649243677</v>
      </c>
      <c r="I52" s="8">
        <f>(SUMSQ((I39-O39)+(I40-O40)+(I41-O41)+(I42-O42)+(I43-O43)+(I44-O44)+(I45-O45)+(I46-O46)+(I47-O47)+(I48-O48)))^0.5</f>
        <v>0.24934761393105209</v>
      </c>
      <c r="J52" s="8">
        <f>(SUMSQ((J39-O39)+(J40-O40)+(J41-O41)+(J42-O42)+(J43-O43)+(J44-O44)+(J45-O45)+(J46-O46)+(J47-O47)+(J48-O48)))^0.5</f>
        <v>0.19120044771471451</v>
      </c>
      <c r="K52" s="8">
        <f>(SUMSQ((K39-O39)+(K40-O40)+(K41-O41)+(K42-O42)+(K43-O43)+(K44-O44)+(K45-O45)+(K46-O46)+(K47-O47)+(K48-O48)))^0.5</f>
        <v>0.22730424496292484</v>
      </c>
      <c r="L52" s="8">
        <f>(SUMSQ((L39-O39)+(L40-O40)+(L41-O41)+(L42-O42)+(L43-O43)+(L44-O44)+(L45-O45)+(L46-O46)+(L47-O47)+(L48-O48)))^0.5</f>
        <v>0.12133750799583123</v>
      </c>
      <c r="M52" s="8">
        <f>(SUMSQ((M39-O39)+(M40-O40)+(M41-O41)+(M42-O42)+(M43-O43)+(M44-O44)+(M45-O45)+(M46-O46)+(M47-O47)+(M48-O48)))^0.5</f>
        <v>0.27118396371240422</v>
      </c>
    </row>
    <row r="53" spans="2:17">
      <c r="B53" s="9" t="s">
        <v>34</v>
      </c>
      <c r="C53" s="10">
        <f>C52/(C51+C52)</f>
        <v>0.77206298369618531</v>
      </c>
      <c r="D53" s="11">
        <f>D52/(D51+D52)</f>
        <v>0.57928522002247107</v>
      </c>
      <c r="E53" s="11">
        <f t="shared" ref="E53" si="15">E52/(E51+E52)</f>
        <v>0.80361637216510751</v>
      </c>
      <c r="F53" s="11">
        <f t="shared" ref="F53:M53" si="16">F52/(F51+F52)</f>
        <v>0.98598563767616665</v>
      </c>
      <c r="G53" s="11">
        <f t="shared" si="16"/>
        <v>0.74793903120764771</v>
      </c>
      <c r="H53" s="11">
        <f t="shared" si="16"/>
        <v>0.70784816962906782</v>
      </c>
      <c r="I53" s="11">
        <f t="shared" si="16"/>
        <v>0.73732402799858776</v>
      </c>
      <c r="J53" s="11">
        <f t="shared" si="16"/>
        <v>0.86171036304622251</v>
      </c>
      <c r="K53" s="11">
        <f t="shared" si="16"/>
        <v>0.77290074387864383</v>
      </c>
      <c r="L53" s="11">
        <f t="shared" si="16"/>
        <v>0.75592121675109747</v>
      </c>
      <c r="M53" s="18">
        <f t="shared" si="16"/>
        <v>0.71018109035480703</v>
      </c>
      <c r="N53" s="16"/>
      <c r="O53" s="16"/>
      <c r="P53" s="16"/>
      <c r="Q53" s="16"/>
    </row>
    <row r="54" spans="2:17" ht="15.75" thickBot="1">
      <c r="B54" s="12" t="s">
        <v>35</v>
      </c>
      <c r="C54" s="10">
        <f>RANK(C53,C53:M53,0)</f>
        <v>5</v>
      </c>
      <c r="D54" s="10">
        <f>RANK(D53,C53:M53,0)</f>
        <v>11</v>
      </c>
      <c r="E54" s="10">
        <f>RANK(E53,C53:M53,0)</f>
        <v>3</v>
      </c>
      <c r="F54" s="10">
        <f>RANK(F53,C53:M53,0)</f>
        <v>1</v>
      </c>
      <c r="G54" s="10">
        <f>RANK(G53,C53:M53,0)</f>
        <v>7</v>
      </c>
      <c r="H54" s="10">
        <f>RANK(H53,C53:M53,0)</f>
        <v>10</v>
      </c>
      <c r="I54" s="10">
        <f>RANK(I53,C53:M53,0)</f>
        <v>8</v>
      </c>
      <c r="J54" s="10">
        <f>RANK(J53,C53:M53,0)</f>
        <v>2</v>
      </c>
      <c r="K54" s="10">
        <f>RANK(K53,C53:M53,0)</f>
        <v>4</v>
      </c>
      <c r="L54" s="10">
        <f>RANK(L53,C53:M53,0)</f>
        <v>6</v>
      </c>
      <c r="M54" s="19">
        <f>RANK(M53,C53:M53,0)</f>
        <v>9</v>
      </c>
      <c r="N54" s="16"/>
      <c r="O54" s="16"/>
      <c r="P54" s="16"/>
      <c r="Q54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CF0E-CF30-46CA-ADF5-5B531570CDE9}">
  <dimension ref="A1:AW234"/>
  <sheetViews>
    <sheetView topLeftCell="A65" zoomScale="130" zoomScaleNormal="130" workbookViewId="0">
      <selection activeCell="E102" sqref="E102"/>
    </sheetView>
  </sheetViews>
  <sheetFormatPr defaultColWidth="11.42578125" defaultRowHeight="15"/>
  <cols>
    <col min="1" max="1" width="33.42578125" customWidth="1"/>
    <col min="2" max="4" width="13.42578125" bestFit="1" customWidth="1"/>
    <col min="5" max="5" width="13.85546875" bestFit="1" customWidth="1"/>
    <col min="6" max="6" width="12.42578125" bestFit="1" customWidth="1"/>
    <col min="7" max="7" width="14.140625" bestFit="1" customWidth="1"/>
    <col min="8" max="8" width="14.5703125" bestFit="1" customWidth="1"/>
    <col min="9" max="9" width="16" bestFit="1" customWidth="1"/>
    <col min="10" max="10" width="16.140625" bestFit="1" customWidth="1"/>
    <col min="11" max="11" width="12.85546875" bestFit="1" customWidth="1"/>
    <col min="12" max="12" width="13.42578125" bestFit="1" customWidth="1"/>
    <col min="13" max="13" width="13.85546875" bestFit="1" customWidth="1"/>
    <col min="14" max="15" width="13.5703125" bestFit="1" customWidth="1"/>
    <col min="17" max="17" width="16.140625" bestFit="1" customWidth="1"/>
    <col min="18" max="18" width="30.42578125" customWidth="1"/>
    <col min="28" max="28" width="14.140625" customWidth="1"/>
    <col min="29" max="29" width="16.140625" customWidth="1"/>
    <col min="31" max="31" width="13.5703125" bestFit="1" customWidth="1"/>
    <col min="45" max="45" width="29.5703125" bestFit="1" customWidth="1"/>
    <col min="46" max="46" width="15.85546875" bestFit="1" customWidth="1"/>
  </cols>
  <sheetData>
    <row r="1" spans="1:33" ht="19.5" thickBot="1">
      <c r="A1" s="1" t="s">
        <v>0</v>
      </c>
    </row>
    <row r="2" spans="1:33" ht="15.75" thickBot="1">
      <c r="A2" s="2"/>
      <c r="B2" s="3" t="s">
        <v>1</v>
      </c>
      <c r="C2" s="4" t="s">
        <v>2</v>
      </c>
      <c r="D2" s="4" t="s">
        <v>3</v>
      </c>
      <c r="E2" s="4" t="s">
        <v>43</v>
      </c>
      <c r="F2" s="4" t="s">
        <v>44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45</v>
      </c>
      <c r="L2" s="4" t="s">
        <v>8</v>
      </c>
      <c r="M2" s="4" t="s">
        <v>9</v>
      </c>
      <c r="N2" s="4" t="s">
        <v>10</v>
      </c>
      <c r="O2" s="5" t="s">
        <v>11</v>
      </c>
      <c r="R2" s="21" t="s">
        <v>46</v>
      </c>
      <c r="S2" s="21"/>
      <c r="T2" s="21"/>
      <c r="U2" s="21"/>
      <c r="V2" s="21"/>
      <c r="W2" s="21"/>
      <c r="X2" s="21"/>
      <c r="Y2" s="21"/>
      <c r="Z2" s="21"/>
      <c r="AA2" s="21"/>
      <c r="AB2" s="21"/>
    </row>
    <row r="3" spans="1:33">
      <c r="A3" s="22" t="s">
        <v>12</v>
      </c>
      <c r="B3" s="23">
        <v>64.37</v>
      </c>
      <c r="C3" s="24">
        <v>78.06</v>
      </c>
      <c r="D3" s="24">
        <v>62.81</v>
      </c>
      <c r="E3" s="24">
        <v>104.63</v>
      </c>
      <c r="F3" s="24">
        <v>181.17</v>
      </c>
      <c r="G3" s="24">
        <v>26.35</v>
      </c>
      <c r="H3" s="24">
        <v>124.97</v>
      </c>
      <c r="I3" s="24">
        <v>76.28</v>
      </c>
      <c r="J3" s="24">
        <v>128.68</v>
      </c>
      <c r="K3" s="24">
        <v>39.979999999999997</v>
      </c>
      <c r="L3" s="24">
        <v>202.94</v>
      </c>
      <c r="M3" s="24">
        <v>177.8</v>
      </c>
      <c r="N3" s="24">
        <v>72</v>
      </c>
      <c r="O3" s="24">
        <v>53.79</v>
      </c>
      <c r="AF3" s="25"/>
    </row>
    <row r="4" spans="1:33">
      <c r="A4" s="26" t="s">
        <v>13</v>
      </c>
      <c r="B4" s="27">
        <v>0.5</v>
      </c>
      <c r="C4" s="28">
        <v>1</v>
      </c>
      <c r="D4" s="28">
        <v>0.5</v>
      </c>
      <c r="E4" s="28">
        <v>1</v>
      </c>
      <c r="F4" s="28">
        <v>1</v>
      </c>
      <c r="G4" s="28">
        <v>1</v>
      </c>
      <c r="H4" s="28">
        <v>0</v>
      </c>
      <c r="I4" s="28">
        <v>0</v>
      </c>
      <c r="J4" s="28">
        <v>0</v>
      </c>
      <c r="K4" s="28">
        <v>0.5</v>
      </c>
      <c r="L4" s="28">
        <v>0</v>
      </c>
      <c r="M4" s="28">
        <v>0.5</v>
      </c>
      <c r="N4" s="28">
        <v>0.5</v>
      </c>
      <c r="O4" s="28">
        <v>0.5</v>
      </c>
    </row>
    <row r="5" spans="1:33">
      <c r="A5" s="9" t="s">
        <v>14</v>
      </c>
      <c r="B5" s="27">
        <v>48</v>
      </c>
      <c r="C5" s="28">
        <v>59</v>
      </c>
      <c r="D5" s="28">
        <v>79</v>
      </c>
      <c r="E5" s="28">
        <v>50</v>
      </c>
      <c r="F5" s="28">
        <v>45</v>
      </c>
      <c r="G5" s="28">
        <v>100</v>
      </c>
      <c r="H5" s="28">
        <v>100</v>
      </c>
      <c r="I5" s="28">
        <v>100</v>
      </c>
      <c r="J5" s="28">
        <v>100</v>
      </c>
      <c r="K5" s="28">
        <v>15</v>
      </c>
      <c r="L5" s="28">
        <v>100</v>
      </c>
      <c r="M5" s="28">
        <v>40</v>
      </c>
      <c r="N5" s="28">
        <v>40</v>
      </c>
      <c r="O5" s="28">
        <v>33</v>
      </c>
      <c r="AF5" s="29"/>
    </row>
    <row r="6" spans="1:33" ht="18.75">
      <c r="A6" s="9" t="s">
        <v>47</v>
      </c>
      <c r="B6" s="27">
        <v>85</v>
      </c>
      <c r="C6" s="28">
        <v>85</v>
      </c>
      <c r="D6" s="28">
        <v>85</v>
      </c>
      <c r="E6" s="28">
        <v>85</v>
      </c>
      <c r="F6" s="28">
        <v>85</v>
      </c>
      <c r="G6" s="28">
        <v>54</v>
      </c>
      <c r="H6" s="28">
        <v>50</v>
      </c>
      <c r="I6" s="28">
        <v>27</v>
      </c>
      <c r="J6" s="28">
        <v>27</v>
      </c>
      <c r="K6" s="28">
        <v>73</v>
      </c>
      <c r="L6" s="28">
        <v>20</v>
      </c>
      <c r="M6" s="28">
        <v>45</v>
      </c>
      <c r="N6" s="28">
        <v>70</v>
      </c>
      <c r="O6" s="28">
        <v>85</v>
      </c>
      <c r="R6" t="s">
        <v>48</v>
      </c>
      <c r="S6" s="30">
        <f>IF(S7=0,1,IF(S7&lt;0.125,2,IF(S7&lt;0.25,3,IF(S7&lt;0.375,4,IF(S7&lt;0.5,5,IF(S7&lt;0.625,6,IF(S7&lt;0.75,7,IF(S7&lt;0.875,8,9))))))))</f>
        <v>9</v>
      </c>
      <c r="T6" s="30">
        <f t="shared" ref="T6:AB6" si="0">IF(T7=0,1,IF(T7&lt;0.125,2,IF(T7&lt;0.25,3,IF(T7&lt;0.375,4,IF(T7&lt;0.5,5,IF(T7&lt;0.625,6,IF(T7&lt;0.75,7,IF(T7&lt;0.875,8,9))))))))</f>
        <v>9</v>
      </c>
      <c r="U6" s="30">
        <f t="shared" si="0"/>
        <v>9</v>
      </c>
      <c r="V6" s="30">
        <f t="shared" si="0"/>
        <v>6</v>
      </c>
      <c r="W6" s="30">
        <f t="shared" si="0"/>
        <v>4</v>
      </c>
      <c r="X6" s="30">
        <f t="shared" si="0"/>
        <v>8</v>
      </c>
      <c r="Y6" s="30">
        <f t="shared" si="0"/>
        <v>9</v>
      </c>
      <c r="Z6" s="30">
        <f t="shared" si="0"/>
        <v>3</v>
      </c>
      <c r="AA6" s="30">
        <f t="shared" si="0"/>
        <v>1</v>
      </c>
      <c r="AB6" s="30">
        <f t="shared" si="0"/>
        <v>6</v>
      </c>
      <c r="AD6" s="1"/>
      <c r="AF6" s="29"/>
    </row>
    <row r="7" spans="1:33">
      <c r="A7" s="22" t="s">
        <v>49</v>
      </c>
      <c r="B7" s="27">
        <v>0.39</v>
      </c>
      <c r="C7" s="28">
        <v>0.31</v>
      </c>
      <c r="D7" s="28">
        <v>0.35</v>
      </c>
      <c r="E7" s="31" t="s">
        <v>50</v>
      </c>
      <c r="F7" s="31" t="s">
        <v>50</v>
      </c>
      <c r="G7" s="28">
        <v>4.0999999999999996</v>
      </c>
      <c r="H7" s="28">
        <v>0.02</v>
      </c>
      <c r="I7" s="28">
        <v>1.57</v>
      </c>
      <c r="J7" s="28">
        <v>2.76</v>
      </c>
      <c r="K7" s="28">
        <v>0.74</v>
      </c>
      <c r="L7" s="28">
        <v>0.33</v>
      </c>
      <c r="M7" s="28">
        <v>0.46</v>
      </c>
      <c r="N7" s="28">
        <v>12.65</v>
      </c>
      <c r="O7" s="28">
        <v>0.12</v>
      </c>
      <c r="R7" t="s">
        <v>51</v>
      </c>
      <c r="S7" s="60">
        <f t="shared" ref="S7:AB7" si="1">(S8-MIN($S$8:$AB$8))/(MAX($S$8:$AB$8)-MIN($S$8:$AB$8))</f>
        <v>1</v>
      </c>
      <c r="T7" s="60">
        <f t="shared" si="1"/>
        <v>0.94736842105263153</v>
      </c>
      <c r="U7" s="60">
        <f t="shared" si="1"/>
        <v>1</v>
      </c>
      <c r="V7" s="60">
        <f t="shared" si="1"/>
        <v>0.55263157894736847</v>
      </c>
      <c r="W7" s="60">
        <f t="shared" si="1"/>
        <v>0.3157894736842104</v>
      </c>
      <c r="X7" s="60">
        <f t="shared" si="1"/>
        <v>0.86842105263157887</v>
      </c>
      <c r="Y7" s="60">
        <f t="shared" si="1"/>
        <v>0.89473684210526305</v>
      </c>
      <c r="Z7" s="60">
        <f t="shared" si="1"/>
        <v>0.15789473684210537</v>
      </c>
      <c r="AA7" s="60">
        <f t="shared" si="1"/>
        <v>0</v>
      </c>
      <c r="AB7" s="60">
        <f t="shared" si="1"/>
        <v>0.60526315789473695</v>
      </c>
    </row>
    <row r="8" spans="1:33">
      <c r="A8" s="22" t="s">
        <v>17</v>
      </c>
      <c r="B8" s="27">
        <f>7.35*49</f>
        <v>360.15</v>
      </c>
      <c r="C8" s="28">
        <f>3.2*80</f>
        <v>256</v>
      </c>
      <c r="D8" s="28">
        <f>5.275*58</f>
        <v>305.95000000000005</v>
      </c>
      <c r="E8" s="28">
        <f>6.05*55</f>
        <v>332.75</v>
      </c>
      <c r="F8" s="31" t="s">
        <v>50</v>
      </c>
      <c r="G8" s="28">
        <f>0.33*33</f>
        <v>10.89</v>
      </c>
      <c r="H8" s="28">
        <f>0.33*33</f>
        <v>10.89</v>
      </c>
      <c r="I8" s="28">
        <f>0.083*33</f>
        <v>2.7390000000000003</v>
      </c>
      <c r="J8" s="28">
        <f>0.083*33</f>
        <v>2.7390000000000003</v>
      </c>
      <c r="K8" s="31" t="s">
        <v>50</v>
      </c>
      <c r="L8" s="28">
        <f>0.162*27</f>
        <v>4.3740000000000006</v>
      </c>
      <c r="M8" s="28">
        <f>0.162*27</f>
        <v>4.3740000000000006</v>
      </c>
      <c r="N8" s="28">
        <f>0.75*15</f>
        <v>11.25</v>
      </c>
      <c r="O8" s="28">
        <f>0.036*18</f>
        <v>0.64799999999999991</v>
      </c>
      <c r="R8" t="s">
        <v>52</v>
      </c>
      <c r="S8" s="29">
        <v>0.114</v>
      </c>
      <c r="T8" s="29">
        <v>0.112</v>
      </c>
      <c r="U8" s="29">
        <v>0.114</v>
      </c>
      <c r="V8" s="29">
        <v>9.7000000000000003E-2</v>
      </c>
      <c r="W8" s="29">
        <v>8.7999999999999995E-2</v>
      </c>
      <c r="X8" s="29">
        <v>0.109</v>
      </c>
      <c r="Y8" s="29">
        <v>0.11</v>
      </c>
      <c r="Z8" s="29">
        <v>8.2000000000000003E-2</v>
      </c>
      <c r="AA8" s="29">
        <v>7.5999999999999998E-2</v>
      </c>
      <c r="AB8" s="29">
        <v>9.9000000000000005E-2</v>
      </c>
      <c r="AF8" s="32"/>
      <c r="AG8" s="29"/>
    </row>
    <row r="9" spans="1:33">
      <c r="A9" s="22" t="s">
        <v>18</v>
      </c>
      <c r="B9" s="27">
        <f>7.65*51</f>
        <v>390.15000000000003</v>
      </c>
      <c r="C9" s="28">
        <f>0.8*20</f>
        <v>16</v>
      </c>
      <c r="D9" s="28">
        <f>4.225*41</f>
        <v>173.22499999999999</v>
      </c>
      <c r="E9" s="28">
        <f>4.95*45</f>
        <v>222.75</v>
      </c>
      <c r="F9" s="31" t="s">
        <v>50</v>
      </c>
      <c r="G9" s="28">
        <f>0.67*67</f>
        <v>44.89</v>
      </c>
      <c r="H9" s="28">
        <f>0.67*67</f>
        <v>44.89</v>
      </c>
      <c r="I9" s="28">
        <f>0.168*67</f>
        <v>11.256</v>
      </c>
      <c r="J9" s="28">
        <f>0.168*67</f>
        <v>11.256</v>
      </c>
      <c r="K9" s="31" t="s">
        <v>50</v>
      </c>
      <c r="L9" s="28">
        <f>0.438*73</f>
        <v>31.974</v>
      </c>
      <c r="M9" s="28">
        <f>0.438*73</f>
        <v>31.974</v>
      </c>
      <c r="N9" s="28">
        <f>4.25*85</f>
        <v>361.25</v>
      </c>
      <c r="O9" s="28">
        <f>0.574*82</f>
        <v>47.067999999999998</v>
      </c>
      <c r="Q9" s="16"/>
      <c r="AF9" s="32"/>
      <c r="AG9" s="29"/>
    </row>
    <row r="10" spans="1:33" ht="15.75" thickBot="1">
      <c r="A10" s="9" t="s">
        <v>19</v>
      </c>
      <c r="B10" s="27">
        <v>0.11</v>
      </c>
      <c r="C10" s="28">
        <v>0.11</v>
      </c>
      <c r="D10" s="28">
        <v>0.11</v>
      </c>
      <c r="E10" s="28" t="s">
        <v>50</v>
      </c>
      <c r="F10" s="31" t="s">
        <v>50</v>
      </c>
      <c r="G10" s="28">
        <v>0.55000000000000004</v>
      </c>
      <c r="H10" s="28">
        <v>0.27</v>
      </c>
      <c r="I10" s="28">
        <v>0.17</v>
      </c>
      <c r="J10" s="28">
        <v>0.17</v>
      </c>
      <c r="K10" s="28">
        <v>0.25</v>
      </c>
      <c r="L10" s="28">
        <v>0.87</v>
      </c>
      <c r="M10" s="28">
        <v>0.23</v>
      </c>
      <c r="N10" s="28">
        <v>0.21</v>
      </c>
      <c r="O10" s="28">
        <v>0.14000000000000001</v>
      </c>
      <c r="Q10" s="16"/>
      <c r="AF10" s="32"/>
      <c r="AG10" s="29"/>
    </row>
    <row r="11" spans="1:33">
      <c r="A11" s="26" t="s">
        <v>20</v>
      </c>
      <c r="B11" s="27">
        <v>0</v>
      </c>
      <c r="C11" s="28">
        <v>0.5</v>
      </c>
      <c r="D11" s="28">
        <v>0</v>
      </c>
      <c r="E11" s="28">
        <v>0</v>
      </c>
      <c r="F11" s="31" t="s">
        <v>50</v>
      </c>
      <c r="G11" s="28">
        <v>1</v>
      </c>
      <c r="H11" s="28">
        <v>1</v>
      </c>
      <c r="I11" s="28">
        <v>1</v>
      </c>
      <c r="J11" s="28">
        <v>1</v>
      </c>
      <c r="K11" s="28">
        <v>0.5</v>
      </c>
      <c r="L11" s="28">
        <v>1</v>
      </c>
      <c r="M11" s="28">
        <v>1</v>
      </c>
      <c r="N11" s="28">
        <v>0.5</v>
      </c>
      <c r="O11" s="28">
        <v>0</v>
      </c>
      <c r="Q11" s="60"/>
      <c r="R11" s="37"/>
      <c r="S11" s="83" t="s">
        <v>12</v>
      </c>
      <c r="T11" s="83" t="s">
        <v>13</v>
      </c>
      <c r="U11" s="83" t="s">
        <v>14</v>
      </c>
      <c r="V11" s="83" t="s">
        <v>15</v>
      </c>
      <c r="W11" s="83" t="s">
        <v>16</v>
      </c>
      <c r="X11" s="83" t="s">
        <v>17</v>
      </c>
      <c r="Y11" s="83" t="s">
        <v>18</v>
      </c>
      <c r="Z11" s="83" t="s">
        <v>19</v>
      </c>
      <c r="AA11" s="83" t="s">
        <v>20</v>
      </c>
      <c r="AB11" s="84" t="s">
        <v>21</v>
      </c>
      <c r="AF11" s="32"/>
      <c r="AG11" s="29"/>
    </row>
    <row r="12" spans="1:33">
      <c r="A12" s="22" t="s">
        <v>21</v>
      </c>
      <c r="B12" s="27">
        <v>1.6</v>
      </c>
      <c r="C12" s="28">
        <v>9.8000000000000007</v>
      </c>
      <c r="D12" s="28">
        <v>5.7</v>
      </c>
      <c r="E12" s="28">
        <v>4.4000000000000004</v>
      </c>
      <c r="F12" s="31" t="s">
        <v>50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1.8</v>
      </c>
      <c r="Q12" s="61"/>
      <c r="R12" s="88" t="s">
        <v>12</v>
      </c>
      <c r="S12" s="41">
        <f>$S$6/S6</f>
        <v>1</v>
      </c>
      <c r="T12" s="65">
        <f>$S$6/T6</f>
        <v>1</v>
      </c>
      <c r="U12" s="65">
        <f t="shared" ref="U12:AB12" si="2">$S$6/U6</f>
        <v>1</v>
      </c>
      <c r="V12" s="65">
        <f t="shared" si="2"/>
        <v>1.5</v>
      </c>
      <c r="W12" s="65">
        <f t="shared" si="2"/>
        <v>2.25</v>
      </c>
      <c r="X12" s="65">
        <f t="shared" si="2"/>
        <v>1.125</v>
      </c>
      <c r="Y12" s="65">
        <f t="shared" si="2"/>
        <v>1</v>
      </c>
      <c r="Z12" s="65">
        <f t="shared" si="2"/>
        <v>3</v>
      </c>
      <c r="AA12" s="65">
        <f t="shared" si="2"/>
        <v>9</v>
      </c>
      <c r="AB12" s="72">
        <f t="shared" si="2"/>
        <v>1.5</v>
      </c>
      <c r="AF12" s="32"/>
      <c r="AG12" s="29"/>
    </row>
    <row r="13" spans="1:33">
      <c r="Q13" s="61"/>
      <c r="R13" s="88" t="s">
        <v>13</v>
      </c>
      <c r="S13" s="65">
        <f>$T$6/S6</f>
        <v>1</v>
      </c>
      <c r="T13" s="41">
        <f>$T$6/T6</f>
        <v>1</v>
      </c>
      <c r="U13" s="65">
        <f t="shared" ref="U13:AB13" si="3">$T$6/U6</f>
        <v>1</v>
      </c>
      <c r="V13" s="65">
        <f t="shared" si="3"/>
        <v>1.5</v>
      </c>
      <c r="W13" s="65">
        <f t="shared" si="3"/>
        <v>2.25</v>
      </c>
      <c r="X13" s="65">
        <f t="shared" si="3"/>
        <v>1.125</v>
      </c>
      <c r="Y13" s="65">
        <f t="shared" si="3"/>
        <v>1</v>
      </c>
      <c r="Z13" s="65">
        <f t="shared" si="3"/>
        <v>3</v>
      </c>
      <c r="AA13" s="65">
        <f t="shared" si="3"/>
        <v>9</v>
      </c>
      <c r="AB13" s="72">
        <f t="shared" si="3"/>
        <v>1.5</v>
      </c>
      <c r="AF13" s="32"/>
      <c r="AG13" s="29"/>
    </row>
    <row r="14" spans="1:33" ht="19.5" thickBot="1">
      <c r="A14" s="1" t="s">
        <v>0</v>
      </c>
      <c r="Q14" s="61"/>
      <c r="R14" s="88" t="s">
        <v>14</v>
      </c>
      <c r="S14" s="65">
        <f t="shared" ref="S14:T14" si="4">$U$6/S6</f>
        <v>1</v>
      </c>
      <c r="T14" s="65">
        <f t="shared" si="4"/>
        <v>1</v>
      </c>
      <c r="U14" s="41">
        <f>$U$6/U6</f>
        <v>1</v>
      </c>
      <c r="V14" s="65">
        <f t="shared" ref="V14:AB14" si="5">$U$6/V6</f>
        <v>1.5</v>
      </c>
      <c r="W14" s="65">
        <f t="shared" si="5"/>
        <v>2.25</v>
      </c>
      <c r="X14" s="65">
        <f t="shared" si="5"/>
        <v>1.125</v>
      </c>
      <c r="Y14" s="65">
        <f t="shared" si="5"/>
        <v>1</v>
      </c>
      <c r="Z14" s="65">
        <f t="shared" si="5"/>
        <v>3</v>
      </c>
      <c r="AA14" s="65">
        <f t="shared" si="5"/>
        <v>9</v>
      </c>
      <c r="AB14" s="72">
        <f t="shared" si="5"/>
        <v>1.5</v>
      </c>
      <c r="AF14" s="32"/>
      <c r="AG14" s="29"/>
    </row>
    <row r="15" spans="1:33" ht="15.75" thickBot="1">
      <c r="A15" s="2"/>
      <c r="B15" s="3" t="s">
        <v>1</v>
      </c>
      <c r="C15" s="4" t="s">
        <v>2</v>
      </c>
      <c r="D15" s="4" t="s">
        <v>3</v>
      </c>
      <c r="E15" s="4" t="s">
        <v>4</v>
      </c>
      <c r="F15" s="4" t="s">
        <v>5</v>
      </c>
      <c r="G15" s="4" t="s">
        <v>6</v>
      </c>
      <c r="H15" s="4" t="s">
        <v>7</v>
      </c>
      <c r="I15" s="4" t="s">
        <v>8</v>
      </c>
      <c r="J15" s="4" t="s">
        <v>9</v>
      </c>
      <c r="K15" s="4" t="s">
        <v>10</v>
      </c>
      <c r="L15" s="5" t="s">
        <v>11</v>
      </c>
      <c r="M15" s="4" t="s">
        <v>43</v>
      </c>
      <c r="N15" s="4" t="s">
        <v>44</v>
      </c>
      <c r="O15" s="4" t="s">
        <v>45</v>
      </c>
      <c r="Q15" s="61"/>
      <c r="R15" s="88" t="s">
        <v>15</v>
      </c>
      <c r="S15" s="65">
        <f t="shared" ref="S15:U15" si="6">$V$6/S6</f>
        <v>0.66666666666666663</v>
      </c>
      <c r="T15" s="65">
        <f t="shared" si="6"/>
        <v>0.66666666666666663</v>
      </c>
      <c r="U15" s="65">
        <f t="shared" si="6"/>
        <v>0.66666666666666663</v>
      </c>
      <c r="V15" s="41">
        <f>$V$6/V6</f>
        <v>1</v>
      </c>
      <c r="W15" s="65">
        <f t="shared" ref="W15:AB15" si="7">$V$6/W6</f>
        <v>1.5</v>
      </c>
      <c r="X15" s="65">
        <f t="shared" si="7"/>
        <v>0.75</v>
      </c>
      <c r="Y15" s="65">
        <f t="shared" si="7"/>
        <v>0.66666666666666663</v>
      </c>
      <c r="Z15" s="65">
        <f t="shared" si="7"/>
        <v>2</v>
      </c>
      <c r="AA15" s="65">
        <f t="shared" si="7"/>
        <v>6</v>
      </c>
      <c r="AB15" s="72">
        <f t="shared" si="7"/>
        <v>1</v>
      </c>
      <c r="AF15" s="32"/>
      <c r="AG15" s="29"/>
    </row>
    <row r="16" spans="1:33">
      <c r="A16" s="22" t="s">
        <v>12</v>
      </c>
      <c r="B16" s="23">
        <v>64.37</v>
      </c>
      <c r="C16" s="24">
        <v>78.06</v>
      </c>
      <c r="D16" s="24">
        <v>62.81</v>
      </c>
      <c r="E16" s="24">
        <v>26.35</v>
      </c>
      <c r="F16" s="24">
        <v>124.97</v>
      </c>
      <c r="G16" s="24">
        <v>76.28</v>
      </c>
      <c r="H16" s="24">
        <v>128.68</v>
      </c>
      <c r="I16" s="24">
        <v>202.94</v>
      </c>
      <c r="J16" s="24">
        <v>177.8</v>
      </c>
      <c r="K16" s="24">
        <v>72</v>
      </c>
      <c r="L16" s="24">
        <v>53.79</v>
      </c>
      <c r="M16" s="24">
        <v>104.63</v>
      </c>
      <c r="N16" s="24">
        <v>181.17</v>
      </c>
      <c r="O16" s="24">
        <v>39.979999999999997</v>
      </c>
      <c r="Q16" s="61"/>
      <c r="R16" s="88" t="s">
        <v>16</v>
      </c>
      <c r="S16" s="65">
        <f t="shared" ref="S16:V16" si="8">$W$6/S6</f>
        <v>0.44444444444444442</v>
      </c>
      <c r="T16" s="65">
        <f t="shared" si="8"/>
        <v>0.44444444444444442</v>
      </c>
      <c r="U16" s="65">
        <f t="shared" si="8"/>
        <v>0.44444444444444442</v>
      </c>
      <c r="V16" s="65">
        <f t="shared" si="8"/>
        <v>0.66666666666666663</v>
      </c>
      <c r="W16" s="41">
        <f>$W$6/W6</f>
        <v>1</v>
      </c>
      <c r="X16" s="65">
        <f t="shared" ref="X16:AB16" si="9">$W$6/X6</f>
        <v>0.5</v>
      </c>
      <c r="Y16" s="65">
        <f t="shared" si="9"/>
        <v>0.44444444444444442</v>
      </c>
      <c r="Z16" s="65">
        <f t="shared" si="9"/>
        <v>1.3333333333333333</v>
      </c>
      <c r="AA16" s="65">
        <f t="shared" si="9"/>
        <v>4</v>
      </c>
      <c r="AB16" s="72">
        <f t="shared" si="9"/>
        <v>0.66666666666666663</v>
      </c>
      <c r="AF16" s="32"/>
      <c r="AG16" s="29"/>
    </row>
    <row r="17" spans="1:49">
      <c r="A17" s="26" t="s">
        <v>13</v>
      </c>
      <c r="B17" s="27">
        <v>0.5</v>
      </c>
      <c r="C17" s="28">
        <v>1</v>
      </c>
      <c r="D17" s="28">
        <v>0.5</v>
      </c>
      <c r="E17" s="28">
        <v>1</v>
      </c>
      <c r="F17" s="28">
        <v>0</v>
      </c>
      <c r="G17" s="28">
        <v>0</v>
      </c>
      <c r="H17" s="28">
        <v>0</v>
      </c>
      <c r="I17" s="28">
        <v>0</v>
      </c>
      <c r="J17" s="28">
        <v>0.5</v>
      </c>
      <c r="K17" s="28">
        <v>0.5</v>
      </c>
      <c r="L17" s="28">
        <v>0.5</v>
      </c>
      <c r="M17" s="28">
        <v>1</v>
      </c>
      <c r="N17" s="28">
        <v>1</v>
      </c>
      <c r="O17" s="28">
        <v>0.5</v>
      </c>
      <c r="Q17" s="61"/>
      <c r="R17" s="88" t="s">
        <v>17</v>
      </c>
      <c r="S17" s="65">
        <f t="shared" ref="S17:W17" si="10">$X$6/S6</f>
        <v>0.88888888888888884</v>
      </c>
      <c r="T17" s="65">
        <f t="shared" si="10"/>
        <v>0.88888888888888884</v>
      </c>
      <c r="U17" s="65">
        <f t="shared" si="10"/>
        <v>0.88888888888888884</v>
      </c>
      <c r="V17" s="65">
        <f t="shared" si="10"/>
        <v>1.3333333333333333</v>
      </c>
      <c r="W17" s="65">
        <f t="shared" si="10"/>
        <v>2</v>
      </c>
      <c r="X17" s="41">
        <f>$X$6/X6</f>
        <v>1</v>
      </c>
      <c r="Y17" s="65">
        <f t="shared" ref="Y17:AB17" si="11">$X$6/Y6</f>
        <v>0.88888888888888884</v>
      </c>
      <c r="Z17" s="65">
        <f t="shared" si="11"/>
        <v>2.6666666666666665</v>
      </c>
      <c r="AA17" s="65">
        <f t="shared" si="11"/>
        <v>8</v>
      </c>
      <c r="AB17" s="72">
        <f t="shared" si="11"/>
        <v>1.3333333333333333</v>
      </c>
      <c r="AF17" s="32"/>
      <c r="AG17" s="29"/>
    </row>
    <row r="18" spans="1:49">
      <c r="A18" s="9" t="s">
        <v>14</v>
      </c>
      <c r="B18" s="27">
        <v>48</v>
      </c>
      <c r="C18" s="28">
        <v>59</v>
      </c>
      <c r="D18" s="28">
        <v>79</v>
      </c>
      <c r="E18" s="28">
        <v>100</v>
      </c>
      <c r="F18" s="28">
        <v>100</v>
      </c>
      <c r="G18" s="28">
        <v>100</v>
      </c>
      <c r="H18" s="28">
        <v>100</v>
      </c>
      <c r="I18" s="28">
        <v>100</v>
      </c>
      <c r="J18" s="28">
        <v>40</v>
      </c>
      <c r="K18" s="28">
        <v>40</v>
      </c>
      <c r="L18" s="28">
        <v>33</v>
      </c>
      <c r="M18" s="28">
        <v>50</v>
      </c>
      <c r="N18" s="28">
        <v>45</v>
      </c>
      <c r="O18" s="28">
        <v>15</v>
      </c>
      <c r="Q18" s="61"/>
      <c r="R18" s="88" t="s">
        <v>18</v>
      </c>
      <c r="S18" s="65">
        <f t="shared" ref="S18:X18" si="12">$Y$6/S6</f>
        <v>1</v>
      </c>
      <c r="T18" s="65">
        <f t="shared" si="12"/>
        <v>1</v>
      </c>
      <c r="U18" s="65">
        <f t="shared" si="12"/>
        <v>1</v>
      </c>
      <c r="V18" s="65">
        <f t="shared" si="12"/>
        <v>1.5</v>
      </c>
      <c r="W18" s="65">
        <f t="shared" si="12"/>
        <v>2.25</v>
      </c>
      <c r="X18" s="65">
        <f t="shared" si="12"/>
        <v>1.125</v>
      </c>
      <c r="Y18" s="41">
        <f>$Y$6/Y6</f>
        <v>1</v>
      </c>
      <c r="Z18" s="65">
        <f t="shared" ref="Z18:AB18" si="13">$Y$6/Z6</f>
        <v>3</v>
      </c>
      <c r="AA18" s="65">
        <f t="shared" si="13"/>
        <v>9</v>
      </c>
      <c r="AB18" s="72">
        <f t="shared" si="13"/>
        <v>1.5</v>
      </c>
    </row>
    <row r="19" spans="1:49">
      <c r="A19" s="9" t="s">
        <v>47</v>
      </c>
      <c r="B19" s="27">
        <v>85</v>
      </c>
      <c r="C19" s="28">
        <v>85</v>
      </c>
      <c r="D19" s="28">
        <v>85</v>
      </c>
      <c r="E19" s="28">
        <v>54</v>
      </c>
      <c r="F19" s="28">
        <v>50</v>
      </c>
      <c r="G19" s="28">
        <v>27</v>
      </c>
      <c r="H19" s="28">
        <v>27</v>
      </c>
      <c r="I19" s="28">
        <v>20</v>
      </c>
      <c r="J19" s="28">
        <v>45</v>
      </c>
      <c r="K19" s="28">
        <v>70</v>
      </c>
      <c r="L19" s="28">
        <v>85</v>
      </c>
      <c r="M19" s="28">
        <v>85</v>
      </c>
      <c r="N19" s="28">
        <v>85</v>
      </c>
      <c r="O19" s="28">
        <v>73</v>
      </c>
      <c r="Q19" s="61"/>
      <c r="R19" s="88" t="s">
        <v>19</v>
      </c>
      <c r="S19" s="65">
        <f t="shared" ref="S19:Y19" si="14">$Z$6/S6</f>
        <v>0.33333333333333331</v>
      </c>
      <c r="T19" s="65">
        <f t="shared" si="14"/>
        <v>0.33333333333333331</v>
      </c>
      <c r="U19" s="65">
        <f t="shared" si="14"/>
        <v>0.33333333333333331</v>
      </c>
      <c r="V19" s="65">
        <f t="shared" si="14"/>
        <v>0.5</v>
      </c>
      <c r="W19" s="65">
        <f t="shared" si="14"/>
        <v>0.75</v>
      </c>
      <c r="X19" s="65">
        <f t="shared" si="14"/>
        <v>0.375</v>
      </c>
      <c r="Y19" s="65">
        <f t="shared" si="14"/>
        <v>0.33333333333333331</v>
      </c>
      <c r="Z19" s="41">
        <f>$Z$6/Z6</f>
        <v>1</v>
      </c>
      <c r="AA19" s="65">
        <f t="shared" ref="AA19:AB19" si="15">$Z$6/AA6</f>
        <v>3</v>
      </c>
      <c r="AB19" s="72">
        <f t="shared" si="15"/>
        <v>0.5</v>
      </c>
    </row>
    <row r="20" spans="1:49">
      <c r="A20" s="22" t="s">
        <v>49</v>
      </c>
      <c r="B20" s="27">
        <v>0.39</v>
      </c>
      <c r="C20" s="28">
        <v>0.31</v>
      </c>
      <c r="D20" s="28">
        <v>0.35</v>
      </c>
      <c r="E20" s="28">
        <v>4.0999999999999996</v>
      </c>
      <c r="F20" s="28">
        <v>0.02</v>
      </c>
      <c r="G20" s="28">
        <v>1.57</v>
      </c>
      <c r="H20" s="28">
        <v>2.76</v>
      </c>
      <c r="I20" s="28">
        <v>0.33</v>
      </c>
      <c r="J20" s="28">
        <v>0.46</v>
      </c>
      <c r="K20" s="28">
        <v>12.65</v>
      </c>
      <c r="L20" s="28">
        <v>0.12</v>
      </c>
      <c r="M20" s="31" t="s">
        <v>50</v>
      </c>
      <c r="N20" s="31" t="s">
        <v>50</v>
      </c>
      <c r="O20" s="28">
        <v>0.74</v>
      </c>
      <c r="Q20" s="61"/>
      <c r="R20" s="88" t="s">
        <v>20</v>
      </c>
      <c r="S20" s="65">
        <f t="shared" ref="S20:Z20" si="16">$AA$6/S6</f>
        <v>0.1111111111111111</v>
      </c>
      <c r="T20" s="65">
        <f t="shared" si="16"/>
        <v>0.1111111111111111</v>
      </c>
      <c r="U20" s="65">
        <f t="shared" si="16"/>
        <v>0.1111111111111111</v>
      </c>
      <c r="V20" s="65">
        <f t="shared" si="16"/>
        <v>0.16666666666666666</v>
      </c>
      <c r="W20" s="65">
        <f t="shared" si="16"/>
        <v>0.25</v>
      </c>
      <c r="X20" s="65">
        <f t="shared" si="16"/>
        <v>0.125</v>
      </c>
      <c r="Y20" s="65">
        <f t="shared" si="16"/>
        <v>0.1111111111111111</v>
      </c>
      <c r="Z20" s="65">
        <f t="shared" si="16"/>
        <v>0.33333333333333331</v>
      </c>
      <c r="AA20" s="41">
        <f>$AA$6/AA6</f>
        <v>1</v>
      </c>
      <c r="AB20" s="72">
        <f>$AA$6/AB6</f>
        <v>0.16666666666666666</v>
      </c>
    </row>
    <row r="21" spans="1:49" ht="15.75" thickBot="1">
      <c r="A21" s="22" t="s">
        <v>17</v>
      </c>
      <c r="B21" s="27">
        <f>7.35*49</f>
        <v>360.15</v>
      </c>
      <c r="C21" s="28">
        <f>3.2*80</f>
        <v>256</v>
      </c>
      <c r="D21" s="28">
        <f>5.275*58</f>
        <v>305.95000000000005</v>
      </c>
      <c r="E21" s="28">
        <f>0.33*33</f>
        <v>10.89</v>
      </c>
      <c r="F21" s="28">
        <f>0.33*33</f>
        <v>10.89</v>
      </c>
      <c r="G21" s="28">
        <f>0.083*33</f>
        <v>2.7390000000000003</v>
      </c>
      <c r="H21" s="28">
        <f>0.083*33</f>
        <v>2.7390000000000003</v>
      </c>
      <c r="I21" s="28">
        <f>0.162*27</f>
        <v>4.3740000000000006</v>
      </c>
      <c r="J21" s="28">
        <f>0.162*27</f>
        <v>4.3740000000000006</v>
      </c>
      <c r="K21" s="28">
        <f>0.75*15</f>
        <v>11.25</v>
      </c>
      <c r="L21" s="28">
        <f>0.036*18</f>
        <v>0.64799999999999991</v>
      </c>
      <c r="M21" s="28">
        <f>6.05*55</f>
        <v>332.75</v>
      </c>
      <c r="N21" s="31" t="s">
        <v>50</v>
      </c>
      <c r="O21" s="31" t="s">
        <v>50</v>
      </c>
      <c r="Q21" s="61"/>
      <c r="R21" s="89" t="s">
        <v>21</v>
      </c>
      <c r="S21" s="73">
        <f t="shared" ref="S21:AA21" si="17">$AB$6/S6</f>
        <v>0.66666666666666663</v>
      </c>
      <c r="T21" s="73">
        <f t="shared" si="17"/>
        <v>0.66666666666666663</v>
      </c>
      <c r="U21" s="73">
        <f t="shared" si="17"/>
        <v>0.66666666666666663</v>
      </c>
      <c r="V21" s="73">
        <f t="shared" si="17"/>
        <v>1</v>
      </c>
      <c r="W21" s="73">
        <f t="shared" si="17"/>
        <v>1.5</v>
      </c>
      <c r="X21" s="73">
        <f t="shared" si="17"/>
        <v>0.75</v>
      </c>
      <c r="Y21" s="73">
        <f t="shared" si="17"/>
        <v>0.66666666666666663</v>
      </c>
      <c r="Z21" s="73">
        <f t="shared" si="17"/>
        <v>2</v>
      </c>
      <c r="AA21" s="73">
        <f t="shared" si="17"/>
        <v>6</v>
      </c>
      <c r="AB21" s="41">
        <f>$AB$6/AB6</f>
        <v>1</v>
      </c>
    </row>
    <row r="22" spans="1:49">
      <c r="A22" s="22" t="s">
        <v>18</v>
      </c>
      <c r="B22" s="27">
        <f>7.65*51</f>
        <v>390.15000000000003</v>
      </c>
      <c r="C22" s="28">
        <f>0.8*20</f>
        <v>16</v>
      </c>
      <c r="D22" s="28">
        <f>4.225*41</f>
        <v>173.22499999999999</v>
      </c>
      <c r="E22" s="28">
        <f>0.67*67</f>
        <v>44.89</v>
      </c>
      <c r="F22" s="28">
        <f>0.67*67</f>
        <v>44.89</v>
      </c>
      <c r="G22" s="28">
        <f>0.168*67</f>
        <v>11.256</v>
      </c>
      <c r="H22" s="28">
        <f>0.168*67</f>
        <v>11.256</v>
      </c>
      <c r="I22" s="28">
        <f>0.438*73</f>
        <v>31.974</v>
      </c>
      <c r="J22" s="28">
        <f>0.438*73</f>
        <v>31.974</v>
      </c>
      <c r="K22" s="28">
        <f>4.25*85</f>
        <v>361.25</v>
      </c>
      <c r="L22" s="28">
        <f>0.574*82</f>
        <v>47.067999999999998</v>
      </c>
      <c r="M22" s="28">
        <f>4.95*45</f>
        <v>222.75</v>
      </c>
      <c r="N22" s="31" t="s">
        <v>50</v>
      </c>
      <c r="O22" s="31" t="s">
        <v>50</v>
      </c>
      <c r="Q22" s="16"/>
      <c r="R22" s="32"/>
    </row>
    <row r="23" spans="1:49">
      <c r="A23" s="9" t="s">
        <v>19</v>
      </c>
      <c r="B23" s="27">
        <v>0.11</v>
      </c>
      <c r="C23" s="28">
        <v>0.11</v>
      </c>
      <c r="D23" s="28">
        <v>0.11</v>
      </c>
      <c r="E23" s="28">
        <v>0.55000000000000004</v>
      </c>
      <c r="F23" s="28">
        <v>0.27</v>
      </c>
      <c r="G23" s="28">
        <v>0.17</v>
      </c>
      <c r="H23" s="28">
        <v>0.17</v>
      </c>
      <c r="I23" s="28">
        <v>0.87</v>
      </c>
      <c r="J23" s="28">
        <v>0.23</v>
      </c>
      <c r="K23" s="28">
        <v>0.21</v>
      </c>
      <c r="L23" s="28">
        <v>0.14000000000000001</v>
      </c>
      <c r="M23" s="28" t="s">
        <v>50</v>
      </c>
      <c r="N23" s="31" t="s">
        <v>50</v>
      </c>
      <c r="O23" s="28">
        <v>0.25</v>
      </c>
      <c r="Q23" s="16"/>
    </row>
    <row r="24" spans="1:49">
      <c r="A24" s="26" t="s">
        <v>20</v>
      </c>
      <c r="B24" s="27">
        <v>0</v>
      </c>
      <c r="C24" s="28">
        <v>0.5</v>
      </c>
      <c r="D24" s="28">
        <v>0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0.5</v>
      </c>
      <c r="L24" s="28">
        <v>0</v>
      </c>
      <c r="M24" s="28">
        <v>0</v>
      </c>
      <c r="N24" s="31" t="s">
        <v>50</v>
      </c>
      <c r="O24" s="28">
        <v>0.5</v>
      </c>
    </row>
    <row r="25" spans="1:49">
      <c r="A25" s="22" t="s">
        <v>21</v>
      </c>
      <c r="B25" s="27">
        <v>1.6</v>
      </c>
      <c r="C25" s="28">
        <v>9.8000000000000007</v>
      </c>
      <c r="D25" s="28">
        <v>5.7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1.8</v>
      </c>
      <c r="M25" s="28">
        <v>4.4000000000000004</v>
      </c>
      <c r="N25" s="31" t="s">
        <v>50</v>
      </c>
      <c r="O25" s="28">
        <v>0</v>
      </c>
      <c r="R25" s="33"/>
    </row>
    <row r="26" spans="1:49">
      <c r="R26" s="34" t="s">
        <v>53</v>
      </c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5"/>
      <c r="AE26" s="35"/>
      <c r="AF26" s="35"/>
      <c r="AT26" s="33"/>
    </row>
    <row r="27" spans="1:49" ht="19.5" thickBot="1">
      <c r="A27" s="1" t="s">
        <v>54</v>
      </c>
      <c r="AH27" s="33"/>
      <c r="AT27" s="33"/>
    </row>
    <row r="28" spans="1:49" ht="15.75" thickBot="1">
      <c r="A28" s="2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6</v>
      </c>
      <c r="H28" s="4" t="s">
        <v>7</v>
      </c>
      <c r="I28" s="4" t="s">
        <v>8</v>
      </c>
      <c r="J28" s="4" t="s">
        <v>9</v>
      </c>
      <c r="K28" s="4" t="s">
        <v>10</v>
      </c>
      <c r="L28" s="5" t="s">
        <v>11</v>
      </c>
      <c r="R28" t="s">
        <v>55</v>
      </c>
      <c r="S28" s="30">
        <f t="shared" ref="S28:AC28" si="18">B62</f>
        <v>8</v>
      </c>
      <c r="T28" s="30">
        <f t="shared" si="18"/>
        <v>7</v>
      </c>
      <c r="U28" s="30">
        <f t="shared" si="18"/>
        <v>8</v>
      </c>
      <c r="V28" s="30">
        <f t="shared" si="18"/>
        <v>9</v>
      </c>
      <c r="W28" s="30">
        <f t="shared" si="18"/>
        <v>5</v>
      </c>
      <c r="X28" s="30">
        <f t="shared" si="18"/>
        <v>7</v>
      </c>
      <c r="Y28" s="30">
        <f t="shared" si="18"/>
        <v>5</v>
      </c>
      <c r="Z28" s="30">
        <f t="shared" si="18"/>
        <v>1</v>
      </c>
      <c r="AA28" s="30">
        <f t="shared" si="18"/>
        <v>3</v>
      </c>
      <c r="AB28" s="30">
        <f t="shared" si="18"/>
        <v>7</v>
      </c>
      <c r="AC28" s="30">
        <f t="shared" si="18"/>
        <v>8</v>
      </c>
      <c r="AD28" s="29"/>
      <c r="AE28" s="29"/>
      <c r="AF28" s="29"/>
      <c r="AH28" s="33"/>
      <c r="AU28" s="29"/>
      <c r="AV28" s="29"/>
      <c r="AW28" s="29"/>
    </row>
    <row r="29" spans="1:49">
      <c r="A29" s="22" t="s">
        <v>12</v>
      </c>
      <c r="B29" s="23">
        <v>64.37</v>
      </c>
      <c r="C29" s="24">
        <v>78.06</v>
      </c>
      <c r="D29" s="24">
        <v>62.81</v>
      </c>
      <c r="E29" s="24">
        <v>26.35</v>
      </c>
      <c r="F29" s="24">
        <v>124.97</v>
      </c>
      <c r="G29" s="24">
        <v>76.28</v>
      </c>
      <c r="H29" s="24">
        <v>128.68</v>
      </c>
      <c r="I29" s="24">
        <v>202.94</v>
      </c>
      <c r="J29" s="24">
        <v>177.8</v>
      </c>
      <c r="K29" s="24">
        <v>72</v>
      </c>
      <c r="L29" s="24">
        <v>53.79</v>
      </c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</row>
    <row r="30" spans="1:49" ht="15.75" thickBot="1">
      <c r="A30" s="26" t="s">
        <v>13</v>
      </c>
      <c r="B30" s="30">
        <v>3</v>
      </c>
      <c r="C30" s="30">
        <v>5</v>
      </c>
      <c r="D30" s="30">
        <v>3</v>
      </c>
      <c r="E30" s="30">
        <v>5</v>
      </c>
      <c r="F30" s="30">
        <v>1</v>
      </c>
      <c r="G30" s="30">
        <v>1</v>
      </c>
      <c r="H30" s="30">
        <v>1</v>
      </c>
      <c r="I30" s="30">
        <v>1</v>
      </c>
      <c r="J30" s="30">
        <v>3</v>
      </c>
      <c r="K30" s="30">
        <v>3</v>
      </c>
      <c r="L30" s="30">
        <v>3</v>
      </c>
    </row>
    <row r="31" spans="1:49">
      <c r="A31" s="9" t="s">
        <v>14</v>
      </c>
      <c r="B31" s="27">
        <v>48</v>
      </c>
      <c r="C31" s="28">
        <v>59</v>
      </c>
      <c r="D31" s="28">
        <v>79</v>
      </c>
      <c r="E31" s="28">
        <v>100</v>
      </c>
      <c r="F31" s="28">
        <v>100</v>
      </c>
      <c r="G31" s="28">
        <v>100</v>
      </c>
      <c r="H31" s="28">
        <v>100</v>
      </c>
      <c r="I31" s="28">
        <v>100</v>
      </c>
      <c r="J31" s="28">
        <v>40</v>
      </c>
      <c r="K31" s="28">
        <v>40</v>
      </c>
      <c r="L31" s="28">
        <v>33</v>
      </c>
      <c r="R31" s="37"/>
      <c r="S31" s="38" t="s">
        <v>1</v>
      </c>
      <c r="T31" s="38" t="s">
        <v>2</v>
      </c>
      <c r="U31" s="38" t="s">
        <v>3</v>
      </c>
      <c r="V31" s="38" t="s">
        <v>4</v>
      </c>
      <c r="W31" s="38" t="s">
        <v>5</v>
      </c>
      <c r="X31" s="38" t="s">
        <v>6</v>
      </c>
      <c r="Y31" s="38" t="s">
        <v>7</v>
      </c>
      <c r="Z31" s="38" t="s">
        <v>8</v>
      </c>
      <c r="AA31" s="38" t="s">
        <v>9</v>
      </c>
      <c r="AB31" s="38" t="s">
        <v>10</v>
      </c>
      <c r="AC31" s="39" t="s">
        <v>11</v>
      </c>
      <c r="AD31" s="32"/>
      <c r="AE31" s="32"/>
      <c r="AF31" s="32"/>
      <c r="AT31" s="29"/>
    </row>
    <row r="32" spans="1:49">
      <c r="A32" s="9" t="s">
        <v>47</v>
      </c>
      <c r="B32" s="27">
        <v>85</v>
      </c>
      <c r="C32" s="28">
        <v>85</v>
      </c>
      <c r="D32" s="28">
        <v>85</v>
      </c>
      <c r="E32" s="28">
        <v>54</v>
      </c>
      <c r="F32" s="28">
        <v>50</v>
      </c>
      <c r="G32" s="28">
        <v>27</v>
      </c>
      <c r="H32" s="28">
        <v>27</v>
      </c>
      <c r="I32" s="28">
        <v>20</v>
      </c>
      <c r="J32" s="28">
        <v>45</v>
      </c>
      <c r="K32" s="28">
        <v>70</v>
      </c>
      <c r="L32" s="28">
        <v>85</v>
      </c>
      <c r="R32" s="40" t="s">
        <v>1</v>
      </c>
      <c r="S32" s="85">
        <f>IFERROR(IF(($S$28/S28)&gt;0,($S$28/S28),0),1)</f>
        <v>1</v>
      </c>
      <c r="T32" s="65">
        <f t="shared" ref="T32:AC32" si="19">IFERROR(IF(($S$28/T28)&gt;0,($S$28/T28),0),1)</f>
        <v>1.1428571428571428</v>
      </c>
      <c r="U32" s="65">
        <f t="shared" si="19"/>
        <v>1</v>
      </c>
      <c r="V32" s="65">
        <f t="shared" si="19"/>
        <v>0.88888888888888884</v>
      </c>
      <c r="W32" s="65">
        <f t="shared" si="19"/>
        <v>1.6</v>
      </c>
      <c r="X32" s="65">
        <f t="shared" si="19"/>
        <v>1.1428571428571428</v>
      </c>
      <c r="Y32" s="65">
        <f t="shared" si="19"/>
        <v>1.6</v>
      </c>
      <c r="Z32" s="65">
        <f t="shared" si="19"/>
        <v>8</v>
      </c>
      <c r="AA32" s="65">
        <f t="shared" si="19"/>
        <v>2.6666666666666665</v>
      </c>
      <c r="AB32" s="65">
        <f t="shared" si="19"/>
        <v>1.1428571428571428</v>
      </c>
      <c r="AC32" s="72">
        <f t="shared" si="19"/>
        <v>1</v>
      </c>
      <c r="AT32" s="29"/>
    </row>
    <row r="33" spans="1:46">
      <c r="A33" s="22" t="s">
        <v>49</v>
      </c>
      <c r="B33" s="27">
        <v>0.39</v>
      </c>
      <c r="C33" s="28">
        <v>0.31</v>
      </c>
      <c r="D33" s="28">
        <v>0.35</v>
      </c>
      <c r="E33" s="28">
        <v>4.0999999999999996</v>
      </c>
      <c r="F33" s="28">
        <v>0.02</v>
      </c>
      <c r="G33" s="28">
        <v>1.57</v>
      </c>
      <c r="H33" s="28">
        <v>2.76</v>
      </c>
      <c r="I33" s="28">
        <v>0.33</v>
      </c>
      <c r="J33" s="28">
        <v>0.46</v>
      </c>
      <c r="K33" s="28">
        <v>12.65</v>
      </c>
      <c r="L33" s="28">
        <v>0.12</v>
      </c>
      <c r="R33" s="40" t="s">
        <v>2</v>
      </c>
      <c r="S33" s="65">
        <f>IFERROR(IF(($T$28/S28)&gt;0,($T$28/S28),0),1)</f>
        <v>0.875</v>
      </c>
      <c r="T33" s="85">
        <f>IFERROR(IF(($T$28/T28)&gt;0,($T$28/T28),0),1)</f>
        <v>1</v>
      </c>
      <c r="U33" s="65">
        <f t="shared" ref="U33:AC33" si="20">IFERROR(IF(($T$28/U28)&gt;0,($T$28/U28),0),1)</f>
        <v>0.875</v>
      </c>
      <c r="V33" s="65">
        <f t="shared" si="20"/>
        <v>0.77777777777777779</v>
      </c>
      <c r="W33" s="65">
        <f t="shared" si="20"/>
        <v>1.4</v>
      </c>
      <c r="X33" s="65">
        <f t="shared" si="20"/>
        <v>1</v>
      </c>
      <c r="Y33" s="65">
        <f t="shared" si="20"/>
        <v>1.4</v>
      </c>
      <c r="Z33" s="65">
        <f t="shared" si="20"/>
        <v>7</v>
      </c>
      <c r="AA33" s="65">
        <f t="shared" si="20"/>
        <v>2.3333333333333335</v>
      </c>
      <c r="AB33" s="65">
        <f t="shared" si="20"/>
        <v>1</v>
      </c>
      <c r="AC33" s="72">
        <f t="shared" si="20"/>
        <v>0.875</v>
      </c>
      <c r="AT33" s="29"/>
    </row>
    <row r="34" spans="1:46">
      <c r="A34" s="22" t="s">
        <v>17</v>
      </c>
      <c r="B34" s="27">
        <f>7.35*49</f>
        <v>360.15</v>
      </c>
      <c r="C34" s="28">
        <f>3.2*80</f>
        <v>256</v>
      </c>
      <c r="D34" s="28">
        <f>5.275*58</f>
        <v>305.95000000000005</v>
      </c>
      <c r="E34" s="28">
        <f>0.33*33</f>
        <v>10.89</v>
      </c>
      <c r="F34" s="28">
        <f>0.33*33</f>
        <v>10.89</v>
      </c>
      <c r="G34" s="28">
        <f>0.083*33</f>
        <v>2.7390000000000003</v>
      </c>
      <c r="H34" s="28">
        <f>0.083*33</f>
        <v>2.7390000000000003</v>
      </c>
      <c r="I34" s="28">
        <f>0.162*27</f>
        <v>4.3740000000000006</v>
      </c>
      <c r="J34" s="28">
        <f>0.162*27</f>
        <v>4.3740000000000006</v>
      </c>
      <c r="K34" s="28">
        <f>0.75*15</f>
        <v>11.25</v>
      </c>
      <c r="L34" s="28">
        <f>0.036*18</f>
        <v>0.64799999999999991</v>
      </c>
      <c r="R34" s="40" t="s">
        <v>3</v>
      </c>
      <c r="S34" s="65">
        <f t="shared" ref="S34:T34" si="21">IFERROR(IF(($U$28/S28)&gt;0,($U$28/S28),0),1)</f>
        <v>1</v>
      </c>
      <c r="T34" s="65">
        <f t="shared" si="21"/>
        <v>1.1428571428571428</v>
      </c>
      <c r="U34" s="85">
        <f>IFERROR(IF(($U$28/U28)&gt;0,($U$28/U28),0),1)</f>
        <v>1</v>
      </c>
      <c r="V34" s="65">
        <f t="shared" ref="V34:AC34" si="22">IFERROR(IF(($U$28/V28)&gt;0,($U$28/V28),0),1)</f>
        <v>0.88888888888888884</v>
      </c>
      <c r="W34" s="65">
        <f t="shared" si="22"/>
        <v>1.6</v>
      </c>
      <c r="X34" s="65">
        <f t="shared" si="22"/>
        <v>1.1428571428571428</v>
      </c>
      <c r="Y34" s="65">
        <f t="shared" si="22"/>
        <v>1.6</v>
      </c>
      <c r="Z34" s="65">
        <f t="shared" si="22"/>
        <v>8</v>
      </c>
      <c r="AA34" s="65">
        <f t="shared" si="22"/>
        <v>2.6666666666666665</v>
      </c>
      <c r="AB34" s="65">
        <f t="shared" si="22"/>
        <v>1.1428571428571428</v>
      </c>
      <c r="AC34" s="72">
        <f t="shared" si="22"/>
        <v>1</v>
      </c>
      <c r="AT34" s="29"/>
    </row>
    <row r="35" spans="1:46">
      <c r="A35" s="22" t="s">
        <v>18</v>
      </c>
      <c r="B35" s="27">
        <f>7.65*51</f>
        <v>390.15000000000003</v>
      </c>
      <c r="C35" s="28">
        <f>0.8*20</f>
        <v>16</v>
      </c>
      <c r="D35" s="28">
        <f>4.225*41</f>
        <v>173.22499999999999</v>
      </c>
      <c r="E35" s="28">
        <f>0.67*67</f>
        <v>44.89</v>
      </c>
      <c r="F35" s="28">
        <f>0.67*67</f>
        <v>44.89</v>
      </c>
      <c r="G35" s="28">
        <f>0.168*67</f>
        <v>11.256</v>
      </c>
      <c r="H35" s="28">
        <f>0.168*67</f>
        <v>11.256</v>
      </c>
      <c r="I35" s="28">
        <f>0.438*73</f>
        <v>31.974</v>
      </c>
      <c r="J35" s="28">
        <f>0.438*73</f>
        <v>31.974</v>
      </c>
      <c r="K35" s="28">
        <f>4.25*85</f>
        <v>361.25</v>
      </c>
      <c r="L35" s="28">
        <f>0.574*82</f>
        <v>47.067999999999998</v>
      </c>
      <c r="R35" s="40" t="s">
        <v>4</v>
      </c>
      <c r="S35" s="65">
        <f t="shared" ref="S35:U35" si="23">IFERROR(IF(($V$28/S28)&gt;0,($V$28/S28),0),1)</f>
        <v>1.125</v>
      </c>
      <c r="T35" s="65">
        <f t="shared" si="23"/>
        <v>1.2857142857142858</v>
      </c>
      <c r="U35" s="65">
        <f t="shared" si="23"/>
        <v>1.125</v>
      </c>
      <c r="V35" s="85">
        <f>IFERROR(IF(($V$28/V28)&gt;0,($V$28/V28),0),1)</f>
        <v>1</v>
      </c>
      <c r="W35" s="65">
        <f t="shared" ref="W35:AC35" si="24">IFERROR(IF(($V$28/W28)&gt;0,($V$28/W28),0),1)</f>
        <v>1.8</v>
      </c>
      <c r="X35" s="65">
        <f t="shared" si="24"/>
        <v>1.2857142857142858</v>
      </c>
      <c r="Y35" s="65">
        <f t="shared" si="24"/>
        <v>1.8</v>
      </c>
      <c r="Z35" s="65">
        <f t="shared" si="24"/>
        <v>9</v>
      </c>
      <c r="AA35" s="65">
        <f t="shared" si="24"/>
        <v>3</v>
      </c>
      <c r="AB35" s="65">
        <f t="shared" si="24"/>
        <v>1.2857142857142858</v>
      </c>
      <c r="AC35" s="72">
        <f t="shared" si="24"/>
        <v>1.125</v>
      </c>
      <c r="AT35" s="29"/>
    </row>
    <row r="36" spans="1:46">
      <c r="A36" s="9" t="s">
        <v>19</v>
      </c>
      <c r="B36" s="27">
        <v>0.11</v>
      </c>
      <c r="C36" s="28">
        <v>0.11</v>
      </c>
      <c r="D36" s="28">
        <v>0.11</v>
      </c>
      <c r="E36" s="28">
        <v>0.55000000000000004</v>
      </c>
      <c r="F36" s="28">
        <v>0.27</v>
      </c>
      <c r="G36" s="28">
        <v>0.17</v>
      </c>
      <c r="H36" s="28">
        <v>0.17</v>
      </c>
      <c r="I36" s="28">
        <v>0.87</v>
      </c>
      <c r="J36" s="28">
        <v>0.23</v>
      </c>
      <c r="K36" s="28">
        <v>0.21</v>
      </c>
      <c r="L36" s="28">
        <v>0.14000000000000001</v>
      </c>
      <c r="R36" s="40" t="s">
        <v>5</v>
      </c>
      <c r="S36" s="65">
        <f t="shared" ref="S36:V36" si="25">IFERROR(IF(($W$28/S28)&gt;0,($W$28/S28),0),1)</f>
        <v>0.625</v>
      </c>
      <c r="T36" s="65">
        <f t="shared" si="25"/>
        <v>0.7142857142857143</v>
      </c>
      <c r="U36" s="65">
        <f t="shared" si="25"/>
        <v>0.625</v>
      </c>
      <c r="V36" s="65">
        <f t="shared" si="25"/>
        <v>0.55555555555555558</v>
      </c>
      <c r="W36" s="85">
        <f>IFERROR(IF(($W$28/W28)&gt;0,($W$28/W28),0),1)</f>
        <v>1</v>
      </c>
      <c r="X36" s="65">
        <f t="shared" ref="X36:AC36" si="26">IFERROR(IF(($W$28/X28)&gt;0,($W$28/X28),0),1)</f>
        <v>0.7142857142857143</v>
      </c>
      <c r="Y36" s="65">
        <f t="shared" si="26"/>
        <v>1</v>
      </c>
      <c r="Z36" s="65">
        <f t="shared" si="26"/>
        <v>5</v>
      </c>
      <c r="AA36" s="65">
        <f t="shared" si="26"/>
        <v>1.6666666666666667</v>
      </c>
      <c r="AB36" s="65">
        <f t="shared" si="26"/>
        <v>0.7142857142857143</v>
      </c>
      <c r="AC36" s="72">
        <f t="shared" si="26"/>
        <v>0.625</v>
      </c>
      <c r="AT36" s="29"/>
    </row>
    <row r="37" spans="1:46">
      <c r="A37" s="26" t="s">
        <v>20</v>
      </c>
      <c r="B37" s="30">
        <v>1</v>
      </c>
      <c r="C37" s="30">
        <v>3</v>
      </c>
      <c r="D37" s="30">
        <v>1</v>
      </c>
      <c r="E37" s="30">
        <v>5</v>
      </c>
      <c r="F37" s="30">
        <v>5</v>
      </c>
      <c r="G37" s="30">
        <v>5</v>
      </c>
      <c r="H37" s="30">
        <v>5</v>
      </c>
      <c r="I37" s="30">
        <v>5</v>
      </c>
      <c r="J37" s="30">
        <v>5</v>
      </c>
      <c r="K37" s="30">
        <v>3</v>
      </c>
      <c r="L37" s="30">
        <v>1</v>
      </c>
      <c r="R37" s="40" t="s">
        <v>6</v>
      </c>
      <c r="S37" s="65">
        <f t="shared" ref="S37:W37" si="27">IFERROR(IF(($X$28/S28)&gt;0,($X$28/S28),0),1)</f>
        <v>0.875</v>
      </c>
      <c r="T37" s="65">
        <f t="shared" si="27"/>
        <v>1</v>
      </c>
      <c r="U37" s="65">
        <f t="shared" si="27"/>
        <v>0.875</v>
      </c>
      <c r="V37" s="65">
        <f t="shared" si="27"/>
        <v>0.77777777777777779</v>
      </c>
      <c r="W37" s="65">
        <f t="shared" si="27"/>
        <v>1.4</v>
      </c>
      <c r="X37" s="85">
        <f>IFERROR(IF(($X$28/X28)&gt;0,($X$28/X28),0),1)</f>
        <v>1</v>
      </c>
      <c r="Y37" s="65">
        <f t="shared" ref="Y37:AC37" si="28">IFERROR(IF(($X$28/Y28)&gt;0,($X$28/Y28),0),1)</f>
        <v>1.4</v>
      </c>
      <c r="Z37" s="65">
        <f t="shared" si="28"/>
        <v>7</v>
      </c>
      <c r="AA37" s="65">
        <f t="shared" si="28"/>
        <v>2.3333333333333335</v>
      </c>
      <c r="AB37" s="65">
        <f t="shared" si="28"/>
        <v>1</v>
      </c>
      <c r="AC37" s="72">
        <f t="shared" si="28"/>
        <v>0.875</v>
      </c>
      <c r="AT37" s="29"/>
    </row>
    <row r="38" spans="1:46">
      <c r="A38" s="22" t="s">
        <v>21</v>
      </c>
      <c r="B38" s="27">
        <v>1.6</v>
      </c>
      <c r="C38" s="28">
        <v>9.8000000000000007</v>
      </c>
      <c r="D38" s="28">
        <v>5.7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1.8</v>
      </c>
      <c r="R38" s="40" t="s">
        <v>7</v>
      </c>
      <c r="S38" s="65">
        <f t="shared" ref="S38:X38" si="29">IFERROR(IF(($Y$28/S28)&gt;0,($Y$28/S28),0),1)</f>
        <v>0.625</v>
      </c>
      <c r="T38" s="65">
        <f t="shared" si="29"/>
        <v>0.7142857142857143</v>
      </c>
      <c r="U38" s="65">
        <f t="shared" si="29"/>
        <v>0.625</v>
      </c>
      <c r="V38" s="65">
        <f t="shared" si="29"/>
        <v>0.55555555555555558</v>
      </c>
      <c r="W38" s="65">
        <f t="shared" si="29"/>
        <v>1</v>
      </c>
      <c r="X38" s="65">
        <f t="shared" si="29"/>
        <v>0.7142857142857143</v>
      </c>
      <c r="Y38" s="85">
        <f>IFERROR(IF(($Y$28/Y28)&gt;0,($Y$28/Y28),0),1)</f>
        <v>1</v>
      </c>
      <c r="Z38" s="65">
        <f t="shared" ref="Z38:AC38" si="30">IFERROR(IF(($Y$28/Z28)&gt;0,($Y$28/Z28),0),1)</f>
        <v>5</v>
      </c>
      <c r="AA38" s="65">
        <f t="shared" si="30"/>
        <v>1.6666666666666667</v>
      </c>
      <c r="AB38" s="65">
        <f t="shared" si="30"/>
        <v>0.7142857142857143</v>
      </c>
      <c r="AC38" s="72">
        <f t="shared" si="30"/>
        <v>0.625</v>
      </c>
      <c r="AT38" s="29"/>
    </row>
    <row r="39" spans="1:46">
      <c r="R39" s="40" t="s">
        <v>8</v>
      </c>
      <c r="S39" s="65">
        <f t="shared" ref="S39:Y39" si="31">IFERROR(IF(($Z$28/S28)&gt;0,($Z$28/S28),0),1)</f>
        <v>0.125</v>
      </c>
      <c r="T39" s="65">
        <f t="shared" si="31"/>
        <v>0.14285714285714285</v>
      </c>
      <c r="U39" s="65">
        <f t="shared" si="31"/>
        <v>0.125</v>
      </c>
      <c r="V39" s="65">
        <f t="shared" si="31"/>
        <v>0.1111111111111111</v>
      </c>
      <c r="W39" s="65">
        <f t="shared" si="31"/>
        <v>0.2</v>
      </c>
      <c r="X39" s="65">
        <f t="shared" si="31"/>
        <v>0.14285714285714285</v>
      </c>
      <c r="Y39" s="65">
        <f t="shared" si="31"/>
        <v>0.2</v>
      </c>
      <c r="Z39" s="85">
        <f>IFERROR(IF(($Z$28/Z28)&gt;0,($Z$28/Z28),0),1)</f>
        <v>1</v>
      </c>
      <c r="AA39" s="65">
        <f t="shared" ref="AA39:AC39" si="32">IFERROR(IF(($Z$28/AA28)&gt;0,($Z$28/AA28),0),1)</f>
        <v>0.33333333333333331</v>
      </c>
      <c r="AB39" s="65">
        <f t="shared" si="32"/>
        <v>0.14285714285714285</v>
      </c>
      <c r="AC39" s="72">
        <f t="shared" si="32"/>
        <v>0.125</v>
      </c>
      <c r="AT39" s="29"/>
    </row>
    <row r="40" spans="1:46">
      <c r="R40" s="40" t="s">
        <v>9</v>
      </c>
      <c r="S40" s="65">
        <f t="shared" ref="S40:Z40" si="33">IFERROR(IF(($AA$28/S28)&gt;0,($AA$28/S28),0),1)</f>
        <v>0.375</v>
      </c>
      <c r="T40" s="65">
        <f t="shared" si="33"/>
        <v>0.42857142857142855</v>
      </c>
      <c r="U40" s="65">
        <f t="shared" si="33"/>
        <v>0.375</v>
      </c>
      <c r="V40" s="65">
        <f t="shared" si="33"/>
        <v>0.33333333333333331</v>
      </c>
      <c r="W40" s="65">
        <f t="shared" si="33"/>
        <v>0.6</v>
      </c>
      <c r="X40" s="65">
        <f t="shared" si="33"/>
        <v>0.42857142857142855</v>
      </c>
      <c r="Y40" s="65">
        <f t="shared" si="33"/>
        <v>0.6</v>
      </c>
      <c r="Z40" s="65">
        <f t="shared" si="33"/>
        <v>3</v>
      </c>
      <c r="AA40" s="85">
        <f>IFERROR(IF(($AA$28/AA28)&gt;0,($AA$28/AA28),0),1)</f>
        <v>1</v>
      </c>
      <c r="AB40" s="65">
        <f t="shared" ref="AB40:AC40" si="34">IFERROR(IF(($AA$28/AB28)&gt;0,($AA$28/AB28),0),1)</f>
        <v>0.42857142857142855</v>
      </c>
      <c r="AC40" s="72">
        <f t="shared" si="34"/>
        <v>0.375</v>
      </c>
      <c r="AT40" s="29"/>
    </row>
    <row r="41" spans="1:46">
      <c r="R41" s="40" t="s">
        <v>10</v>
      </c>
      <c r="S41" s="65">
        <f t="shared" ref="S41:AA41" si="35">IFERROR(IF(($AB$28/S28)&gt;0,($AB$28/S28),0),1)</f>
        <v>0.875</v>
      </c>
      <c r="T41" s="65">
        <f t="shared" si="35"/>
        <v>1</v>
      </c>
      <c r="U41" s="65">
        <f t="shared" si="35"/>
        <v>0.875</v>
      </c>
      <c r="V41" s="65">
        <f t="shared" si="35"/>
        <v>0.77777777777777779</v>
      </c>
      <c r="W41" s="65">
        <f t="shared" si="35"/>
        <v>1.4</v>
      </c>
      <c r="X41" s="65">
        <f t="shared" si="35"/>
        <v>1</v>
      </c>
      <c r="Y41" s="65">
        <f t="shared" si="35"/>
        <v>1.4</v>
      </c>
      <c r="Z41" s="65">
        <f t="shared" si="35"/>
        <v>7</v>
      </c>
      <c r="AA41" s="65">
        <f t="shared" si="35"/>
        <v>2.3333333333333335</v>
      </c>
      <c r="AB41" s="85">
        <f>IFERROR(IF(($AB$28/AB28)&gt;0,($AB$28/AB28),0),1)</f>
        <v>1</v>
      </c>
      <c r="AC41" s="72">
        <f>IFERROR(IF(($AB$28/AC28)&gt;0,($AB$28/AC28),0),1)</f>
        <v>0.875</v>
      </c>
      <c r="AT41" s="29"/>
    </row>
    <row r="42" spans="1:46" ht="15.75" thickBot="1">
      <c r="R42" s="43" t="s">
        <v>11</v>
      </c>
      <c r="S42" s="73">
        <f t="shared" ref="S42:AB42" si="36">IFERROR(IF(($AC$28/S28)&gt;0,($AC$28/S28),0),1)</f>
        <v>1</v>
      </c>
      <c r="T42" s="73">
        <f t="shared" si="36"/>
        <v>1.1428571428571428</v>
      </c>
      <c r="U42" s="73">
        <f t="shared" si="36"/>
        <v>1</v>
      </c>
      <c r="V42" s="73">
        <f t="shared" si="36"/>
        <v>0.88888888888888884</v>
      </c>
      <c r="W42" s="73">
        <f t="shared" si="36"/>
        <v>1.6</v>
      </c>
      <c r="X42" s="73">
        <f t="shared" si="36"/>
        <v>1.1428571428571428</v>
      </c>
      <c r="Y42" s="73">
        <f t="shared" si="36"/>
        <v>1.6</v>
      </c>
      <c r="Z42" s="73">
        <f t="shared" si="36"/>
        <v>8</v>
      </c>
      <c r="AA42" s="73">
        <f t="shared" si="36"/>
        <v>2.6666666666666665</v>
      </c>
      <c r="AB42" s="73">
        <f t="shared" si="36"/>
        <v>1.1428571428571428</v>
      </c>
      <c r="AC42" s="45">
        <f>IFERROR(IF(($AC$28/AC28)&gt;0,($AC$28/AC28),0),1)</f>
        <v>1</v>
      </c>
      <c r="AT42" s="29"/>
    </row>
    <row r="43" spans="1:46">
      <c r="R43" s="32"/>
      <c r="AT43" s="32"/>
    </row>
    <row r="44" spans="1:46">
      <c r="R44" s="32"/>
      <c r="AT44" s="32"/>
    </row>
    <row r="45" spans="1:46">
      <c r="R45" s="32"/>
      <c r="AT45" s="32"/>
    </row>
    <row r="47" spans="1:46" ht="19.5" thickBot="1">
      <c r="A47" s="1" t="s">
        <v>60</v>
      </c>
      <c r="R47" s="34" t="s">
        <v>56</v>
      </c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E47" s="35"/>
      <c r="AF47" s="35"/>
    </row>
    <row r="48" spans="1:46" ht="15.75" thickBot="1">
      <c r="A48" s="2"/>
      <c r="B48" s="3" t="s">
        <v>1</v>
      </c>
      <c r="C48" s="4" t="s">
        <v>2</v>
      </c>
      <c r="D48" s="4" t="s">
        <v>3</v>
      </c>
      <c r="E48" s="4" t="s">
        <v>4</v>
      </c>
      <c r="F48" s="4" t="s">
        <v>5</v>
      </c>
      <c r="G48" s="4" t="s">
        <v>6</v>
      </c>
      <c r="H48" s="4" t="s">
        <v>7</v>
      </c>
      <c r="I48" s="4" t="s">
        <v>8</v>
      </c>
      <c r="J48" s="4" t="s">
        <v>9</v>
      </c>
      <c r="K48" s="4" t="s">
        <v>10</v>
      </c>
      <c r="L48" s="5" t="s">
        <v>11</v>
      </c>
    </row>
    <row r="49" spans="1:32">
      <c r="A49" s="22" t="s">
        <v>12</v>
      </c>
      <c r="B49" s="23">
        <f t="shared" ref="B49:L49" si="37">(MAX($B$29:$L$29)-B29)/(MAX($B$29:$L$29)-MIN($B$29:$L$29))</f>
        <v>0.78469902032957695</v>
      </c>
      <c r="C49" s="23">
        <f t="shared" si="37"/>
        <v>0.70717481171074237</v>
      </c>
      <c r="D49" s="23">
        <f t="shared" si="37"/>
        <v>0.7935330426411461</v>
      </c>
      <c r="E49" s="23">
        <f t="shared" si="37"/>
        <v>1</v>
      </c>
      <c r="F49" s="23">
        <f t="shared" si="37"/>
        <v>0.44153123053400528</v>
      </c>
      <c r="G49" s="23">
        <f t="shared" si="37"/>
        <v>0.71725465768163543</v>
      </c>
      <c r="H49" s="23">
        <f t="shared" si="37"/>
        <v>0.42052211336995293</v>
      </c>
      <c r="I49" s="23">
        <f t="shared" si="37"/>
        <v>0</v>
      </c>
      <c r="J49" s="23">
        <f t="shared" si="37"/>
        <v>0.1423636672518262</v>
      </c>
      <c r="K49" s="23">
        <f t="shared" si="37"/>
        <v>0.74149159069029957</v>
      </c>
      <c r="L49" s="23">
        <f t="shared" si="37"/>
        <v>0.84461181267342433</v>
      </c>
      <c r="R49" t="s">
        <v>55</v>
      </c>
      <c r="S49" s="30">
        <f t="shared" ref="S49:AC49" si="38">B63</f>
        <v>6</v>
      </c>
      <c r="T49" s="30">
        <f t="shared" si="38"/>
        <v>9</v>
      </c>
      <c r="U49" s="30">
        <f t="shared" si="38"/>
        <v>6</v>
      </c>
      <c r="V49" s="30">
        <f t="shared" si="38"/>
        <v>9</v>
      </c>
      <c r="W49" s="30">
        <f t="shared" si="38"/>
        <v>1</v>
      </c>
      <c r="X49" s="30">
        <f t="shared" si="38"/>
        <v>1</v>
      </c>
      <c r="Y49" s="30">
        <f t="shared" si="38"/>
        <v>1</v>
      </c>
      <c r="Z49" s="30">
        <f t="shared" si="38"/>
        <v>1</v>
      </c>
      <c r="AA49" s="30">
        <f t="shared" si="38"/>
        <v>6</v>
      </c>
      <c r="AB49" s="30">
        <f t="shared" si="38"/>
        <v>6</v>
      </c>
      <c r="AC49" s="30">
        <f t="shared" si="38"/>
        <v>6</v>
      </c>
      <c r="AD49" s="46"/>
      <c r="AE49" s="29"/>
      <c r="AF49" s="29"/>
    </row>
    <row r="50" spans="1:32">
      <c r="A50" s="9" t="s">
        <v>13</v>
      </c>
      <c r="B50" s="23">
        <f t="shared" ref="B50:L50" si="39">(B30-MIN($B$30:$L$30))/(MAX($B$30:$L$30)-MIN($B$30:$L$30))</f>
        <v>0.5</v>
      </c>
      <c r="C50" s="23">
        <f t="shared" si="39"/>
        <v>1</v>
      </c>
      <c r="D50" s="23">
        <f t="shared" si="39"/>
        <v>0.5</v>
      </c>
      <c r="E50" s="23">
        <f t="shared" si="39"/>
        <v>1</v>
      </c>
      <c r="F50" s="23">
        <f t="shared" si="39"/>
        <v>0</v>
      </c>
      <c r="G50" s="23">
        <f t="shared" si="39"/>
        <v>0</v>
      </c>
      <c r="H50" s="23">
        <f t="shared" si="39"/>
        <v>0</v>
      </c>
      <c r="I50" s="23">
        <f t="shared" si="39"/>
        <v>0</v>
      </c>
      <c r="J50" s="23">
        <f t="shared" si="39"/>
        <v>0.5</v>
      </c>
      <c r="K50" s="23">
        <f t="shared" si="39"/>
        <v>0.5</v>
      </c>
      <c r="L50" s="23">
        <f t="shared" si="39"/>
        <v>0.5</v>
      </c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  <row r="51" spans="1:32" ht="15.75" thickBot="1">
      <c r="A51" s="9" t="s">
        <v>14</v>
      </c>
      <c r="B51" s="23">
        <f t="shared" ref="B51:L51" si="40">(B31-MIN($B$31:$L$31))/(MAX($B$31:$L$31)-MIN($B$31:$L$31))</f>
        <v>0.22388059701492538</v>
      </c>
      <c r="C51" s="23">
        <f t="shared" si="40"/>
        <v>0.38805970149253732</v>
      </c>
      <c r="D51" s="23">
        <f t="shared" si="40"/>
        <v>0.68656716417910446</v>
      </c>
      <c r="E51" s="23">
        <f t="shared" si="40"/>
        <v>1</v>
      </c>
      <c r="F51" s="23">
        <f t="shared" si="40"/>
        <v>1</v>
      </c>
      <c r="G51" s="23">
        <f t="shared" si="40"/>
        <v>1</v>
      </c>
      <c r="H51" s="23">
        <f t="shared" si="40"/>
        <v>1</v>
      </c>
      <c r="I51" s="23">
        <f t="shared" si="40"/>
        <v>1</v>
      </c>
      <c r="J51" s="23">
        <f t="shared" si="40"/>
        <v>0.1044776119402985</v>
      </c>
      <c r="K51" s="23">
        <f t="shared" si="40"/>
        <v>0.1044776119402985</v>
      </c>
      <c r="L51" s="23">
        <f t="shared" si="40"/>
        <v>0</v>
      </c>
    </row>
    <row r="52" spans="1:32">
      <c r="A52" s="9" t="s">
        <v>47</v>
      </c>
      <c r="B52" s="23">
        <f t="shared" ref="B52:L52" si="41">(B32-MIN($B$32:$L$32))/(MAX($B$32:$L$32)-MIN($B$32:$L$32))</f>
        <v>1</v>
      </c>
      <c r="C52" s="23">
        <f t="shared" si="41"/>
        <v>1</v>
      </c>
      <c r="D52" s="23">
        <f t="shared" si="41"/>
        <v>1</v>
      </c>
      <c r="E52" s="23">
        <f t="shared" si="41"/>
        <v>0.52307692307692311</v>
      </c>
      <c r="F52" s="23">
        <f t="shared" si="41"/>
        <v>0.46153846153846156</v>
      </c>
      <c r="G52" s="23">
        <f t="shared" si="41"/>
        <v>0.1076923076923077</v>
      </c>
      <c r="H52" s="23">
        <f t="shared" si="41"/>
        <v>0.1076923076923077</v>
      </c>
      <c r="I52" s="23">
        <f t="shared" si="41"/>
        <v>0</v>
      </c>
      <c r="J52" s="23">
        <f t="shared" si="41"/>
        <v>0.38461538461538464</v>
      </c>
      <c r="K52" s="23">
        <f t="shared" si="41"/>
        <v>0.76923076923076927</v>
      </c>
      <c r="L52" s="23">
        <f t="shared" si="41"/>
        <v>1</v>
      </c>
      <c r="R52" s="37"/>
      <c r="S52" s="38" t="s">
        <v>1</v>
      </c>
      <c r="T52" s="38" t="s">
        <v>2</v>
      </c>
      <c r="U52" s="38" t="s">
        <v>3</v>
      </c>
      <c r="V52" s="38" t="s">
        <v>4</v>
      </c>
      <c r="W52" s="38" t="s">
        <v>5</v>
      </c>
      <c r="X52" s="38" t="s">
        <v>6</v>
      </c>
      <c r="Y52" s="38" t="s">
        <v>7</v>
      </c>
      <c r="Z52" s="38" t="s">
        <v>8</v>
      </c>
      <c r="AA52" s="38" t="s">
        <v>9</v>
      </c>
      <c r="AB52" s="38" t="s">
        <v>10</v>
      </c>
      <c r="AC52" s="39" t="s">
        <v>11</v>
      </c>
      <c r="AD52" s="32"/>
      <c r="AE52" s="32"/>
      <c r="AF52" s="32"/>
    </row>
    <row r="53" spans="1:32">
      <c r="A53" s="22" t="s">
        <v>49</v>
      </c>
      <c r="B53" s="23">
        <f t="shared" ref="B53:L53" si="42">(MAX($B$33:$L$33)-B33)/(MAX($B$33:$L$33)-MIN($B$33:$L$33))</f>
        <v>0.97070467141726047</v>
      </c>
      <c r="C53" s="23">
        <f t="shared" si="42"/>
        <v>0.97703879651623116</v>
      </c>
      <c r="D53" s="23">
        <f t="shared" si="42"/>
        <v>0.97387173396674587</v>
      </c>
      <c r="E53" s="23">
        <f t="shared" si="42"/>
        <v>0.6769596199524941</v>
      </c>
      <c r="F53" s="23">
        <f t="shared" si="42"/>
        <v>1</v>
      </c>
      <c r="G53" s="23">
        <f t="shared" si="42"/>
        <v>0.87727632620744256</v>
      </c>
      <c r="H53" s="23">
        <f t="shared" si="42"/>
        <v>0.78305621536025338</v>
      </c>
      <c r="I53" s="23">
        <f t="shared" si="42"/>
        <v>0.97545526524148851</v>
      </c>
      <c r="J53" s="23">
        <f t="shared" si="42"/>
        <v>0.96516231195566105</v>
      </c>
      <c r="K53" s="23">
        <f t="shared" si="42"/>
        <v>0</v>
      </c>
      <c r="L53" s="23">
        <f t="shared" si="42"/>
        <v>0.99208234362628667</v>
      </c>
      <c r="R53" s="40" t="s">
        <v>1</v>
      </c>
      <c r="S53" s="85">
        <f>IFERROR(IF(($S$49/S49)&gt;0,($S$49/S49),0),1)</f>
        <v>1</v>
      </c>
      <c r="T53" s="65">
        <f t="shared" ref="T53:AC53" si="43">IFERROR(IF(($S$49/T49)&gt;0,($S$49/T49),0),1)</f>
        <v>0.66666666666666663</v>
      </c>
      <c r="U53" s="65">
        <f t="shared" si="43"/>
        <v>1</v>
      </c>
      <c r="V53" s="65">
        <f t="shared" si="43"/>
        <v>0.66666666666666663</v>
      </c>
      <c r="W53" s="65">
        <f t="shared" si="43"/>
        <v>6</v>
      </c>
      <c r="X53" s="65">
        <f t="shared" si="43"/>
        <v>6</v>
      </c>
      <c r="Y53" s="65">
        <f t="shared" si="43"/>
        <v>6</v>
      </c>
      <c r="Z53" s="65">
        <f t="shared" si="43"/>
        <v>6</v>
      </c>
      <c r="AA53" s="65">
        <f t="shared" si="43"/>
        <v>1</v>
      </c>
      <c r="AB53" s="65">
        <f t="shared" si="43"/>
        <v>1</v>
      </c>
      <c r="AC53" s="72">
        <f t="shared" si="43"/>
        <v>1</v>
      </c>
    </row>
    <row r="54" spans="1:32">
      <c r="A54" s="22" t="s">
        <v>17</v>
      </c>
      <c r="B54" s="23">
        <f t="shared" ref="B54:L54" si="44">(MAX($B$34:$L$34)-B34)/(MAX($B$34:$L$34)-MIN($B$34:$L$34))</f>
        <v>0</v>
      </c>
      <c r="C54" s="23">
        <f t="shared" si="44"/>
        <v>0.28970631595929924</v>
      </c>
      <c r="D54" s="23">
        <f t="shared" si="44"/>
        <v>0.15076411257795488</v>
      </c>
      <c r="E54" s="23">
        <f t="shared" si="44"/>
        <v>0.9715105896490146</v>
      </c>
      <c r="F54" s="23">
        <f t="shared" si="44"/>
        <v>0.9715105896490146</v>
      </c>
      <c r="G54" s="23">
        <f t="shared" si="44"/>
        <v>0.99418362067526755</v>
      </c>
      <c r="H54" s="23">
        <f t="shared" si="44"/>
        <v>0.99418362067526755</v>
      </c>
      <c r="I54" s="23">
        <f t="shared" si="44"/>
        <v>0.9896356626666889</v>
      </c>
      <c r="J54" s="23">
        <f t="shared" si="44"/>
        <v>0.9896356626666889</v>
      </c>
      <c r="K54" s="23">
        <f t="shared" si="44"/>
        <v>0.97050920439941923</v>
      </c>
      <c r="L54" s="23">
        <f t="shared" si="44"/>
        <v>1</v>
      </c>
      <c r="R54" s="40" t="s">
        <v>2</v>
      </c>
      <c r="S54" s="65">
        <f>IFERROR(IF(($T$49/S49)&gt;0,($T$49/S49),0),1)</f>
        <v>1.5</v>
      </c>
      <c r="T54" s="85">
        <f>IFERROR(IF(($T$49/T49)&gt;0,($T$49/T49),0),1)</f>
        <v>1</v>
      </c>
      <c r="U54" s="65">
        <f t="shared" ref="U54:AC54" si="45">IFERROR(IF(($T$49/U49)&gt;0,($T$49/U49),0),1)</f>
        <v>1.5</v>
      </c>
      <c r="V54" s="65">
        <f t="shared" si="45"/>
        <v>1</v>
      </c>
      <c r="W54" s="65">
        <f t="shared" si="45"/>
        <v>9</v>
      </c>
      <c r="X54" s="65">
        <f t="shared" si="45"/>
        <v>9</v>
      </c>
      <c r="Y54" s="65">
        <f t="shared" si="45"/>
        <v>9</v>
      </c>
      <c r="Z54" s="65">
        <f t="shared" si="45"/>
        <v>9</v>
      </c>
      <c r="AA54" s="65">
        <f t="shared" si="45"/>
        <v>1.5</v>
      </c>
      <c r="AB54" s="65">
        <f t="shared" si="45"/>
        <v>1.5</v>
      </c>
      <c r="AC54" s="72">
        <f t="shared" si="45"/>
        <v>1.5</v>
      </c>
    </row>
    <row r="55" spans="1:32">
      <c r="A55" s="22" t="s">
        <v>18</v>
      </c>
      <c r="B55" s="23">
        <f t="shared" ref="B55:L55" si="46">(MAX($B$35:$L$35)-B35)/(MAX($B$35:$L$35)-MIN($B$35:$L$35))</f>
        <v>0</v>
      </c>
      <c r="C55" s="23">
        <f t="shared" si="46"/>
        <v>0.98747934778592439</v>
      </c>
      <c r="D55" s="23">
        <f t="shared" si="46"/>
        <v>0.57252160234788629</v>
      </c>
      <c r="E55" s="23">
        <f t="shared" si="46"/>
        <v>0.91123110949236474</v>
      </c>
      <c r="F55" s="23">
        <f t="shared" si="46"/>
        <v>0.91123110949236474</v>
      </c>
      <c r="G55" s="23">
        <f t="shared" si="46"/>
        <v>1</v>
      </c>
      <c r="H55" s="23">
        <f t="shared" si="46"/>
        <v>1</v>
      </c>
      <c r="I55" s="23">
        <f t="shared" si="46"/>
        <v>0.94531979920505482</v>
      </c>
      <c r="J55" s="23">
        <f t="shared" si="46"/>
        <v>0.94531979920505482</v>
      </c>
      <c r="K55" s="23">
        <f t="shared" si="46"/>
        <v>7.6274630899407309E-2</v>
      </c>
      <c r="L55" s="23">
        <f t="shared" si="46"/>
        <v>0.90548279993876923</v>
      </c>
      <c r="R55" s="40" t="s">
        <v>3</v>
      </c>
      <c r="S55" s="65">
        <f t="shared" ref="S55:T55" si="47">IFERROR(IF(($U$49/S49)&gt;0,($U$49/S49),0),1)</f>
        <v>1</v>
      </c>
      <c r="T55" s="65">
        <f t="shared" si="47"/>
        <v>0.66666666666666663</v>
      </c>
      <c r="U55" s="85">
        <f>IFERROR(IF(($U$49/U49)&gt;0,($U$49/U49),0),1)</f>
        <v>1</v>
      </c>
      <c r="V55" s="65">
        <f t="shared" ref="V55:AC55" si="48">IFERROR(IF(($U$49/V49)&gt;0,($U$49/V49),0),1)</f>
        <v>0.66666666666666663</v>
      </c>
      <c r="W55" s="65">
        <f t="shared" si="48"/>
        <v>6</v>
      </c>
      <c r="X55" s="65">
        <f t="shared" si="48"/>
        <v>6</v>
      </c>
      <c r="Y55" s="65">
        <f t="shared" si="48"/>
        <v>6</v>
      </c>
      <c r="Z55" s="65">
        <f t="shared" si="48"/>
        <v>6</v>
      </c>
      <c r="AA55" s="65">
        <f t="shared" si="48"/>
        <v>1</v>
      </c>
      <c r="AB55" s="65">
        <f t="shared" si="48"/>
        <v>1</v>
      </c>
      <c r="AC55" s="72">
        <f t="shared" si="48"/>
        <v>1</v>
      </c>
    </row>
    <row r="56" spans="1:32">
      <c r="A56" s="9" t="s">
        <v>19</v>
      </c>
      <c r="B56" s="23">
        <f t="shared" ref="B56:L56" si="49">(B36-MIN($B$36:$L$36))/(MAX($B$36:$L$36)-MIN($B$36:$L$36))</f>
        <v>0</v>
      </c>
      <c r="C56" s="23">
        <f t="shared" si="49"/>
        <v>0</v>
      </c>
      <c r="D56" s="23">
        <f t="shared" si="49"/>
        <v>0</v>
      </c>
      <c r="E56" s="23">
        <f t="shared" si="49"/>
        <v>0.57894736842105265</v>
      </c>
      <c r="F56" s="23">
        <f t="shared" si="49"/>
        <v>0.21052631578947373</v>
      </c>
      <c r="G56" s="23">
        <f t="shared" si="49"/>
        <v>7.8947368421052641E-2</v>
      </c>
      <c r="H56" s="23">
        <f t="shared" si="49"/>
        <v>7.8947368421052641E-2</v>
      </c>
      <c r="I56" s="23">
        <f t="shared" si="49"/>
        <v>1</v>
      </c>
      <c r="J56" s="23">
        <f t="shared" si="49"/>
        <v>0.15789473684210528</v>
      </c>
      <c r="K56" s="23">
        <f t="shared" si="49"/>
        <v>0.13157894736842105</v>
      </c>
      <c r="L56" s="23">
        <f t="shared" si="49"/>
        <v>3.9473684210526334E-2</v>
      </c>
      <c r="R56" s="40" t="s">
        <v>4</v>
      </c>
      <c r="S56" s="65">
        <f t="shared" ref="S56:U56" si="50">IFERROR(IF(($V$49/S49)&gt;0,($V$49/S49),0),1)</f>
        <v>1.5</v>
      </c>
      <c r="T56" s="65">
        <f t="shared" si="50"/>
        <v>1</v>
      </c>
      <c r="U56" s="65">
        <f t="shared" si="50"/>
        <v>1.5</v>
      </c>
      <c r="V56" s="85">
        <f>IFERROR(IF(($V$49/V49)&gt;0,($V$49/V49),0),1)</f>
        <v>1</v>
      </c>
      <c r="W56" s="65">
        <f t="shared" ref="W56:AC56" si="51">IFERROR(IF(($V$49/W49)&gt;0,($V$49/W49),0),1)</f>
        <v>9</v>
      </c>
      <c r="X56" s="65">
        <f t="shared" si="51"/>
        <v>9</v>
      </c>
      <c r="Y56" s="65">
        <f t="shared" si="51"/>
        <v>9</v>
      </c>
      <c r="Z56" s="65">
        <f t="shared" si="51"/>
        <v>9</v>
      </c>
      <c r="AA56" s="65">
        <f t="shared" si="51"/>
        <v>1.5</v>
      </c>
      <c r="AB56" s="65">
        <f t="shared" si="51"/>
        <v>1.5</v>
      </c>
      <c r="AC56" s="72">
        <f t="shared" si="51"/>
        <v>1.5</v>
      </c>
    </row>
    <row r="57" spans="1:32">
      <c r="A57" s="9" t="s">
        <v>20</v>
      </c>
      <c r="B57" s="23">
        <f t="shared" ref="B57:L57" si="52">(B37-MIN($B$37:$L$37))/(MAX($B$37:$L$37)-MIN($B$37:$L$37))</f>
        <v>0</v>
      </c>
      <c r="C57" s="23">
        <f t="shared" si="52"/>
        <v>0.5</v>
      </c>
      <c r="D57" s="23">
        <f t="shared" si="52"/>
        <v>0</v>
      </c>
      <c r="E57" s="23">
        <f t="shared" si="52"/>
        <v>1</v>
      </c>
      <c r="F57" s="23">
        <f t="shared" si="52"/>
        <v>1</v>
      </c>
      <c r="G57" s="23">
        <f t="shared" si="52"/>
        <v>1</v>
      </c>
      <c r="H57" s="23">
        <f t="shared" si="52"/>
        <v>1</v>
      </c>
      <c r="I57" s="23">
        <f t="shared" si="52"/>
        <v>1</v>
      </c>
      <c r="J57" s="23">
        <f t="shared" si="52"/>
        <v>1</v>
      </c>
      <c r="K57" s="23">
        <f t="shared" si="52"/>
        <v>0.5</v>
      </c>
      <c r="L57" s="23">
        <f t="shared" si="52"/>
        <v>0</v>
      </c>
      <c r="R57" s="40" t="s">
        <v>5</v>
      </c>
      <c r="S57" s="65">
        <f t="shared" ref="S57:V57" si="53">IFERROR(IF(($W$49/S49)&gt;0,($W$49/S49),0),1)</f>
        <v>0.16666666666666666</v>
      </c>
      <c r="T57" s="65">
        <f t="shared" si="53"/>
        <v>0.1111111111111111</v>
      </c>
      <c r="U57" s="65">
        <f t="shared" si="53"/>
        <v>0.16666666666666666</v>
      </c>
      <c r="V57" s="65">
        <f t="shared" si="53"/>
        <v>0.1111111111111111</v>
      </c>
      <c r="W57" s="85">
        <f>IFERROR(IF(($W$49/W49)&gt;0,($W$49/W49),0),1)</f>
        <v>1</v>
      </c>
      <c r="X57" s="65">
        <f t="shared" ref="X57:AC57" si="54">IFERROR(IF(($W$49/X49)&gt;0,($W$49/X49),0),1)</f>
        <v>1</v>
      </c>
      <c r="Y57" s="65">
        <f t="shared" si="54"/>
        <v>1</v>
      </c>
      <c r="Z57" s="65">
        <f t="shared" si="54"/>
        <v>1</v>
      </c>
      <c r="AA57" s="65">
        <f t="shared" si="54"/>
        <v>0.16666666666666666</v>
      </c>
      <c r="AB57" s="65">
        <f t="shared" si="54"/>
        <v>0.16666666666666666</v>
      </c>
      <c r="AC57" s="72">
        <f t="shared" si="54"/>
        <v>0.16666666666666666</v>
      </c>
    </row>
    <row r="58" spans="1:32">
      <c r="A58" s="22" t="s">
        <v>21</v>
      </c>
      <c r="B58" s="23">
        <f t="shared" ref="B58:L58" si="55">(MAX($B$38:$L$38)-B38)/(MAX($B$38:$L$38)-MIN($B$38:$L$38))</f>
        <v>0.83673469387755106</v>
      </c>
      <c r="C58" s="23">
        <f t="shared" si="55"/>
        <v>0</v>
      </c>
      <c r="D58" s="23">
        <f t="shared" si="55"/>
        <v>0.41836734693877553</v>
      </c>
      <c r="E58" s="23">
        <f t="shared" si="55"/>
        <v>1</v>
      </c>
      <c r="F58" s="23">
        <f t="shared" si="55"/>
        <v>1</v>
      </c>
      <c r="G58" s="23">
        <f t="shared" si="55"/>
        <v>1</v>
      </c>
      <c r="H58" s="23">
        <f t="shared" si="55"/>
        <v>1</v>
      </c>
      <c r="I58" s="23">
        <f t="shared" si="55"/>
        <v>1</v>
      </c>
      <c r="J58" s="23">
        <f t="shared" si="55"/>
        <v>1</v>
      </c>
      <c r="K58" s="23">
        <f t="shared" si="55"/>
        <v>1</v>
      </c>
      <c r="L58" s="23">
        <f t="shared" si="55"/>
        <v>0.81632653061224481</v>
      </c>
      <c r="R58" s="40" t="s">
        <v>6</v>
      </c>
      <c r="S58" s="65">
        <f t="shared" ref="S58:W58" si="56">IFERROR(IF(($X$49/S49)&gt;0,($X$49/S49),0),1)</f>
        <v>0.16666666666666666</v>
      </c>
      <c r="T58" s="65">
        <f t="shared" si="56"/>
        <v>0.1111111111111111</v>
      </c>
      <c r="U58" s="65">
        <f t="shared" si="56"/>
        <v>0.16666666666666666</v>
      </c>
      <c r="V58" s="65">
        <f t="shared" si="56"/>
        <v>0.1111111111111111</v>
      </c>
      <c r="W58" s="65">
        <f t="shared" si="56"/>
        <v>1</v>
      </c>
      <c r="X58" s="85">
        <f>IFERROR(IF(($X$49/X49)&gt;0,($X$49/X49),0),1)</f>
        <v>1</v>
      </c>
      <c r="Y58" s="65">
        <f t="shared" ref="Y58:AC58" si="57">IFERROR(IF(($X$49/Y49)&gt;0,($X$49/Y49),0),1)</f>
        <v>1</v>
      </c>
      <c r="Z58" s="65">
        <f t="shared" si="57"/>
        <v>1</v>
      </c>
      <c r="AA58" s="65">
        <f t="shared" si="57"/>
        <v>0.16666666666666666</v>
      </c>
      <c r="AB58" s="65">
        <f t="shared" si="57"/>
        <v>0.16666666666666666</v>
      </c>
      <c r="AC58" s="72">
        <f t="shared" si="57"/>
        <v>0.16666666666666666</v>
      </c>
    </row>
    <row r="59" spans="1:32" ht="15.75" thickBot="1">
      <c r="R59" s="40" t="s">
        <v>7</v>
      </c>
      <c r="S59" s="65">
        <f t="shared" ref="S59:X59" si="58">IFERROR(IF(($Y$49/S49)&gt;0,($Y$49/S49),0),1)</f>
        <v>0.16666666666666666</v>
      </c>
      <c r="T59" s="65">
        <f t="shared" si="58"/>
        <v>0.1111111111111111</v>
      </c>
      <c r="U59" s="65">
        <f t="shared" si="58"/>
        <v>0.16666666666666666</v>
      </c>
      <c r="V59" s="65">
        <f t="shared" si="58"/>
        <v>0.1111111111111111</v>
      </c>
      <c r="W59" s="65">
        <f t="shared" si="58"/>
        <v>1</v>
      </c>
      <c r="X59" s="65">
        <f t="shared" si="58"/>
        <v>1</v>
      </c>
      <c r="Y59" s="85">
        <f>IFERROR(IF(($Y$49/Y49)&gt;0,($Y$49/Y49),0),1)</f>
        <v>1</v>
      </c>
      <c r="Z59" s="65">
        <f t="shared" ref="Z59:AC59" si="59">IFERROR(IF(($Y$49/Z49)&gt;0,($Y$49/Z49),0),1)</f>
        <v>1</v>
      </c>
      <c r="AA59" s="65">
        <f t="shared" si="59"/>
        <v>0.16666666666666666</v>
      </c>
      <c r="AB59" s="65">
        <f t="shared" si="59"/>
        <v>0.16666666666666666</v>
      </c>
      <c r="AC59" s="72">
        <f t="shared" si="59"/>
        <v>0.16666666666666666</v>
      </c>
    </row>
    <row r="60" spans="1:32" ht="19.5" thickBot="1">
      <c r="A60" s="47" t="s">
        <v>57</v>
      </c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9"/>
      <c r="R60" s="40" t="s">
        <v>8</v>
      </c>
      <c r="S60" s="65">
        <f t="shared" ref="S60:Y60" si="60">IFERROR(IF(($Z$49/S49)&gt;0,($Z$49/S49),0),1)</f>
        <v>0.16666666666666666</v>
      </c>
      <c r="T60" s="65">
        <f t="shared" si="60"/>
        <v>0.1111111111111111</v>
      </c>
      <c r="U60" s="65">
        <f t="shared" si="60"/>
        <v>0.16666666666666666</v>
      </c>
      <c r="V60" s="65">
        <f t="shared" si="60"/>
        <v>0.1111111111111111</v>
      </c>
      <c r="W60" s="65">
        <f t="shared" si="60"/>
        <v>1</v>
      </c>
      <c r="X60" s="65">
        <f t="shared" si="60"/>
        <v>1</v>
      </c>
      <c r="Y60" s="65">
        <f t="shared" si="60"/>
        <v>1</v>
      </c>
      <c r="Z60" s="85">
        <f>IFERROR(IF(($Z$49/Z49)&gt;0,($Z$49/Z49),0),1)</f>
        <v>1</v>
      </c>
      <c r="AA60" s="65">
        <f t="shared" ref="AA60:AC60" si="61">IFERROR(IF(($Z$49/AA49)&gt;0,($Z$49/AA49),0),1)</f>
        <v>0.16666666666666666</v>
      </c>
      <c r="AB60" s="65">
        <f t="shared" si="61"/>
        <v>0.16666666666666666</v>
      </c>
      <c r="AC60" s="72">
        <f t="shared" si="61"/>
        <v>0.16666666666666666</v>
      </c>
    </row>
    <row r="61" spans="1:32" ht="15.75" thickBot="1">
      <c r="A61" s="50"/>
      <c r="B61" s="3" t="s">
        <v>1</v>
      </c>
      <c r="C61" s="4" t="s">
        <v>2</v>
      </c>
      <c r="D61" s="4" t="s">
        <v>3</v>
      </c>
      <c r="E61" s="4" t="s">
        <v>4</v>
      </c>
      <c r="F61" s="4" t="s">
        <v>5</v>
      </c>
      <c r="G61" s="4" t="s">
        <v>6</v>
      </c>
      <c r="H61" s="4" t="s">
        <v>7</v>
      </c>
      <c r="I61" s="4" t="s">
        <v>8</v>
      </c>
      <c r="J61" s="4" t="s">
        <v>9</v>
      </c>
      <c r="K61" s="4" t="s">
        <v>10</v>
      </c>
      <c r="L61" s="51" t="s">
        <v>11</v>
      </c>
      <c r="R61" s="40" t="s">
        <v>9</v>
      </c>
      <c r="S61" s="65">
        <f t="shared" ref="S61:Z61" si="62">IFERROR(IF(($AA$49/S49)&gt;0,($AA$49/S49),0),1)</f>
        <v>1</v>
      </c>
      <c r="T61" s="65">
        <f t="shared" si="62"/>
        <v>0.66666666666666663</v>
      </c>
      <c r="U61" s="65">
        <f t="shared" si="62"/>
        <v>1</v>
      </c>
      <c r="V61" s="65">
        <f t="shared" si="62"/>
        <v>0.66666666666666663</v>
      </c>
      <c r="W61" s="65">
        <f t="shared" si="62"/>
        <v>6</v>
      </c>
      <c r="X61" s="65">
        <f t="shared" si="62"/>
        <v>6</v>
      </c>
      <c r="Y61" s="65">
        <f t="shared" si="62"/>
        <v>6</v>
      </c>
      <c r="Z61" s="65">
        <f t="shared" si="62"/>
        <v>6</v>
      </c>
      <c r="AA61" s="85">
        <f>IFERROR(IF(($AA$49/AA49)&gt;0,($AA$49/AA49),0),1)</f>
        <v>1</v>
      </c>
      <c r="AB61" s="65">
        <f t="shared" ref="AB61:AC61" si="63">IFERROR(IF(($AA$49/AB49)&gt;0,($AA$49/AB49),0),1)</f>
        <v>1</v>
      </c>
      <c r="AC61" s="72">
        <f t="shared" si="63"/>
        <v>1</v>
      </c>
    </row>
    <row r="62" spans="1:32">
      <c r="A62" s="52" t="s">
        <v>12</v>
      </c>
      <c r="B62" s="23">
        <f t="shared" ref="B62:B71" si="64">IF(B49=0,1,IF(B49&lt;0.125,2,IF(B49&lt;0.25,3,IF(B49&lt;0.375,4,IF(B49&lt;0.5,5,IF(B49&lt;0.625,6,IF(B49&lt;0.75,7,IF(B49&lt;0.875,8,9))))))))</f>
        <v>8</v>
      </c>
      <c r="C62" s="23">
        <f t="shared" ref="C62:L71" si="65">IF(C49=0,1,IF(C49&lt;0.125,2,IF(C49&lt;0.25,3,IF(C49&lt;0.375,4,IF(C49&lt;0.5,5,IF(C49&lt;0.625,6,IF(C49&lt;0.75,7,IF(C49&lt;0.875,8,9))))))))</f>
        <v>7</v>
      </c>
      <c r="D62" s="23">
        <f t="shared" si="65"/>
        <v>8</v>
      </c>
      <c r="E62" s="23">
        <f t="shared" si="65"/>
        <v>9</v>
      </c>
      <c r="F62" s="23">
        <f t="shared" si="65"/>
        <v>5</v>
      </c>
      <c r="G62" s="23">
        <f t="shared" si="65"/>
        <v>7</v>
      </c>
      <c r="H62" s="23">
        <f t="shared" si="65"/>
        <v>5</v>
      </c>
      <c r="I62" s="23">
        <f t="shared" si="65"/>
        <v>1</v>
      </c>
      <c r="J62" s="23">
        <f t="shared" si="65"/>
        <v>3</v>
      </c>
      <c r="K62" s="23">
        <f t="shared" si="65"/>
        <v>7</v>
      </c>
      <c r="L62" s="53">
        <f t="shared" si="65"/>
        <v>8</v>
      </c>
      <c r="R62" s="40" t="s">
        <v>10</v>
      </c>
      <c r="S62" s="65">
        <f t="shared" ref="S62:AA62" si="66">IFERROR(IF(($AB$49/S49)&gt;0,($AB$49/S49),0),1)</f>
        <v>1</v>
      </c>
      <c r="T62" s="65">
        <f t="shared" si="66"/>
        <v>0.66666666666666663</v>
      </c>
      <c r="U62" s="65">
        <f t="shared" si="66"/>
        <v>1</v>
      </c>
      <c r="V62" s="65">
        <f t="shared" si="66"/>
        <v>0.66666666666666663</v>
      </c>
      <c r="W62" s="65">
        <f t="shared" si="66"/>
        <v>6</v>
      </c>
      <c r="X62" s="65">
        <f t="shared" si="66"/>
        <v>6</v>
      </c>
      <c r="Y62" s="65">
        <f t="shared" si="66"/>
        <v>6</v>
      </c>
      <c r="Z62" s="65">
        <f t="shared" si="66"/>
        <v>6</v>
      </c>
      <c r="AA62" s="65">
        <f t="shared" si="66"/>
        <v>1</v>
      </c>
      <c r="AB62" s="85">
        <f>IFERROR(IF(($AB$49/AB49)&gt;0,($AB$49/AB49),0),1)</f>
        <v>1</v>
      </c>
      <c r="AC62" s="72">
        <f>IFERROR(IF(($AB$49/AC49)&gt;0,($AB$49/AC49),0),1)</f>
        <v>1</v>
      </c>
    </row>
    <row r="63" spans="1:32" ht="15.75" thickBot="1">
      <c r="A63" s="54" t="s">
        <v>13</v>
      </c>
      <c r="B63" s="23">
        <f t="shared" si="64"/>
        <v>6</v>
      </c>
      <c r="C63" s="23">
        <f t="shared" si="65"/>
        <v>9</v>
      </c>
      <c r="D63" s="23">
        <f t="shared" si="65"/>
        <v>6</v>
      </c>
      <c r="E63" s="23">
        <f t="shared" si="65"/>
        <v>9</v>
      </c>
      <c r="F63" s="23">
        <f t="shared" si="65"/>
        <v>1</v>
      </c>
      <c r="G63" s="23">
        <f t="shared" si="65"/>
        <v>1</v>
      </c>
      <c r="H63" s="23">
        <f t="shared" si="65"/>
        <v>1</v>
      </c>
      <c r="I63" s="23">
        <f t="shared" si="65"/>
        <v>1</v>
      </c>
      <c r="J63" s="23">
        <f t="shared" si="65"/>
        <v>6</v>
      </c>
      <c r="K63" s="23">
        <f t="shared" si="65"/>
        <v>6</v>
      </c>
      <c r="L63" s="53">
        <f t="shared" si="65"/>
        <v>6</v>
      </c>
      <c r="R63" s="43" t="s">
        <v>11</v>
      </c>
      <c r="S63" s="73">
        <f t="shared" ref="S63:AB63" si="67">IFERROR(IF(($AC$49/S49)&gt;0,($AC$49/S49),0),1)</f>
        <v>1</v>
      </c>
      <c r="T63" s="73">
        <f t="shared" si="67"/>
        <v>0.66666666666666663</v>
      </c>
      <c r="U63" s="73">
        <f t="shared" si="67"/>
        <v>1</v>
      </c>
      <c r="V63" s="73">
        <f t="shared" si="67"/>
        <v>0.66666666666666663</v>
      </c>
      <c r="W63" s="73">
        <f t="shared" si="67"/>
        <v>6</v>
      </c>
      <c r="X63" s="73">
        <f t="shared" si="67"/>
        <v>6</v>
      </c>
      <c r="Y63" s="73">
        <f t="shared" si="67"/>
        <v>6</v>
      </c>
      <c r="Z63" s="73">
        <f t="shared" si="67"/>
        <v>6</v>
      </c>
      <c r="AA63" s="73">
        <f t="shared" si="67"/>
        <v>1</v>
      </c>
      <c r="AB63" s="73">
        <f t="shared" si="67"/>
        <v>1</v>
      </c>
      <c r="AC63" s="85">
        <f>IFERROR(IF(($AC$49/AC49)&gt;0,($AC$49/AC49),0),1)</f>
        <v>1</v>
      </c>
    </row>
    <row r="64" spans="1:32">
      <c r="A64" s="54" t="s">
        <v>14</v>
      </c>
      <c r="B64" s="23">
        <f t="shared" si="64"/>
        <v>3</v>
      </c>
      <c r="C64" s="23">
        <f t="shared" si="65"/>
        <v>5</v>
      </c>
      <c r="D64" s="23">
        <f t="shared" si="65"/>
        <v>7</v>
      </c>
      <c r="E64" s="23">
        <f t="shared" si="65"/>
        <v>9</v>
      </c>
      <c r="F64" s="23">
        <f t="shared" si="65"/>
        <v>9</v>
      </c>
      <c r="G64" s="23">
        <f t="shared" si="65"/>
        <v>9</v>
      </c>
      <c r="H64" s="23">
        <f t="shared" si="65"/>
        <v>9</v>
      </c>
      <c r="I64" s="23">
        <f t="shared" si="65"/>
        <v>9</v>
      </c>
      <c r="J64" s="23">
        <f t="shared" si="65"/>
        <v>2</v>
      </c>
      <c r="K64" s="23">
        <f t="shared" si="65"/>
        <v>2</v>
      </c>
      <c r="L64" s="53">
        <f t="shared" si="65"/>
        <v>1</v>
      </c>
      <c r="R64" s="32"/>
    </row>
    <row r="65" spans="1:32">
      <c r="A65" s="54" t="s">
        <v>15</v>
      </c>
      <c r="B65" s="23">
        <f t="shared" si="64"/>
        <v>9</v>
      </c>
      <c r="C65" s="23">
        <f t="shared" si="65"/>
        <v>9</v>
      </c>
      <c r="D65" s="23">
        <f t="shared" si="65"/>
        <v>9</v>
      </c>
      <c r="E65" s="23">
        <f t="shared" si="65"/>
        <v>6</v>
      </c>
      <c r="F65" s="23">
        <f t="shared" si="65"/>
        <v>5</v>
      </c>
      <c r="G65" s="23">
        <f t="shared" si="65"/>
        <v>2</v>
      </c>
      <c r="H65" s="23">
        <f t="shared" si="65"/>
        <v>2</v>
      </c>
      <c r="I65" s="23">
        <f t="shared" si="65"/>
        <v>1</v>
      </c>
      <c r="J65" s="23">
        <f t="shared" si="65"/>
        <v>5</v>
      </c>
      <c r="K65" s="23">
        <f t="shared" si="65"/>
        <v>8</v>
      </c>
      <c r="L65" s="53">
        <f t="shared" si="65"/>
        <v>9</v>
      </c>
      <c r="R65" s="32"/>
    </row>
    <row r="66" spans="1:32">
      <c r="A66" s="52" t="s">
        <v>16</v>
      </c>
      <c r="B66" s="23">
        <f t="shared" si="64"/>
        <v>9</v>
      </c>
      <c r="C66" s="23">
        <f t="shared" si="65"/>
        <v>9</v>
      </c>
      <c r="D66" s="23">
        <f t="shared" si="65"/>
        <v>9</v>
      </c>
      <c r="E66" s="23">
        <f t="shared" si="65"/>
        <v>7</v>
      </c>
      <c r="F66" s="23">
        <f t="shared" si="65"/>
        <v>9</v>
      </c>
      <c r="G66" s="23">
        <f t="shared" si="65"/>
        <v>9</v>
      </c>
      <c r="H66" s="23">
        <f t="shared" si="65"/>
        <v>8</v>
      </c>
      <c r="I66" s="23">
        <f t="shared" si="65"/>
        <v>9</v>
      </c>
      <c r="J66" s="23">
        <f t="shared" si="65"/>
        <v>9</v>
      </c>
      <c r="K66" s="23">
        <f t="shared" si="65"/>
        <v>1</v>
      </c>
      <c r="L66" s="53">
        <f t="shared" si="65"/>
        <v>9</v>
      </c>
      <c r="R66" s="32"/>
    </row>
    <row r="67" spans="1:32">
      <c r="A67" s="52" t="s">
        <v>17</v>
      </c>
      <c r="B67" s="23">
        <f t="shared" si="64"/>
        <v>1</v>
      </c>
      <c r="C67" s="23">
        <f t="shared" si="65"/>
        <v>4</v>
      </c>
      <c r="D67" s="23">
        <f t="shared" si="65"/>
        <v>3</v>
      </c>
      <c r="E67" s="23">
        <f t="shared" si="65"/>
        <v>9</v>
      </c>
      <c r="F67" s="23">
        <f t="shared" si="65"/>
        <v>9</v>
      </c>
      <c r="G67" s="23">
        <f t="shared" si="65"/>
        <v>9</v>
      </c>
      <c r="H67" s="23">
        <f t="shared" si="65"/>
        <v>9</v>
      </c>
      <c r="I67" s="23">
        <f t="shared" si="65"/>
        <v>9</v>
      </c>
      <c r="J67" s="23">
        <f t="shared" si="65"/>
        <v>9</v>
      </c>
      <c r="K67" s="23">
        <f t="shared" si="65"/>
        <v>9</v>
      </c>
      <c r="L67" s="53">
        <f t="shared" si="65"/>
        <v>9</v>
      </c>
    </row>
    <row r="68" spans="1:32">
      <c r="A68" s="52" t="s">
        <v>18</v>
      </c>
      <c r="B68" s="23">
        <f t="shared" si="64"/>
        <v>1</v>
      </c>
      <c r="C68" s="23">
        <f t="shared" si="65"/>
        <v>9</v>
      </c>
      <c r="D68" s="23">
        <f t="shared" si="65"/>
        <v>6</v>
      </c>
      <c r="E68" s="23">
        <f t="shared" si="65"/>
        <v>9</v>
      </c>
      <c r="F68" s="23">
        <f t="shared" si="65"/>
        <v>9</v>
      </c>
      <c r="G68" s="23">
        <f t="shared" si="65"/>
        <v>9</v>
      </c>
      <c r="H68" s="23">
        <f t="shared" si="65"/>
        <v>9</v>
      </c>
      <c r="I68" s="23">
        <f t="shared" si="65"/>
        <v>9</v>
      </c>
      <c r="J68" s="23">
        <f t="shared" si="65"/>
        <v>9</v>
      </c>
      <c r="K68" s="23">
        <f t="shared" si="65"/>
        <v>2</v>
      </c>
      <c r="L68" s="53">
        <f t="shared" si="65"/>
        <v>9</v>
      </c>
      <c r="R68" s="34" t="s">
        <v>58</v>
      </c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5"/>
      <c r="AE68" s="35"/>
      <c r="AF68" s="35"/>
    </row>
    <row r="69" spans="1:32">
      <c r="A69" s="54" t="s">
        <v>19</v>
      </c>
      <c r="B69" s="23">
        <f t="shared" si="64"/>
        <v>1</v>
      </c>
      <c r="C69" s="23">
        <f t="shared" si="65"/>
        <v>1</v>
      </c>
      <c r="D69" s="23">
        <f t="shared" si="65"/>
        <v>1</v>
      </c>
      <c r="E69" s="23">
        <f t="shared" si="65"/>
        <v>6</v>
      </c>
      <c r="F69" s="23">
        <f t="shared" si="65"/>
        <v>3</v>
      </c>
      <c r="G69" s="23">
        <f t="shared" si="65"/>
        <v>2</v>
      </c>
      <c r="H69" s="23">
        <f t="shared" si="65"/>
        <v>2</v>
      </c>
      <c r="I69" s="23">
        <f t="shared" si="65"/>
        <v>9</v>
      </c>
      <c r="J69" s="23">
        <f t="shared" si="65"/>
        <v>3</v>
      </c>
      <c r="K69" s="23">
        <f t="shared" si="65"/>
        <v>3</v>
      </c>
      <c r="L69" s="53">
        <f t="shared" si="65"/>
        <v>2</v>
      </c>
    </row>
    <row r="70" spans="1:32">
      <c r="A70" s="54" t="s">
        <v>20</v>
      </c>
      <c r="B70" s="23">
        <f t="shared" si="64"/>
        <v>1</v>
      </c>
      <c r="C70" s="23">
        <f t="shared" si="65"/>
        <v>6</v>
      </c>
      <c r="D70" s="23">
        <f t="shared" si="65"/>
        <v>1</v>
      </c>
      <c r="E70" s="23">
        <f t="shared" si="65"/>
        <v>9</v>
      </c>
      <c r="F70" s="23">
        <f t="shared" si="65"/>
        <v>9</v>
      </c>
      <c r="G70" s="23">
        <f t="shared" si="65"/>
        <v>9</v>
      </c>
      <c r="H70" s="23">
        <f t="shared" si="65"/>
        <v>9</v>
      </c>
      <c r="I70" s="23">
        <f t="shared" si="65"/>
        <v>9</v>
      </c>
      <c r="J70" s="23">
        <f t="shared" si="65"/>
        <v>9</v>
      </c>
      <c r="K70" s="23">
        <f t="shared" si="65"/>
        <v>6</v>
      </c>
      <c r="L70" s="53">
        <f t="shared" si="65"/>
        <v>1</v>
      </c>
      <c r="R70" t="s">
        <v>55</v>
      </c>
      <c r="S70" s="30">
        <f t="shared" ref="S70:AC70" si="68">B64</f>
        <v>3</v>
      </c>
      <c r="T70" s="30">
        <f t="shared" si="68"/>
        <v>5</v>
      </c>
      <c r="U70" s="30">
        <f t="shared" si="68"/>
        <v>7</v>
      </c>
      <c r="V70" s="30">
        <f t="shared" si="68"/>
        <v>9</v>
      </c>
      <c r="W70" s="30">
        <f t="shared" si="68"/>
        <v>9</v>
      </c>
      <c r="X70" s="30">
        <f t="shared" si="68"/>
        <v>9</v>
      </c>
      <c r="Y70" s="30">
        <f t="shared" si="68"/>
        <v>9</v>
      </c>
      <c r="Z70" s="30">
        <f t="shared" si="68"/>
        <v>9</v>
      </c>
      <c r="AA70" s="30">
        <f t="shared" si="68"/>
        <v>2</v>
      </c>
      <c r="AB70" s="30">
        <f t="shared" si="68"/>
        <v>2</v>
      </c>
      <c r="AC70" s="30">
        <f t="shared" si="68"/>
        <v>1</v>
      </c>
      <c r="AD70" s="29"/>
      <c r="AE70" s="29"/>
      <c r="AF70" s="29"/>
    </row>
    <row r="71" spans="1:32" ht="15.75" thickBot="1">
      <c r="A71" s="55" t="s">
        <v>21</v>
      </c>
      <c r="B71" s="56">
        <f t="shared" si="64"/>
        <v>8</v>
      </c>
      <c r="C71" s="56">
        <f t="shared" si="65"/>
        <v>1</v>
      </c>
      <c r="D71" s="56">
        <f t="shared" si="65"/>
        <v>5</v>
      </c>
      <c r="E71" s="56">
        <f t="shared" si="65"/>
        <v>9</v>
      </c>
      <c r="F71" s="56">
        <f t="shared" si="65"/>
        <v>9</v>
      </c>
      <c r="G71" s="56">
        <f t="shared" si="65"/>
        <v>9</v>
      </c>
      <c r="H71" s="56">
        <f t="shared" si="65"/>
        <v>9</v>
      </c>
      <c r="I71" s="56">
        <f t="shared" si="65"/>
        <v>9</v>
      </c>
      <c r="J71" s="56">
        <f t="shared" si="65"/>
        <v>9</v>
      </c>
      <c r="K71" s="56">
        <f t="shared" si="65"/>
        <v>9</v>
      </c>
      <c r="L71" s="57">
        <f t="shared" si="65"/>
        <v>8</v>
      </c>
    </row>
    <row r="72" spans="1:32" ht="15.75" thickBot="1"/>
    <row r="73" spans="1:32">
      <c r="R73" s="37"/>
      <c r="S73" s="38" t="s">
        <v>1</v>
      </c>
      <c r="T73" s="38" t="s">
        <v>2</v>
      </c>
      <c r="U73" s="38" t="s">
        <v>3</v>
      </c>
      <c r="V73" s="38" t="s">
        <v>4</v>
      </c>
      <c r="W73" s="38" t="s">
        <v>5</v>
      </c>
      <c r="X73" s="38" t="s">
        <v>6</v>
      </c>
      <c r="Y73" s="38" t="s">
        <v>7</v>
      </c>
      <c r="Z73" s="38" t="s">
        <v>8</v>
      </c>
      <c r="AA73" s="38" t="s">
        <v>9</v>
      </c>
      <c r="AB73" s="38" t="s">
        <v>10</v>
      </c>
      <c r="AC73" s="39" t="s">
        <v>11</v>
      </c>
      <c r="AD73" s="32"/>
      <c r="AE73" s="32"/>
      <c r="AF73" s="32"/>
    </row>
    <row r="74" spans="1:32" ht="15.75" thickBot="1">
      <c r="A74" s="93" t="s">
        <v>72</v>
      </c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R74" s="40" t="s">
        <v>1</v>
      </c>
      <c r="S74" s="85">
        <f>IFERROR(IF(($S$70/S70)&gt;0,($S$70/S70),0),1)</f>
        <v>1</v>
      </c>
      <c r="T74" s="65">
        <f t="shared" ref="T74:AC74" si="69">IFERROR(IF(($S$70/T70)&gt;0,($S$70/T70),0),1)</f>
        <v>0.6</v>
      </c>
      <c r="U74" s="65">
        <f t="shared" si="69"/>
        <v>0.42857142857142855</v>
      </c>
      <c r="V74" s="65">
        <f t="shared" si="69"/>
        <v>0.33333333333333331</v>
      </c>
      <c r="W74" s="65">
        <f t="shared" si="69"/>
        <v>0.33333333333333331</v>
      </c>
      <c r="X74" s="65">
        <f t="shared" si="69"/>
        <v>0.33333333333333331</v>
      </c>
      <c r="Y74" s="65">
        <f t="shared" si="69"/>
        <v>0.33333333333333331</v>
      </c>
      <c r="Z74" s="65">
        <f t="shared" si="69"/>
        <v>0.33333333333333331</v>
      </c>
      <c r="AA74" s="65">
        <f t="shared" si="69"/>
        <v>1.5</v>
      </c>
      <c r="AB74" s="65">
        <f t="shared" si="69"/>
        <v>1.5</v>
      </c>
      <c r="AC74" s="72">
        <f t="shared" si="69"/>
        <v>3</v>
      </c>
    </row>
    <row r="75" spans="1:32" ht="15.75" thickBot="1">
      <c r="A75" s="77"/>
      <c r="B75" s="38" t="s">
        <v>1</v>
      </c>
      <c r="C75" s="38" t="s">
        <v>2</v>
      </c>
      <c r="D75" s="38" t="s">
        <v>3</v>
      </c>
      <c r="E75" s="38" t="s">
        <v>4</v>
      </c>
      <c r="F75" s="38" t="s">
        <v>5</v>
      </c>
      <c r="G75" s="38" t="s">
        <v>6</v>
      </c>
      <c r="H75" s="38" t="s">
        <v>7</v>
      </c>
      <c r="I75" s="38" t="s">
        <v>8</v>
      </c>
      <c r="J75" s="38" t="s">
        <v>9</v>
      </c>
      <c r="K75" s="38" t="s">
        <v>10</v>
      </c>
      <c r="L75" s="39" t="s">
        <v>11</v>
      </c>
      <c r="R75" s="40" t="s">
        <v>2</v>
      </c>
      <c r="S75" s="65">
        <f>IFERROR(IF(($T$70/S70)&gt;0,($T$70/S70),0),1)</f>
        <v>1.6666666666666667</v>
      </c>
      <c r="T75" s="85">
        <f>IFERROR(IF(($T$70/T70)&gt;0,($T$70/T70),0),1)</f>
        <v>1</v>
      </c>
      <c r="U75" s="65">
        <f t="shared" ref="U75:AC75" si="70">IFERROR(IF(($T$70/U70)&gt;0,($T$70/U70),0),1)</f>
        <v>0.7142857142857143</v>
      </c>
      <c r="V75" s="65">
        <f t="shared" si="70"/>
        <v>0.55555555555555558</v>
      </c>
      <c r="W75" s="65">
        <f t="shared" si="70"/>
        <v>0.55555555555555558</v>
      </c>
      <c r="X75" s="65">
        <f t="shared" si="70"/>
        <v>0.55555555555555558</v>
      </c>
      <c r="Y75" s="65">
        <f t="shared" si="70"/>
        <v>0.55555555555555558</v>
      </c>
      <c r="Z75" s="65">
        <f t="shared" si="70"/>
        <v>0.55555555555555558</v>
      </c>
      <c r="AA75" s="65">
        <f t="shared" si="70"/>
        <v>2.5</v>
      </c>
      <c r="AB75" s="65">
        <f t="shared" si="70"/>
        <v>2.5</v>
      </c>
      <c r="AC75" s="72">
        <f t="shared" si="70"/>
        <v>5</v>
      </c>
    </row>
    <row r="76" spans="1:32">
      <c r="A76" s="78" t="s">
        <v>63</v>
      </c>
      <c r="B76" s="38">
        <v>9.8542030000000003E-2</v>
      </c>
      <c r="C76" s="38">
        <v>9.2549919999999994E-2</v>
      </c>
      <c r="D76" s="38">
        <v>9.5301709999999998E-2</v>
      </c>
      <c r="E76" s="38">
        <v>8.1810430000000003E-2</v>
      </c>
      <c r="F76" s="38">
        <v>8.7087499999999998E-2</v>
      </c>
      <c r="G76" s="38">
        <v>8.8637939999999998E-2</v>
      </c>
      <c r="H76" s="38">
        <v>8.9876769999999995E-2</v>
      </c>
      <c r="I76" s="38">
        <v>8.8203069999999995E-2</v>
      </c>
      <c r="J76" s="38">
        <v>8.9703610000000003E-2</v>
      </c>
      <c r="K76" s="38">
        <v>9.6219609999999997E-2</v>
      </c>
      <c r="L76" s="39">
        <v>9.2067410000000002E-2</v>
      </c>
      <c r="R76" s="40" t="s">
        <v>3</v>
      </c>
      <c r="S76" s="65">
        <f t="shared" ref="S76:T76" si="71">IFERROR(IF(($U$70/S70)&gt;0,($U$70/S70),0),1)</f>
        <v>2.3333333333333335</v>
      </c>
      <c r="T76" s="65">
        <f t="shared" si="71"/>
        <v>1.4</v>
      </c>
      <c r="U76" s="85">
        <f>IFERROR(IF(($U$70/U70)&gt;0,($U$70/U70),0),1)</f>
        <v>1</v>
      </c>
      <c r="V76" s="65">
        <f t="shared" ref="V76:AC76" si="72">IFERROR(IF(($U$70/V70)&gt;0,($U$70/V70),0),1)</f>
        <v>0.77777777777777779</v>
      </c>
      <c r="W76" s="65">
        <f t="shared" si="72"/>
        <v>0.77777777777777779</v>
      </c>
      <c r="X76" s="65">
        <f t="shared" si="72"/>
        <v>0.77777777777777779</v>
      </c>
      <c r="Y76" s="65">
        <f t="shared" si="72"/>
        <v>0.77777777777777779</v>
      </c>
      <c r="Z76" s="65">
        <f t="shared" si="72"/>
        <v>0.77777777777777779</v>
      </c>
      <c r="AA76" s="65">
        <f t="shared" si="72"/>
        <v>3.5</v>
      </c>
      <c r="AB76" s="65">
        <f t="shared" si="72"/>
        <v>3.5</v>
      </c>
      <c r="AC76" s="72">
        <f t="shared" si="72"/>
        <v>7</v>
      </c>
    </row>
    <row r="77" spans="1:32">
      <c r="A77" s="79" t="s">
        <v>70</v>
      </c>
      <c r="B77" s="60">
        <f t="shared" ref="B77:L77" si="73">RANK(B76,$B$76:$L$76)</f>
        <v>1</v>
      </c>
      <c r="C77" s="60">
        <f t="shared" si="73"/>
        <v>4</v>
      </c>
      <c r="D77" s="60">
        <f t="shared" si="73"/>
        <v>3</v>
      </c>
      <c r="E77" s="60">
        <f t="shared" si="73"/>
        <v>11</v>
      </c>
      <c r="F77" s="60">
        <f t="shared" si="73"/>
        <v>10</v>
      </c>
      <c r="G77" s="60">
        <f t="shared" si="73"/>
        <v>8</v>
      </c>
      <c r="H77" s="60">
        <f t="shared" si="73"/>
        <v>6</v>
      </c>
      <c r="I77" s="60">
        <f t="shared" si="73"/>
        <v>9</v>
      </c>
      <c r="J77" s="60">
        <f t="shared" si="73"/>
        <v>7</v>
      </c>
      <c r="K77" s="60">
        <f t="shared" si="73"/>
        <v>2</v>
      </c>
      <c r="L77" s="42">
        <f t="shared" si="73"/>
        <v>5</v>
      </c>
      <c r="R77" s="40" t="s">
        <v>4</v>
      </c>
      <c r="S77" s="65">
        <f t="shared" ref="S77:U77" si="74">IFERROR(IF(($V$70/S70)&gt;0,($V$70/S70),0),1)</f>
        <v>3</v>
      </c>
      <c r="T77" s="65">
        <f t="shared" si="74"/>
        <v>1.8</v>
      </c>
      <c r="U77" s="65">
        <f t="shared" si="74"/>
        <v>1.2857142857142858</v>
      </c>
      <c r="V77" s="85">
        <f>IFERROR(IF(($V$70/V70)&gt;0,($V$70/V70),0),1)</f>
        <v>1</v>
      </c>
      <c r="W77" s="65">
        <f t="shared" ref="W77:AC77" si="75">IFERROR(IF(($V$70/W70)&gt;0,($V$70/W70),0),1)</f>
        <v>1</v>
      </c>
      <c r="X77" s="65">
        <f t="shared" si="75"/>
        <v>1</v>
      </c>
      <c r="Y77" s="65">
        <f t="shared" si="75"/>
        <v>1</v>
      </c>
      <c r="Z77" s="65">
        <f t="shared" si="75"/>
        <v>1</v>
      </c>
      <c r="AA77" s="65">
        <f t="shared" si="75"/>
        <v>4.5</v>
      </c>
      <c r="AB77" s="65">
        <f t="shared" si="75"/>
        <v>4.5</v>
      </c>
      <c r="AC77" s="72">
        <f t="shared" si="75"/>
        <v>9</v>
      </c>
    </row>
    <row r="78" spans="1:32" ht="15.75" thickBot="1">
      <c r="A78" s="80" t="s">
        <v>71</v>
      </c>
      <c r="B78" s="44">
        <f t="shared" ref="B78:L78" si="76">RANK(B76,$B$76:$L$76,1)</f>
        <v>11</v>
      </c>
      <c r="C78" s="44">
        <f t="shared" si="76"/>
        <v>8</v>
      </c>
      <c r="D78" s="44">
        <f t="shared" si="76"/>
        <v>9</v>
      </c>
      <c r="E78" s="44">
        <f t="shared" si="76"/>
        <v>1</v>
      </c>
      <c r="F78" s="44">
        <f t="shared" si="76"/>
        <v>2</v>
      </c>
      <c r="G78" s="44">
        <f t="shared" si="76"/>
        <v>4</v>
      </c>
      <c r="H78" s="44">
        <f t="shared" si="76"/>
        <v>6</v>
      </c>
      <c r="I78" s="44">
        <f t="shared" si="76"/>
        <v>3</v>
      </c>
      <c r="J78" s="44">
        <f t="shared" si="76"/>
        <v>5</v>
      </c>
      <c r="K78" s="44">
        <f t="shared" si="76"/>
        <v>10</v>
      </c>
      <c r="L78" s="69">
        <f t="shared" si="76"/>
        <v>7</v>
      </c>
      <c r="R78" s="40" t="s">
        <v>5</v>
      </c>
      <c r="S78" s="65">
        <f t="shared" ref="S78:V78" si="77">IFERROR(IF(($W$70/S70)&gt;0,($W$70/S70),0),1)</f>
        <v>3</v>
      </c>
      <c r="T78" s="65">
        <f t="shared" si="77"/>
        <v>1.8</v>
      </c>
      <c r="U78" s="65">
        <f t="shared" si="77"/>
        <v>1.2857142857142858</v>
      </c>
      <c r="V78" s="65">
        <f t="shared" si="77"/>
        <v>1</v>
      </c>
      <c r="W78" s="85">
        <f>IFERROR(IF(($W$70/W70)&gt;0,($W$70/W70),0),1)</f>
        <v>1</v>
      </c>
      <c r="X78" s="65">
        <f t="shared" ref="X78:AC78" si="78">IFERROR(IF(($W$70/X70)&gt;0,($W$70/X70),0),1)</f>
        <v>1</v>
      </c>
      <c r="Y78" s="65">
        <f t="shared" si="78"/>
        <v>1</v>
      </c>
      <c r="Z78" s="65">
        <f t="shared" si="78"/>
        <v>1</v>
      </c>
      <c r="AA78" s="65">
        <f t="shared" si="78"/>
        <v>4.5</v>
      </c>
      <c r="AB78" s="65">
        <f t="shared" si="78"/>
        <v>4.5</v>
      </c>
      <c r="AC78" s="72">
        <f t="shared" si="78"/>
        <v>9</v>
      </c>
    </row>
    <row r="79" spans="1:32">
      <c r="A79" s="78" t="s">
        <v>64</v>
      </c>
      <c r="B79" s="38">
        <v>0.10472505999999999</v>
      </c>
      <c r="C79" s="38">
        <v>9.3747369999999997E-2</v>
      </c>
      <c r="D79" s="38">
        <v>9.7969970000000003E-2</v>
      </c>
      <c r="E79" s="38">
        <v>7.5155219999999995E-2</v>
      </c>
      <c r="F79" s="38">
        <v>8.3813170000000006E-2</v>
      </c>
      <c r="G79" s="38">
        <v>8.6915590000000001E-2</v>
      </c>
      <c r="H79" s="38">
        <v>8.8879739999999999E-2</v>
      </c>
      <c r="I79" s="38">
        <v>8.7614919999999999E-2</v>
      </c>
      <c r="J79" s="38">
        <v>8.8142269999999995E-2</v>
      </c>
      <c r="K79" s="38">
        <v>9.9999299999999999E-2</v>
      </c>
      <c r="L79" s="39">
        <v>9.3037410000000001E-2</v>
      </c>
      <c r="R79" s="40" t="s">
        <v>6</v>
      </c>
      <c r="S79" s="65">
        <f t="shared" ref="S79:W79" si="79">IFERROR(IF(($X$70/S70)&gt;0,($X$70/S70),0),1)</f>
        <v>3</v>
      </c>
      <c r="T79" s="65">
        <f t="shared" si="79"/>
        <v>1.8</v>
      </c>
      <c r="U79" s="65">
        <f t="shared" si="79"/>
        <v>1.2857142857142858</v>
      </c>
      <c r="V79" s="65">
        <f t="shared" si="79"/>
        <v>1</v>
      </c>
      <c r="W79" s="65">
        <f t="shared" si="79"/>
        <v>1</v>
      </c>
      <c r="X79" s="85">
        <f>IFERROR(IF(($X$70/X70)&gt;0,($X$70/X70),0),1)</f>
        <v>1</v>
      </c>
      <c r="Y79" s="65">
        <f t="shared" ref="Y79:AC79" si="80">IFERROR(IF(($X$70/Y70)&gt;0,($X$70/Y70),0),1)</f>
        <v>1</v>
      </c>
      <c r="Z79" s="65">
        <f t="shared" si="80"/>
        <v>1</v>
      </c>
      <c r="AA79" s="65">
        <f t="shared" si="80"/>
        <v>4.5</v>
      </c>
      <c r="AB79" s="65">
        <f t="shared" si="80"/>
        <v>4.5</v>
      </c>
      <c r="AC79" s="72">
        <f t="shared" si="80"/>
        <v>9</v>
      </c>
    </row>
    <row r="80" spans="1:32">
      <c r="A80" s="79" t="s">
        <v>70</v>
      </c>
      <c r="B80" s="60">
        <f t="shared" ref="B80:L80" si="81">RANK(B79,$B$79:$L$79)</f>
        <v>1</v>
      </c>
      <c r="C80" s="60">
        <f t="shared" si="81"/>
        <v>4</v>
      </c>
      <c r="D80" s="60">
        <f t="shared" si="81"/>
        <v>3</v>
      </c>
      <c r="E80" s="60">
        <f t="shared" si="81"/>
        <v>11</v>
      </c>
      <c r="F80" s="60">
        <f t="shared" si="81"/>
        <v>10</v>
      </c>
      <c r="G80" s="60">
        <f t="shared" si="81"/>
        <v>9</v>
      </c>
      <c r="H80" s="60">
        <f t="shared" si="81"/>
        <v>6</v>
      </c>
      <c r="I80" s="60">
        <f t="shared" si="81"/>
        <v>8</v>
      </c>
      <c r="J80" s="60">
        <f t="shared" si="81"/>
        <v>7</v>
      </c>
      <c r="K80" s="60">
        <f t="shared" si="81"/>
        <v>2</v>
      </c>
      <c r="L80" s="42">
        <f t="shared" si="81"/>
        <v>5</v>
      </c>
      <c r="R80" s="40" t="s">
        <v>7</v>
      </c>
      <c r="S80" s="65">
        <f t="shared" ref="S80:X80" si="82">IFERROR(IF(($Y$70/S70)&gt;0,($Y$70/S70),0),1)</f>
        <v>3</v>
      </c>
      <c r="T80" s="65">
        <f t="shared" si="82"/>
        <v>1.8</v>
      </c>
      <c r="U80" s="65">
        <f t="shared" si="82"/>
        <v>1.2857142857142858</v>
      </c>
      <c r="V80" s="65">
        <f t="shared" si="82"/>
        <v>1</v>
      </c>
      <c r="W80" s="65">
        <f t="shared" si="82"/>
        <v>1</v>
      </c>
      <c r="X80" s="65">
        <f t="shared" si="82"/>
        <v>1</v>
      </c>
      <c r="Y80" s="85">
        <f>IFERROR(IF(($Y$70/Y70)&gt;0,($Y$70/Y70),0),1)</f>
        <v>1</v>
      </c>
      <c r="Z80" s="65">
        <f t="shared" ref="Z80:AC80" si="83">IFERROR(IF(($Y$70/Z70)&gt;0,($Y$70/Z70),0),1)</f>
        <v>1</v>
      </c>
      <c r="AA80" s="65">
        <f t="shared" si="83"/>
        <v>4.5</v>
      </c>
      <c r="AB80" s="65">
        <f t="shared" si="83"/>
        <v>4.5</v>
      </c>
      <c r="AC80" s="72">
        <f t="shared" si="83"/>
        <v>9</v>
      </c>
    </row>
    <row r="81" spans="1:32" ht="15.75" thickBot="1">
      <c r="A81" s="80" t="s">
        <v>71</v>
      </c>
      <c r="B81" s="44">
        <f t="shared" ref="B81:L81" si="84">RANK(B79,$B$79:$L$79,1)</f>
        <v>11</v>
      </c>
      <c r="C81" s="44">
        <f t="shared" si="84"/>
        <v>8</v>
      </c>
      <c r="D81" s="44">
        <f t="shared" si="84"/>
        <v>9</v>
      </c>
      <c r="E81" s="44">
        <f t="shared" si="84"/>
        <v>1</v>
      </c>
      <c r="F81" s="44">
        <f t="shared" si="84"/>
        <v>2</v>
      </c>
      <c r="G81" s="44">
        <f t="shared" si="84"/>
        <v>3</v>
      </c>
      <c r="H81" s="44">
        <f t="shared" si="84"/>
        <v>6</v>
      </c>
      <c r="I81" s="44">
        <f t="shared" si="84"/>
        <v>4</v>
      </c>
      <c r="J81" s="44">
        <f t="shared" si="84"/>
        <v>5</v>
      </c>
      <c r="K81" s="44">
        <f t="shared" si="84"/>
        <v>10</v>
      </c>
      <c r="L81" s="69">
        <f t="shared" si="84"/>
        <v>7</v>
      </c>
      <c r="R81" s="40" t="s">
        <v>8</v>
      </c>
      <c r="S81" s="65">
        <f t="shared" ref="S81:Y81" si="85">IFERROR(IF(($Z$70/S70)&gt;0,($Z$70/S70),0),1)</f>
        <v>3</v>
      </c>
      <c r="T81" s="65">
        <f t="shared" si="85"/>
        <v>1.8</v>
      </c>
      <c r="U81" s="65">
        <f t="shared" si="85"/>
        <v>1.2857142857142858</v>
      </c>
      <c r="V81" s="65">
        <f t="shared" si="85"/>
        <v>1</v>
      </c>
      <c r="W81" s="65">
        <f t="shared" si="85"/>
        <v>1</v>
      </c>
      <c r="X81" s="65">
        <f t="shared" si="85"/>
        <v>1</v>
      </c>
      <c r="Y81" s="65">
        <f t="shared" si="85"/>
        <v>1</v>
      </c>
      <c r="Z81" s="85">
        <f>IFERROR(IF(($Z$70/Z70)&gt;0,($Z$70/Z70),0),1)</f>
        <v>1</v>
      </c>
      <c r="AA81" s="65">
        <f t="shared" ref="AA81:AC81" si="86">IFERROR(IF(($Z$70/AA70)&gt;0,($Z$70/AA70),0),1)</f>
        <v>4.5</v>
      </c>
      <c r="AB81" s="65">
        <f t="shared" si="86"/>
        <v>4.5</v>
      </c>
      <c r="AC81" s="72">
        <f t="shared" si="86"/>
        <v>9</v>
      </c>
    </row>
    <row r="82" spans="1:32">
      <c r="A82" s="78" t="s">
        <v>65</v>
      </c>
      <c r="B82" s="70">
        <v>0.11456914999999999</v>
      </c>
      <c r="C82" s="70">
        <v>9.5567109999999997E-2</v>
      </c>
      <c r="D82" s="70">
        <v>0.1008406</v>
      </c>
      <c r="E82" s="70">
        <v>6.5672750000000002E-2</v>
      </c>
      <c r="F82" s="70">
        <v>7.8478290000000006E-2</v>
      </c>
      <c r="G82" s="70">
        <v>8.4238489999999999E-2</v>
      </c>
      <c r="H82" s="70">
        <v>8.6943320000000004E-2</v>
      </c>
      <c r="I82" s="70">
        <v>8.8732420000000006E-2</v>
      </c>
      <c r="J82" s="70">
        <v>8.4803699999999996E-2</v>
      </c>
      <c r="K82" s="70">
        <v>0.10548763</v>
      </c>
      <c r="L82" s="71">
        <v>9.4666550000000002E-2</v>
      </c>
      <c r="R82" s="40" t="s">
        <v>9</v>
      </c>
      <c r="S82" s="65">
        <f t="shared" ref="S82:Z82" si="87">IFERROR(IF(($AA$70/S70)&gt;0,($AA$70/S70),0),1)</f>
        <v>0.66666666666666663</v>
      </c>
      <c r="T82" s="65">
        <f t="shared" si="87"/>
        <v>0.4</v>
      </c>
      <c r="U82" s="65">
        <f t="shared" si="87"/>
        <v>0.2857142857142857</v>
      </c>
      <c r="V82" s="65">
        <f t="shared" si="87"/>
        <v>0.22222222222222221</v>
      </c>
      <c r="W82" s="65">
        <f t="shared" si="87"/>
        <v>0.22222222222222221</v>
      </c>
      <c r="X82" s="65">
        <f t="shared" si="87"/>
        <v>0.22222222222222221</v>
      </c>
      <c r="Y82" s="65">
        <f t="shared" si="87"/>
        <v>0.22222222222222221</v>
      </c>
      <c r="Z82" s="65">
        <f t="shared" si="87"/>
        <v>0.22222222222222221</v>
      </c>
      <c r="AA82" s="85">
        <f>IFERROR(IF(($AA$70/AA70)&gt;0,($AA$70/AA70),0),1)</f>
        <v>1</v>
      </c>
      <c r="AB82" s="65">
        <f t="shared" ref="AB82:AC82" si="88">IFERROR(IF(($AA$70/AB70)&gt;0,($AA$70/AB70),0),1)</f>
        <v>1</v>
      </c>
      <c r="AC82" s="72">
        <f t="shared" si="88"/>
        <v>2</v>
      </c>
    </row>
    <row r="83" spans="1:32">
      <c r="A83" s="79" t="s">
        <v>70</v>
      </c>
      <c r="B83" s="65">
        <f t="shared" ref="B83:L83" si="89">RANK(B82,$B$82:$L$82)</f>
        <v>1</v>
      </c>
      <c r="C83" s="65">
        <f t="shared" si="89"/>
        <v>4</v>
      </c>
      <c r="D83" s="65">
        <f t="shared" si="89"/>
        <v>3</v>
      </c>
      <c r="E83" s="65">
        <f t="shared" si="89"/>
        <v>11</v>
      </c>
      <c r="F83" s="65">
        <f t="shared" si="89"/>
        <v>10</v>
      </c>
      <c r="G83" s="65">
        <f t="shared" si="89"/>
        <v>9</v>
      </c>
      <c r="H83" s="65">
        <f t="shared" si="89"/>
        <v>7</v>
      </c>
      <c r="I83" s="65">
        <f t="shared" si="89"/>
        <v>6</v>
      </c>
      <c r="J83" s="65">
        <f t="shared" si="89"/>
        <v>8</v>
      </c>
      <c r="K83" s="65">
        <f t="shared" si="89"/>
        <v>2</v>
      </c>
      <c r="L83" s="72">
        <f t="shared" si="89"/>
        <v>5</v>
      </c>
      <c r="R83" s="40" t="s">
        <v>10</v>
      </c>
      <c r="S83" s="65">
        <f t="shared" ref="S83:AA83" si="90">IFERROR(IF(($AB$70/S70)&gt;0,($AB$70/S70),0),1)</f>
        <v>0.66666666666666663</v>
      </c>
      <c r="T83" s="65">
        <f t="shared" si="90"/>
        <v>0.4</v>
      </c>
      <c r="U83" s="65">
        <f t="shared" si="90"/>
        <v>0.2857142857142857</v>
      </c>
      <c r="V83" s="65">
        <f t="shared" si="90"/>
        <v>0.22222222222222221</v>
      </c>
      <c r="W83" s="65">
        <f t="shared" si="90"/>
        <v>0.22222222222222221</v>
      </c>
      <c r="X83" s="65">
        <f t="shared" si="90"/>
        <v>0.22222222222222221</v>
      </c>
      <c r="Y83" s="65">
        <f t="shared" si="90"/>
        <v>0.22222222222222221</v>
      </c>
      <c r="Z83" s="65">
        <f t="shared" si="90"/>
        <v>0.22222222222222221</v>
      </c>
      <c r="AA83" s="65">
        <f t="shared" si="90"/>
        <v>1</v>
      </c>
      <c r="AB83" s="85">
        <f>IFERROR(IF(($AB$70/AB70)&gt;0,($AB$70/AB70),0),1)</f>
        <v>1</v>
      </c>
      <c r="AC83" s="72">
        <f>IFERROR(IF(($AB$70/AC70)&gt;0,($AB$70/AC70),0),1)</f>
        <v>2</v>
      </c>
    </row>
    <row r="84" spans="1:32" ht="15.75" thickBot="1">
      <c r="A84" s="80" t="s">
        <v>71</v>
      </c>
      <c r="B84" s="73">
        <f t="shared" ref="B84:L84" si="91">RANK(B82,$B$82:$L$82,1)</f>
        <v>11</v>
      </c>
      <c r="C84" s="73">
        <f t="shared" si="91"/>
        <v>8</v>
      </c>
      <c r="D84" s="73">
        <f t="shared" si="91"/>
        <v>9</v>
      </c>
      <c r="E84" s="73">
        <f t="shared" si="91"/>
        <v>1</v>
      </c>
      <c r="F84" s="73">
        <f t="shared" si="91"/>
        <v>2</v>
      </c>
      <c r="G84" s="73">
        <f t="shared" si="91"/>
        <v>3</v>
      </c>
      <c r="H84" s="73">
        <f t="shared" si="91"/>
        <v>5</v>
      </c>
      <c r="I84" s="73">
        <f t="shared" si="91"/>
        <v>6</v>
      </c>
      <c r="J84" s="73">
        <f t="shared" si="91"/>
        <v>4</v>
      </c>
      <c r="K84" s="73">
        <f t="shared" si="91"/>
        <v>10</v>
      </c>
      <c r="L84" s="74">
        <f t="shared" si="91"/>
        <v>7</v>
      </c>
      <c r="R84" s="43" t="s">
        <v>11</v>
      </c>
      <c r="S84" s="73">
        <f t="shared" ref="S84:AB84" si="92">IFERROR(IF(($AC$70/S70)&gt;0,($AC$70/S70),0),1)</f>
        <v>0.33333333333333331</v>
      </c>
      <c r="T84" s="73">
        <f t="shared" si="92"/>
        <v>0.2</v>
      </c>
      <c r="U84" s="73">
        <f t="shared" si="92"/>
        <v>0.14285714285714285</v>
      </c>
      <c r="V84" s="73">
        <f t="shared" si="92"/>
        <v>0.1111111111111111</v>
      </c>
      <c r="W84" s="73">
        <f t="shared" si="92"/>
        <v>0.1111111111111111</v>
      </c>
      <c r="X84" s="73">
        <f t="shared" si="92"/>
        <v>0.1111111111111111</v>
      </c>
      <c r="Y84" s="73">
        <f t="shared" si="92"/>
        <v>0.1111111111111111</v>
      </c>
      <c r="Z84" s="73">
        <f t="shared" si="92"/>
        <v>0.1111111111111111</v>
      </c>
      <c r="AA84" s="73">
        <f t="shared" si="92"/>
        <v>0.5</v>
      </c>
      <c r="AB84" s="73">
        <f t="shared" si="92"/>
        <v>0.5</v>
      </c>
      <c r="AC84" s="45">
        <f>IFERROR(IF(($AC$70/AC70)&gt;0,($AC$70/AC70),0),1)</f>
        <v>1</v>
      </c>
    </row>
    <row r="85" spans="1:32">
      <c r="A85" s="78" t="s">
        <v>66</v>
      </c>
      <c r="B85" s="38">
        <v>0.25843679000000003</v>
      </c>
      <c r="C85" s="38">
        <v>0.13803327000000001</v>
      </c>
      <c r="D85" s="38">
        <v>8.3348630000000007E-2</v>
      </c>
      <c r="E85" s="38">
        <v>9.3420999999999999E-4</v>
      </c>
      <c r="F85" s="38">
        <v>2.2955679999999999E-2</v>
      </c>
      <c r="G85" s="38">
        <v>2.3881980000000001E-2</v>
      </c>
      <c r="H85" s="38">
        <v>2.3979779999999999E-2</v>
      </c>
      <c r="I85" s="38">
        <v>0.20501486999999999</v>
      </c>
      <c r="J85" s="38">
        <v>2.35951E-3</v>
      </c>
      <c r="K85" s="38">
        <v>0.11311213000000001</v>
      </c>
      <c r="L85" s="39">
        <v>0.12794315000000001</v>
      </c>
      <c r="R85" s="32"/>
    </row>
    <row r="86" spans="1:32">
      <c r="A86" s="79" t="s">
        <v>70</v>
      </c>
      <c r="B86" s="60">
        <f t="shared" ref="B86:L86" si="93">RANK(B85,$B$85:$L$85)</f>
        <v>1</v>
      </c>
      <c r="C86" s="60">
        <f t="shared" si="93"/>
        <v>3</v>
      </c>
      <c r="D86" s="60">
        <f t="shared" si="93"/>
        <v>6</v>
      </c>
      <c r="E86" s="60">
        <f t="shared" si="93"/>
        <v>11</v>
      </c>
      <c r="F86" s="60">
        <f t="shared" si="93"/>
        <v>9</v>
      </c>
      <c r="G86" s="60">
        <f t="shared" si="93"/>
        <v>8</v>
      </c>
      <c r="H86" s="60">
        <f t="shared" si="93"/>
        <v>7</v>
      </c>
      <c r="I86" s="60">
        <f t="shared" si="93"/>
        <v>2</v>
      </c>
      <c r="J86" s="60">
        <f t="shared" si="93"/>
        <v>10</v>
      </c>
      <c r="K86" s="60">
        <f t="shared" si="93"/>
        <v>5</v>
      </c>
      <c r="L86" s="42">
        <f t="shared" si="93"/>
        <v>4</v>
      </c>
      <c r="R86" s="32"/>
    </row>
    <row r="87" spans="1:32" ht="15.75" thickBot="1">
      <c r="A87" s="80" t="s">
        <v>71</v>
      </c>
      <c r="B87" s="44">
        <f t="shared" ref="B87:L87" si="94">RANK(B85,$B$85:$L$85,1)</f>
        <v>11</v>
      </c>
      <c r="C87" s="44">
        <f t="shared" si="94"/>
        <v>9</v>
      </c>
      <c r="D87" s="44">
        <f t="shared" si="94"/>
        <v>6</v>
      </c>
      <c r="E87" s="44">
        <f t="shared" si="94"/>
        <v>1</v>
      </c>
      <c r="F87" s="44">
        <f t="shared" si="94"/>
        <v>3</v>
      </c>
      <c r="G87" s="44">
        <f t="shared" si="94"/>
        <v>4</v>
      </c>
      <c r="H87" s="44">
        <f t="shared" si="94"/>
        <v>5</v>
      </c>
      <c r="I87" s="44">
        <f t="shared" si="94"/>
        <v>10</v>
      </c>
      <c r="J87" s="44">
        <f t="shared" si="94"/>
        <v>2</v>
      </c>
      <c r="K87" s="44">
        <f t="shared" si="94"/>
        <v>7</v>
      </c>
      <c r="L87" s="69">
        <f t="shared" si="94"/>
        <v>8</v>
      </c>
      <c r="R87" s="32"/>
    </row>
    <row r="88" spans="1:32">
      <c r="A88" s="78" t="s">
        <v>68</v>
      </c>
      <c r="B88" s="75">
        <v>0.26226801300000002</v>
      </c>
      <c r="C88" s="75">
        <v>0.13906640300000001</v>
      </c>
      <c r="D88" s="75">
        <v>8.2963511899999995E-2</v>
      </c>
      <c r="E88" s="75">
        <v>9.5418211299999992E-7</v>
      </c>
      <c r="F88" s="75">
        <v>2.19139117E-2</v>
      </c>
      <c r="G88" s="75">
        <v>2.1914877900000001E-2</v>
      </c>
      <c r="H88" s="75">
        <v>2.19149779E-2</v>
      </c>
      <c r="I88" s="75">
        <v>0.20922782200000001</v>
      </c>
      <c r="J88" s="75">
        <v>2.4319560300000001E-6</v>
      </c>
      <c r="K88" s="75">
        <v>0.111557927</v>
      </c>
      <c r="L88" s="76">
        <v>0.12916917</v>
      </c>
    </row>
    <row r="89" spans="1:32">
      <c r="A89" s="79" t="s">
        <v>70</v>
      </c>
      <c r="B89" s="60">
        <f t="shared" ref="B89:L89" si="95">RANK(B88,$B$88:$L$88)</f>
        <v>1</v>
      </c>
      <c r="C89" s="60">
        <f t="shared" si="95"/>
        <v>3</v>
      </c>
      <c r="D89" s="60">
        <f t="shared" si="95"/>
        <v>6</v>
      </c>
      <c r="E89" s="60">
        <f t="shared" si="95"/>
        <v>11</v>
      </c>
      <c r="F89" s="60">
        <f t="shared" si="95"/>
        <v>9</v>
      </c>
      <c r="G89" s="60">
        <f t="shared" si="95"/>
        <v>8</v>
      </c>
      <c r="H89" s="60">
        <f t="shared" si="95"/>
        <v>7</v>
      </c>
      <c r="I89" s="60">
        <f t="shared" si="95"/>
        <v>2</v>
      </c>
      <c r="J89" s="60">
        <f t="shared" si="95"/>
        <v>10</v>
      </c>
      <c r="K89" s="60">
        <f t="shared" si="95"/>
        <v>5</v>
      </c>
      <c r="L89" s="42">
        <f t="shared" si="95"/>
        <v>4</v>
      </c>
      <c r="R89" s="34" t="s">
        <v>47</v>
      </c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5"/>
      <c r="AE89" s="35"/>
      <c r="AF89" s="35"/>
    </row>
    <row r="90" spans="1:32" ht="15.75" thickBot="1">
      <c r="A90" s="80" t="s">
        <v>71</v>
      </c>
      <c r="B90" s="44">
        <f t="shared" ref="B90:L90" si="96">RANK(B88,$B$88:$L$88,1)</f>
        <v>11</v>
      </c>
      <c r="C90" s="44">
        <f t="shared" si="96"/>
        <v>9</v>
      </c>
      <c r="D90" s="44">
        <f t="shared" si="96"/>
        <v>6</v>
      </c>
      <c r="E90" s="44">
        <f t="shared" si="96"/>
        <v>1</v>
      </c>
      <c r="F90" s="44">
        <f t="shared" si="96"/>
        <v>3</v>
      </c>
      <c r="G90" s="44">
        <f t="shared" si="96"/>
        <v>4</v>
      </c>
      <c r="H90" s="44">
        <f t="shared" si="96"/>
        <v>5</v>
      </c>
      <c r="I90" s="44">
        <f t="shared" si="96"/>
        <v>10</v>
      </c>
      <c r="J90" s="44">
        <f t="shared" si="96"/>
        <v>2</v>
      </c>
      <c r="K90" s="44">
        <f t="shared" si="96"/>
        <v>7</v>
      </c>
      <c r="L90" s="69">
        <f t="shared" si="96"/>
        <v>8</v>
      </c>
    </row>
    <row r="91" spans="1:32">
      <c r="A91" s="78" t="s">
        <v>69</v>
      </c>
      <c r="B91" s="81">
        <v>0.17807451999999999</v>
      </c>
      <c r="C91" s="81">
        <v>8.9618139999999999E-2</v>
      </c>
      <c r="D91" s="81">
        <v>0.15219926</v>
      </c>
      <c r="E91" s="81">
        <v>3.8043559999999997E-2</v>
      </c>
      <c r="F91" s="81">
        <v>5.0976929999999997E-2</v>
      </c>
      <c r="G91" s="81">
        <v>6.4568379999999995E-2</v>
      </c>
      <c r="H91" s="81">
        <v>6.61804E-2</v>
      </c>
      <c r="I91" s="81">
        <v>8.7824349999999995E-2</v>
      </c>
      <c r="J91" s="81">
        <v>4.5860369999999998E-2</v>
      </c>
      <c r="K91" s="81">
        <v>9.3805749999999993E-2</v>
      </c>
      <c r="L91" s="82">
        <v>0.13284834000000001</v>
      </c>
      <c r="R91" t="s">
        <v>55</v>
      </c>
      <c r="S91" s="30">
        <f t="shared" ref="S91:AC91" si="97">B65</f>
        <v>9</v>
      </c>
      <c r="T91" s="30">
        <f t="shared" si="97"/>
        <v>9</v>
      </c>
      <c r="U91" s="30">
        <f>D65</f>
        <v>9</v>
      </c>
      <c r="V91" s="30">
        <f t="shared" si="97"/>
        <v>6</v>
      </c>
      <c r="W91" s="30">
        <f t="shared" si="97"/>
        <v>5</v>
      </c>
      <c r="X91" s="30">
        <f>G65</f>
        <v>2</v>
      </c>
      <c r="Y91" s="30">
        <f t="shared" si="97"/>
        <v>2</v>
      </c>
      <c r="Z91" s="30">
        <f t="shared" si="97"/>
        <v>1</v>
      </c>
      <c r="AA91" s="30">
        <f t="shared" si="97"/>
        <v>5</v>
      </c>
      <c r="AB91" s="30">
        <f t="shared" si="97"/>
        <v>8</v>
      </c>
      <c r="AC91" s="30">
        <f t="shared" si="97"/>
        <v>9</v>
      </c>
      <c r="AD91" s="29"/>
      <c r="AE91" s="29"/>
      <c r="AF91" s="29"/>
    </row>
    <row r="92" spans="1:32">
      <c r="A92" s="79" t="s">
        <v>70</v>
      </c>
      <c r="B92" s="60">
        <f t="shared" ref="B92:L92" si="98">RANK(B91,$B$91:$L$91)</f>
        <v>1</v>
      </c>
      <c r="C92" s="60">
        <f t="shared" si="98"/>
        <v>5</v>
      </c>
      <c r="D92" s="60">
        <f t="shared" si="98"/>
        <v>2</v>
      </c>
      <c r="E92" s="60">
        <f t="shared" si="98"/>
        <v>11</v>
      </c>
      <c r="F92" s="60">
        <f t="shared" si="98"/>
        <v>9</v>
      </c>
      <c r="G92" s="60">
        <f t="shared" si="98"/>
        <v>8</v>
      </c>
      <c r="H92" s="60">
        <f t="shared" si="98"/>
        <v>7</v>
      </c>
      <c r="I92" s="60">
        <f t="shared" si="98"/>
        <v>6</v>
      </c>
      <c r="J92" s="60">
        <f t="shared" si="98"/>
        <v>10</v>
      </c>
      <c r="K92" s="60">
        <f t="shared" si="98"/>
        <v>4</v>
      </c>
      <c r="L92" s="42">
        <f t="shared" si="98"/>
        <v>3</v>
      </c>
    </row>
    <row r="93" spans="1:32" ht="15.75" thickBot="1">
      <c r="A93" s="80" t="s">
        <v>71</v>
      </c>
      <c r="B93" s="44">
        <f t="shared" ref="B93:L93" si="99">RANK(B91,$B$91:$L$91,1)</f>
        <v>11</v>
      </c>
      <c r="C93" s="44">
        <f t="shared" si="99"/>
        <v>7</v>
      </c>
      <c r="D93" s="44">
        <f t="shared" si="99"/>
        <v>10</v>
      </c>
      <c r="E93" s="44">
        <f t="shared" si="99"/>
        <v>1</v>
      </c>
      <c r="F93" s="44">
        <f t="shared" si="99"/>
        <v>3</v>
      </c>
      <c r="G93" s="44">
        <f t="shared" si="99"/>
        <v>4</v>
      </c>
      <c r="H93" s="44">
        <f t="shared" si="99"/>
        <v>5</v>
      </c>
      <c r="I93" s="44">
        <f t="shared" si="99"/>
        <v>6</v>
      </c>
      <c r="J93" s="44">
        <f t="shared" si="99"/>
        <v>2</v>
      </c>
      <c r="K93" s="44">
        <f t="shared" si="99"/>
        <v>8</v>
      </c>
      <c r="L93" s="69">
        <f t="shared" si="99"/>
        <v>9</v>
      </c>
    </row>
    <row r="94" spans="1:32" ht="15.75" thickBot="1">
      <c r="R94" s="37"/>
      <c r="S94" s="38" t="s">
        <v>1</v>
      </c>
      <c r="T94" s="38" t="s">
        <v>2</v>
      </c>
      <c r="U94" s="38" t="s">
        <v>3</v>
      </c>
      <c r="V94" s="38" t="s">
        <v>4</v>
      </c>
      <c r="W94" s="38" t="s">
        <v>5</v>
      </c>
      <c r="X94" s="38" t="s">
        <v>6</v>
      </c>
      <c r="Y94" s="38" t="s">
        <v>7</v>
      </c>
      <c r="Z94" s="38" t="s">
        <v>8</v>
      </c>
      <c r="AA94" s="38" t="s">
        <v>9</v>
      </c>
      <c r="AB94" s="38" t="s">
        <v>10</v>
      </c>
      <c r="AC94" s="39" t="s">
        <v>11</v>
      </c>
      <c r="AD94" s="32"/>
      <c r="AE94" s="32"/>
      <c r="AF94" s="32"/>
    </row>
    <row r="95" spans="1:32">
      <c r="A95" s="94" t="s">
        <v>69</v>
      </c>
      <c r="B95" s="95">
        <v>7.5760620000000001E-2</v>
      </c>
      <c r="C95" s="95">
        <v>9.3903940000000005E-2</v>
      </c>
      <c r="D95" s="95">
        <v>8.4330890000000006E-2</v>
      </c>
      <c r="E95" s="95">
        <v>0.11639139</v>
      </c>
      <c r="F95" s="95">
        <v>8.2476800000000003E-2</v>
      </c>
      <c r="G95" s="95">
        <v>8.4728529999999996E-2</v>
      </c>
      <c r="H95" s="95">
        <v>8.2823850000000004E-2</v>
      </c>
      <c r="I95" s="95">
        <v>9.798859E-2</v>
      </c>
      <c r="J95" s="95">
        <v>9.1862410000000005E-2</v>
      </c>
      <c r="K95" s="95">
        <v>8.5868879999999995E-2</v>
      </c>
      <c r="L95" s="96">
        <v>0.10386412</v>
      </c>
      <c r="R95" s="40" t="s">
        <v>1</v>
      </c>
      <c r="S95" s="85">
        <f>IFERROR(IF(($S$91/S91)&gt;0,($S$91/S91),0),1)</f>
        <v>1</v>
      </c>
      <c r="T95" s="65">
        <f t="shared" ref="T95:AC95" si="100">IFERROR(IF(($S$91/T91)&gt;0,($S$91/T91),0),1)</f>
        <v>1</v>
      </c>
      <c r="U95" s="65">
        <f t="shared" si="100"/>
        <v>1</v>
      </c>
      <c r="V95" s="65">
        <f t="shared" si="100"/>
        <v>1.5</v>
      </c>
      <c r="W95" s="65">
        <f t="shared" si="100"/>
        <v>1.8</v>
      </c>
      <c r="X95" s="65">
        <f t="shared" si="100"/>
        <v>4.5</v>
      </c>
      <c r="Y95" s="65">
        <f t="shared" si="100"/>
        <v>4.5</v>
      </c>
      <c r="Z95" s="65">
        <f t="shared" si="100"/>
        <v>9</v>
      </c>
      <c r="AA95" s="65">
        <f t="shared" si="100"/>
        <v>1.8</v>
      </c>
      <c r="AB95" s="65">
        <f t="shared" si="100"/>
        <v>1.125</v>
      </c>
      <c r="AC95" s="72">
        <f t="shared" si="100"/>
        <v>1</v>
      </c>
    </row>
    <row r="96" spans="1:32" ht="15.75" thickBot="1">
      <c r="A96" s="97" t="s">
        <v>70</v>
      </c>
      <c r="B96" s="44">
        <f>RANK(B95,$B$95:$L$95)</f>
        <v>11</v>
      </c>
      <c r="C96" s="44">
        <f t="shared" ref="C96:L96" si="101">RANK(C95,$B$95:$L$95)</f>
        <v>4</v>
      </c>
      <c r="D96" s="44">
        <f t="shared" si="101"/>
        <v>8</v>
      </c>
      <c r="E96" s="44">
        <f t="shared" si="101"/>
        <v>1</v>
      </c>
      <c r="F96" s="44">
        <f t="shared" si="101"/>
        <v>10</v>
      </c>
      <c r="G96" s="44">
        <f t="shared" si="101"/>
        <v>7</v>
      </c>
      <c r="H96" s="44">
        <f t="shared" si="101"/>
        <v>9</v>
      </c>
      <c r="I96" s="44">
        <f t="shared" si="101"/>
        <v>3</v>
      </c>
      <c r="J96" s="44">
        <f t="shared" si="101"/>
        <v>5</v>
      </c>
      <c r="K96" s="44">
        <f t="shared" si="101"/>
        <v>6</v>
      </c>
      <c r="L96" s="69">
        <f t="shared" si="101"/>
        <v>2</v>
      </c>
      <c r="R96" s="40" t="s">
        <v>2</v>
      </c>
      <c r="S96" s="65">
        <f>IFERROR(IF(($T$91/S91)&gt;0,($T$91/S91),0),1)</f>
        <v>1</v>
      </c>
      <c r="T96" s="85">
        <f>IFERROR(IF(($T$91/T91)&gt;0,($T$91/T91),0),1)</f>
        <v>1</v>
      </c>
      <c r="U96" s="65">
        <f t="shared" ref="U96:AC96" si="102">IFERROR(IF(($T$91/U91)&gt;0,($T$91/U91),0),1)</f>
        <v>1</v>
      </c>
      <c r="V96" s="65">
        <f t="shared" si="102"/>
        <v>1.5</v>
      </c>
      <c r="W96" s="65">
        <f t="shared" si="102"/>
        <v>1.8</v>
      </c>
      <c r="X96" s="65">
        <f t="shared" si="102"/>
        <v>4.5</v>
      </c>
      <c r="Y96" s="65">
        <f t="shared" si="102"/>
        <v>4.5</v>
      </c>
      <c r="Z96" s="65">
        <f t="shared" si="102"/>
        <v>9</v>
      </c>
      <c r="AA96" s="65">
        <f t="shared" si="102"/>
        <v>1.8</v>
      </c>
      <c r="AB96" s="65">
        <f t="shared" si="102"/>
        <v>1.125</v>
      </c>
      <c r="AC96" s="72">
        <f t="shared" si="102"/>
        <v>1</v>
      </c>
    </row>
    <row r="97" spans="2:32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R97" s="40" t="s">
        <v>3</v>
      </c>
      <c r="S97" s="65">
        <f>IFERROR(IF(($U$91/S91)&gt;0,($U$91/S91),0),1)</f>
        <v>1</v>
      </c>
      <c r="T97" s="65">
        <f>IFERROR(IF(($U$91/T91)&gt;0,($U$91/T91),0),1)</f>
        <v>1</v>
      </c>
      <c r="U97" s="85">
        <f>IFERROR(IF(($U$91/U91)&gt;0,($U$91/U91),0),1)</f>
        <v>1</v>
      </c>
      <c r="V97" s="65">
        <f t="shared" ref="V97:AC97" si="103">IFERROR(IF(($U$91/V91)&gt;0,($U$91/V91),0),1)</f>
        <v>1.5</v>
      </c>
      <c r="W97" s="65">
        <f t="shared" si="103"/>
        <v>1.8</v>
      </c>
      <c r="X97" s="65">
        <f t="shared" si="103"/>
        <v>4.5</v>
      </c>
      <c r="Y97" s="65">
        <f t="shared" si="103"/>
        <v>4.5</v>
      </c>
      <c r="Z97" s="65">
        <f t="shared" si="103"/>
        <v>9</v>
      </c>
      <c r="AA97" s="65">
        <f t="shared" si="103"/>
        <v>1.8</v>
      </c>
      <c r="AB97" s="65">
        <f t="shared" si="103"/>
        <v>1.125</v>
      </c>
      <c r="AC97" s="72">
        <f t="shared" si="103"/>
        <v>1</v>
      </c>
    </row>
    <row r="98" spans="2:32">
      <c r="B98" s="65"/>
      <c r="C98" s="65"/>
      <c r="D98" s="65"/>
      <c r="E98" s="65"/>
      <c r="F98" s="65"/>
      <c r="G98" s="65"/>
      <c r="H98" s="65"/>
      <c r="I98" s="65"/>
      <c r="J98" s="65"/>
      <c r="K98" s="65"/>
      <c r="L98" s="65"/>
      <c r="R98" s="40" t="s">
        <v>4</v>
      </c>
      <c r="S98" s="65">
        <f t="shared" ref="S98:U98" si="104">IFERROR(IF(($V$91/S91)&gt;0,($V$91/S91),0),1)</f>
        <v>0.66666666666666663</v>
      </c>
      <c r="T98" s="65">
        <f t="shared" si="104"/>
        <v>0.66666666666666663</v>
      </c>
      <c r="U98" s="65">
        <f t="shared" si="104"/>
        <v>0.66666666666666663</v>
      </c>
      <c r="V98" s="85">
        <f>IFERROR(IF(($V$91/V91)&gt;0,($V$91/V91),0),1)</f>
        <v>1</v>
      </c>
      <c r="W98" s="65">
        <f t="shared" ref="W98:AC98" si="105">IFERROR(IF(($V$91/W91)&gt;0,($V$91/W91),0),1)</f>
        <v>1.2</v>
      </c>
      <c r="X98" s="65">
        <f t="shared" si="105"/>
        <v>3</v>
      </c>
      <c r="Y98" s="65">
        <f t="shared" si="105"/>
        <v>3</v>
      </c>
      <c r="Z98" s="65">
        <f t="shared" si="105"/>
        <v>6</v>
      </c>
      <c r="AA98" s="65">
        <f t="shared" si="105"/>
        <v>1.2</v>
      </c>
      <c r="AB98" s="65">
        <f t="shared" si="105"/>
        <v>0.75</v>
      </c>
      <c r="AC98" s="72">
        <f t="shared" si="105"/>
        <v>0.66666666666666663</v>
      </c>
    </row>
    <row r="99" spans="2:32">
      <c r="B99" s="65"/>
      <c r="C99" s="65"/>
      <c r="D99" s="65"/>
      <c r="E99" s="65"/>
      <c r="F99" s="65"/>
      <c r="G99" s="65"/>
      <c r="H99" s="65"/>
      <c r="I99" s="65"/>
      <c r="J99" s="65"/>
      <c r="K99" s="65"/>
      <c r="L99" s="65"/>
      <c r="R99" s="40" t="s">
        <v>5</v>
      </c>
      <c r="S99" s="65">
        <f t="shared" ref="S99:V99" si="106">IFERROR(IF(($W$91/S91)&gt;0,($W$91/S91),0),1)</f>
        <v>0.55555555555555558</v>
      </c>
      <c r="T99" s="65">
        <f t="shared" si="106"/>
        <v>0.55555555555555558</v>
      </c>
      <c r="U99" s="65">
        <f t="shared" si="106"/>
        <v>0.55555555555555558</v>
      </c>
      <c r="V99" s="65">
        <f t="shared" si="106"/>
        <v>0.83333333333333337</v>
      </c>
      <c r="W99" s="85">
        <f>IFERROR(IF(($W$91/W91)&gt;0,($W$91/W91),0),1)</f>
        <v>1</v>
      </c>
      <c r="X99" s="65">
        <f t="shared" ref="X99:AC99" si="107">IFERROR(IF(($W$91/X91)&gt;0,($W$91/X91),0),1)</f>
        <v>2.5</v>
      </c>
      <c r="Y99" s="65">
        <f t="shared" si="107"/>
        <v>2.5</v>
      </c>
      <c r="Z99" s="65">
        <f t="shared" si="107"/>
        <v>5</v>
      </c>
      <c r="AA99" s="65">
        <f t="shared" si="107"/>
        <v>1</v>
      </c>
      <c r="AB99" s="65">
        <f t="shared" si="107"/>
        <v>0.625</v>
      </c>
      <c r="AC99" s="72">
        <f t="shared" si="107"/>
        <v>0.55555555555555558</v>
      </c>
    </row>
    <row r="100" spans="2:32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R100" s="40" t="s">
        <v>6</v>
      </c>
      <c r="S100" s="65">
        <f t="shared" ref="S100:W100" si="108">IFERROR(IF(($X$91/S91)&gt;0,($X$91/S91),0),1)</f>
        <v>0.22222222222222221</v>
      </c>
      <c r="T100" s="65">
        <f t="shared" si="108"/>
        <v>0.22222222222222221</v>
      </c>
      <c r="U100" s="65">
        <f t="shared" si="108"/>
        <v>0.22222222222222221</v>
      </c>
      <c r="V100" s="65">
        <f t="shared" si="108"/>
        <v>0.33333333333333331</v>
      </c>
      <c r="W100" s="65">
        <f t="shared" si="108"/>
        <v>0.4</v>
      </c>
      <c r="X100" s="85">
        <f>IFERROR(IF(($X$91/X91)&gt;0,($X$91/X91),0),1)</f>
        <v>1</v>
      </c>
      <c r="Y100" s="65">
        <f t="shared" ref="Y100:AC100" si="109">IFERROR(IF(($X$91/Y91)&gt;0,($X$91/Y91),0),1)</f>
        <v>1</v>
      </c>
      <c r="Z100" s="65">
        <f t="shared" si="109"/>
        <v>2</v>
      </c>
      <c r="AA100" s="65">
        <f t="shared" si="109"/>
        <v>0.4</v>
      </c>
      <c r="AB100" s="65">
        <f t="shared" si="109"/>
        <v>0.25</v>
      </c>
      <c r="AC100" s="72">
        <f t="shared" si="109"/>
        <v>0.22222222222222221</v>
      </c>
    </row>
    <row r="101" spans="2:32">
      <c r="E101">
        <f>SUM(B95:L95)</f>
        <v>1.0000000200000003</v>
      </c>
      <c r="R101" s="40" t="s">
        <v>7</v>
      </c>
      <c r="S101" s="65">
        <f t="shared" ref="S101:X101" si="110">IFERROR(IF(($Y$91/S91)&gt;0,($Y$91/S91),0),1)</f>
        <v>0.22222222222222221</v>
      </c>
      <c r="T101" s="65">
        <f t="shared" si="110"/>
        <v>0.22222222222222221</v>
      </c>
      <c r="U101" s="65">
        <f t="shared" si="110"/>
        <v>0.22222222222222221</v>
      </c>
      <c r="V101" s="65">
        <f t="shared" si="110"/>
        <v>0.33333333333333331</v>
      </c>
      <c r="W101" s="65">
        <f t="shared" si="110"/>
        <v>0.4</v>
      </c>
      <c r="X101" s="65">
        <f t="shared" si="110"/>
        <v>1</v>
      </c>
      <c r="Y101" s="85">
        <f>IFERROR(IF(($Y$91/Y91)&gt;0,($Y$91/Y91),0),1)</f>
        <v>1</v>
      </c>
      <c r="Z101" s="65">
        <f t="shared" ref="Z101:AC101" si="111">IFERROR(IF(($Y$91/Z91)&gt;0,($Y$91/Z91),0),1)</f>
        <v>2</v>
      </c>
      <c r="AA101" s="65">
        <f t="shared" si="111"/>
        <v>0.4</v>
      </c>
      <c r="AB101" s="65">
        <f t="shared" si="111"/>
        <v>0.25</v>
      </c>
      <c r="AC101" s="72">
        <f t="shared" si="111"/>
        <v>0.22222222222222221</v>
      </c>
    </row>
    <row r="102" spans="2:32">
      <c r="R102" s="40" t="s">
        <v>8</v>
      </c>
      <c r="S102" s="65">
        <f t="shared" ref="S102:Y102" si="112">IFERROR(IF(($Z$91/S91)&gt;0,($Z$91/S91),0),1)</f>
        <v>0.1111111111111111</v>
      </c>
      <c r="T102" s="65">
        <f t="shared" si="112"/>
        <v>0.1111111111111111</v>
      </c>
      <c r="U102" s="65">
        <f t="shared" si="112"/>
        <v>0.1111111111111111</v>
      </c>
      <c r="V102" s="65">
        <f t="shared" si="112"/>
        <v>0.16666666666666666</v>
      </c>
      <c r="W102" s="65">
        <f t="shared" si="112"/>
        <v>0.2</v>
      </c>
      <c r="X102" s="65">
        <f t="shared" si="112"/>
        <v>0.5</v>
      </c>
      <c r="Y102" s="65">
        <f t="shared" si="112"/>
        <v>0.5</v>
      </c>
      <c r="Z102" s="85">
        <f>IFERROR(IF(($Z$91/Z91)&gt;0,($Z$91/Z91),0),1)</f>
        <v>1</v>
      </c>
      <c r="AA102" s="65">
        <f t="shared" ref="AA102:AC102" si="113">IFERROR(IF(($Z$91/AA91)&gt;0,($Z$91/AA91),0),1)</f>
        <v>0.2</v>
      </c>
      <c r="AB102" s="65">
        <f t="shared" si="113"/>
        <v>0.125</v>
      </c>
      <c r="AC102" s="72">
        <f t="shared" si="113"/>
        <v>0.1111111111111111</v>
      </c>
    </row>
    <row r="103" spans="2:32">
      <c r="R103" s="40" t="s">
        <v>9</v>
      </c>
      <c r="S103" s="65">
        <f t="shared" ref="S103:Z103" si="114">IFERROR(IF(($AA$91/S91)&gt;0,($AA$91/S91),0),1)</f>
        <v>0.55555555555555558</v>
      </c>
      <c r="T103" s="65">
        <f t="shared" si="114"/>
        <v>0.55555555555555558</v>
      </c>
      <c r="U103" s="65">
        <f t="shared" si="114"/>
        <v>0.55555555555555558</v>
      </c>
      <c r="V103" s="65">
        <f t="shared" si="114"/>
        <v>0.83333333333333337</v>
      </c>
      <c r="W103" s="65">
        <f t="shared" si="114"/>
        <v>1</v>
      </c>
      <c r="X103" s="65">
        <f t="shared" si="114"/>
        <v>2.5</v>
      </c>
      <c r="Y103" s="65">
        <f t="shared" si="114"/>
        <v>2.5</v>
      </c>
      <c r="Z103" s="65">
        <f t="shared" si="114"/>
        <v>5</v>
      </c>
      <c r="AA103" s="85">
        <f>IFERROR(IF(($AA$91/AA91)&gt;0,($AA$91/AA91),0),1)</f>
        <v>1</v>
      </c>
      <c r="AB103" s="65">
        <f t="shared" ref="AB103:AC103" si="115">IFERROR(IF(($AA$91/AB91)&gt;0,($AA$91/AB91),0),1)</f>
        <v>0.625</v>
      </c>
      <c r="AC103" s="72">
        <f t="shared" si="115"/>
        <v>0.55555555555555558</v>
      </c>
    </row>
    <row r="104" spans="2:32">
      <c r="R104" s="40" t="s">
        <v>10</v>
      </c>
      <c r="S104" s="65">
        <f t="shared" ref="S104:AA104" si="116">IFERROR(IF(($AB$91/S91)&gt;0,($AB$91/S91),0),1)</f>
        <v>0.88888888888888884</v>
      </c>
      <c r="T104" s="65">
        <f t="shared" si="116"/>
        <v>0.88888888888888884</v>
      </c>
      <c r="U104" s="65">
        <f t="shared" si="116"/>
        <v>0.88888888888888884</v>
      </c>
      <c r="V104" s="65">
        <f t="shared" si="116"/>
        <v>1.3333333333333333</v>
      </c>
      <c r="W104" s="65">
        <f t="shared" si="116"/>
        <v>1.6</v>
      </c>
      <c r="X104" s="65">
        <f t="shared" si="116"/>
        <v>4</v>
      </c>
      <c r="Y104" s="65">
        <f t="shared" si="116"/>
        <v>4</v>
      </c>
      <c r="Z104" s="65">
        <f t="shared" si="116"/>
        <v>8</v>
      </c>
      <c r="AA104" s="65">
        <f t="shared" si="116"/>
        <v>1.6</v>
      </c>
      <c r="AB104" s="85">
        <f>IFERROR(IF(($AB$91/AB91)&gt;0,($AB$91/AB91),0),1)</f>
        <v>1</v>
      </c>
      <c r="AC104" s="72">
        <f>IFERROR(IF(($AB$91/AC91)&gt;0,($AB$91/AC91),0),1)</f>
        <v>0.88888888888888884</v>
      </c>
    </row>
    <row r="105" spans="2:32" ht="15.75" thickBot="1">
      <c r="R105" s="43" t="s">
        <v>11</v>
      </c>
      <c r="S105" s="73">
        <f t="shared" ref="S105:AB105" si="117">IFERROR(IF(($AC$91/S91)&gt;0,($AC$91/S91),0),1)</f>
        <v>1</v>
      </c>
      <c r="T105" s="73">
        <f t="shared" si="117"/>
        <v>1</v>
      </c>
      <c r="U105" s="73">
        <f t="shared" si="117"/>
        <v>1</v>
      </c>
      <c r="V105" s="73">
        <f t="shared" si="117"/>
        <v>1.5</v>
      </c>
      <c r="W105" s="73">
        <f t="shared" si="117"/>
        <v>1.8</v>
      </c>
      <c r="X105" s="73">
        <f t="shared" si="117"/>
        <v>4.5</v>
      </c>
      <c r="Y105" s="73">
        <f t="shared" si="117"/>
        <v>4.5</v>
      </c>
      <c r="Z105" s="73">
        <f t="shared" si="117"/>
        <v>9</v>
      </c>
      <c r="AA105" s="73">
        <f t="shared" si="117"/>
        <v>1.8</v>
      </c>
      <c r="AB105" s="73">
        <f t="shared" si="117"/>
        <v>1.125</v>
      </c>
      <c r="AC105" s="45">
        <f>IFERROR(IF(($AC$91/AC91)&gt;0,($AC$91/AC91),0),1)</f>
        <v>1</v>
      </c>
    </row>
    <row r="106" spans="2:32">
      <c r="R106" s="32"/>
    </row>
    <row r="107" spans="2:32">
      <c r="R107" s="32"/>
    </row>
    <row r="108" spans="2:32">
      <c r="R108" s="32"/>
    </row>
    <row r="110" spans="2:32">
      <c r="R110" s="34" t="s">
        <v>49</v>
      </c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5"/>
      <c r="AE110" s="35"/>
      <c r="AF110" s="35"/>
    </row>
    <row r="112" spans="2:32">
      <c r="R112" t="s">
        <v>55</v>
      </c>
      <c r="S112" s="30">
        <f t="shared" ref="S112:AC112" si="118">B66</f>
        <v>9</v>
      </c>
      <c r="T112" s="30">
        <f t="shared" si="118"/>
        <v>9</v>
      </c>
      <c r="U112" s="30">
        <f t="shared" si="118"/>
        <v>9</v>
      </c>
      <c r="V112" s="30">
        <f t="shared" si="118"/>
        <v>7</v>
      </c>
      <c r="W112" s="30">
        <f t="shared" si="118"/>
        <v>9</v>
      </c>
      <c r="X112" s="30">
        <f t="shared" si="118"/>
        <v>9</v>
      </c>
      <c r="Y112" s="30">
        <f t="shared" si="118"/>
        <v>8</v>
      </c>
      <c r="Z112" s="30">
        <f t="shared" si="118"/>
        <v>9</v>
      </c>
      <c r="AA112" s="30">
        <f t="shared" si="118"/>
        <v>9</v>
      </c>
      <c r="AB112" s="30">
        <f t="shared" si="118"/>
        <v>1</v>
      </c>
      <c r="AC112" s="30">
        <f t="shared" si="118"/>
        <v>9</v>
      </c>
      <c r="AD112" s="29"/>
      <c r="AE112" s="29"/>
      <c r="AF112" s="29"/>
    </row>
    <row r="113" spans="1:32"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</row>
    <row r="114" spans="1:32" ht="15.75" thickBot="1"/>
    <row r="115" spans="1:32">
      <c r="A115" s="60"/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R115" s="37"/>
      <c r="S115" s="38" t="s">
        <v>1</v>
      </c>
      <c r="T115" s="38" t="s">
        <v>2</v>
      </c>
      <c r="U115" s="38" t="s">
        <v>3</v>
      </c>
      <c r="V115" s="38" t="s">
        <v>4</v>
      </c>
      <c r="W115" s="38" t="s">
        <v>5</v>
      </c>
      <c r="X115" s="38" t="s">
        <v>6</v>
      </c>
      <c r="Y115" s="38" t="s">
        <v>7</v>
      </c>
      <c r="Z115" s="38" t="s">
        <v>8</v>
      </c>
      <c r="AA115" s="38" t="s">
        <v>9</v>
      </c>
      <c r="AB115" s="38" t="s">
        <v>10</v>
      </c>
      <c r="AC115" s="39" t="s">
        <v>11</v>
      </c>
      <c r="AD115" s="32"/>
      <c r="AE115" s="32"/>
      <c r="AF115" s="32"/>
    </row>
    <row r="116" spans="1:32">
      <c r="R116" s="40" t="s">
        <v>1</v>
      </c>
      <c r="S116" s="85">
        <f>IFERROR(IF(($S$112/S112)&gt;0,($S$112/S112),0),1)</f>
        <v>1</v>
      </c>
      <c r="T116" s="65">
        <f t="shared" ref="T116:AC116" si="119">IFERROR(IF(($S$112/T112)&gt;0,($S$112/T112),0),1)</f>
        <v>1</v>
      </c>
      <c r="U116" s="65">
        <f t="shared" si="119"/>
        <v>1</v>
      </c>
      <c r="V116" s="65">
        <f t="shared" si="119"/>
        <v>1.2857142857142858</v>
      </c>
      <c r="W116" s="65">
        <f t="shared" si="119"/>
        <v>1</v>
      </c>
      <c r="X116" s="65">
        <f t="shared" si="119"/>
        <v>1</v>
      </c>
      <c r="Y116" s="65">
        <f t="shared" si="119"/>
        <v>1.125</v>
      </c>
      <c r="Z116" s="65">
        <f t="shared" si="119"/>
        <v>1</v>
      </c>
      <c r="AA116" s="65">
        <f t="shared" si="119"/>
        <v>1</v>
      </c>
      <c r="AB116" s="65">
        <f t="shared" si="119"/>
        <v>9</v>
      </c>
      <c r="AC116" s="72">
        <f t="shared" si="119"/>
        <v>1</v>
      </c>
    </row>
    <row r="117" spans="1:32">
      <c r="R117" s="40" t="s">
        <v>2</v>
      </c>
      <c r="S117" s="65">
        <f>IFERROR(IF(($T$112/S112)&gt;0,($T$112/S112),0),1)</f>
        <v>1</v>
      </c>
      <c r="T117" s="85">
        <f>IFERROR(IF(($T$112/T112)&gt;0,($T$112/T112),0),1)</f>
        <v>1</v>
      </c>
      <c r="U117" s="65">
        <f t="shared" ref="U117:AC117" si="120">IFERROR(IF(($T$112/U112)&gt;0,($T$112/U112),0),1)</f>
        <v>1</v>
      </c>
      <c r="V117" s="65">
        <f t="shared" si="120"/>
        <v>1.2857142857142858</v>
      </c>
      <c r="W117" s="65">
        <f t="shared" si="120"/>
        <v>1</v>
      </c>
      <c r="X117" s="65">
        <f t="shared" si="120"/>
        <v>1</v>
      </c>
      <c r="Y117" s="65">
        <f t="shared" si="120"/>
        <v>1.125</v>
      </c>
      <c r="Z117" s="65">
        <f t="shared" si="120"/>
        <v>1</v>
      </c>
      <c r="AA117" s="65">
        <f t="shared" si="120"/>
        <v>1</v>
      </c>
      <c r="AB117" s="65">
        <f t="shared" si="120"/>
        <v>9</v>
      </c>
      <c r="AC117" s="72">
        <f t="shared" si="120"/>
        <v>1</v>
      </c>
    </row>
    <row r="118" spans="1:32">
      <c r="R118" s="40" t="s">
        <v>3</v>
      </c>
      <c r="S118" s="65">
        <f t="shared" ref="S118:T118" si="121">IFERROR(IF(($U$112/S112)&gt;0,($U$112/S112),0),1)</f>
        <v>1</v>
      </c>
      <c r="T118" s="65">
        <f t="shared" si="121"/>
        <v>1</v>
      </c>
      <c r="U118" s="85">
        <f>IFERROR(IF(($U$112/U112)&gt;0,($U$112/U112),0),1)</f>
        <v>1</v>
      </c>
      <c r="V118" s="65">
        <f t="shared" ref="V118:AC118" si="122">IFERROR(IF(($U$112/V112)&gt;0,($U$112/V112),0),1)</f>
        <v>1.2857142857142858</v>
      </c>
      <c r="W118" s="65">
        <f t="shared" si="122"/>
        <v>1</v>
      </c>
      <c r="X118" s="65">
        <f t="shared" si="122"/>
        <v>1</v>
      </c>
      <c r="Y118" s="65">
        <f t="shared" si="122"/>
        <v>1.125</v>
      </c>
      <c r="Z118" s="65">
        <f t="shared" si="122"/>
        <v>1</v>
      </c>
      <c r="AA118" s="65">
        <f t="shared" si="122"/>
        <v>1</v>
      </c>
      <c r="AB118" s="65">
        <f t="shared" si="122"/>
        <v>9</v>
      </c>
      <c r="AC118" s="72">
        <f t="shared" si="122"/>
        <v>1</v>
      </c>
    </row>
    <row r="119" spans="1:32">
      <c r="A119" s="63"/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R119" s="40" t="s">
        <v>4</v>
      </c>
      <c r="S119" s="65">
        <f t="shared" ref="S119:U119" si="123">IFERROR(IF(($V$112/S112)&gt;0,($V$112/S112),0),1)</f>
        <v>0.77777777777777779</v>
      </c>
      <c r="T119" s="65">
        <f t="shared" si="123"/>
        <v>0.77777777777777779</v>
      </c>
      <c r="U119" s="65">
        <f t="shared" si="123"/>
        <v>0.77777777777777779</v>
      </c>
      <c r="V119" s="85">
        <f>IFERROR(IF(($V$112/V112)&gt;0,($V$112/V112),0),1)</f>
        <v>1</v>
      </c>
      <c r="W119" s="65">
        <f t="shared" ref="W119:AC119" si="124">IFERROR(IF(($V$112/W112)&gt;0,($V$112/W112),0),1)</f>
        <v>0.77777777777777779</v>
      </c>
      <c r="X119" s="65">
        <f t="shared" si="124"/>
        <v>0.77777777777777779</v>
      </c>
      <c r="Y119" s="65">
        <f t="shared" si="124"/>
        <v>0.875</v>
      </c>
      <c r="Z119" s="65">
        <f t="shared" si="124"/>
        <v>0.77777777777777779</v>
      </c>
      <c r="AA119" s="65">
        <f t="shared" si="124"/>
        <v>0.77777777777777779</v>
      </c>
      <c r="AB119" s="65">
        <f t="shared" si="124"/>
        <v>7</v>
      </c>
      <c r="AC119" s="72">
        <f t="shared" si="124"/>
        <v>0.77777777777777779</v>
      </c>
    </row>
    <row r="120" spans="1:32">
      <c r="A120" s="64"/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R120" s="40" t="s">
        <v>5</v>
      </c>
      <c r="S120" s="65">
        <f t="shared" ref="S120:V120" si="125">IFERROR(IF(($W$112/S112)&gt;0,($W$112/S112),0),1)</f>
        <v>1</v>
      </c>
      <c r="T120" s="65">
        <f t="shared" si="125"/>
        <v>1</v>
      </c>
      <c r="U120" s="65">
        <f t="shared" si="125"/>
        <v>1</v>
      </c>
      <c r="V120" s="65">
        <f t="shared" si="125"/>
        <v>1.2857142857142858</v>
      </c>
      <c r="W120" s="85">
        <f>IFERROR(IF(($W$112/W112)&gt;0,($W$112/W112),0),1)</f>
        <v>1</v>
      </c>
      <c r="X120" s="65">
        <f t="shared" ref="X120:AC120" si="126">IFERROR(IF(($W$112/X112)&gt;0,($W$112/X112),0),1)</f>
        <v>1</v>
      </c>
      <c r="Y120" s="65">
        <f t="shared" si="126"/>
        <v>1.125</v>
      </c>
      <c r="Z120" s="65">
        <f t="shared" si="126"/>
        <v>1</v>
      </c>
      <c r="AA120" s="65">
        <f t="shared" si="126"/>
        <v>1</v>
      </c>
      <c r="AB120" s="65">
        <f t="shared" si="126"/>
        <v>9</v>
      </c>
      <c r="AC120" s="72">
        <f t="shared" si="126"/>
        <v>1</v>
      </c>
    </row>
    <row r="121" spans="1:32">
      <c r="A121" s="64"/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R121" s="40" t="s">
        <v>6</v>
      </c>
      <c r="S121" s="65">
        <f t="shared" ref="S121:W121" si="127">IFERROR(IF(($X$112/S112)&gt;0,($X$112/S112),0),1)</f>
        <v>1</v>
      </c>
      <c r="T121" s="65">
        <f t="shared" si="127"/>
        <v>1</v>
      </c>
      <c r="U121" s="65">
        <f t="shared" si="127"/>
        <v>1</v>
      </c>
      <c r="V121" s="65">
        <f t="shared" si="127"/>
        <v>1.2857142857142858</v>
      </c>
      <c r="W121" s="65">
        <f t="shared" si="127"/>
        <v>1</v>
      </c>
      <c r="X121" s="85">
        <f>IFERROR(IF(($X$112/X112)&gt;0,($X$112/X112),0),1)</f>
        <v>1</v>
      </c>
      <c r="Y121" s="65">
        <f t="shared" ref="Y121:AC121" si="128">IFERROR(IF(($X$112/Y112)&gt;0,($X$112/Y112),0),1)</f>
        <v>1.125</v>
      </c>
      <c r="Z121" s="65">
        <f t="shared" si="128"/>
        <v>1</v>
      </c>
      <c r="AA121" s="65">
        <f t="shared" si="128"/>
        <v>1</v>
      </c>
      <c r="AB121" s="65">
        <f t="shared" si="128"/>
        <v>9</v>
      </c>
      <c r="AC121" s="72">
        <f t="shared" si="128"/>
        <v>1</v>
      </c>
    </row>
    <row r="122" spans="1:32">
      <c r="A122" s="64"/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R122" s="40" t="s">
        <v>7</v>
      </c>
      <c r="S122" s="65">
        <f t="shared" ref="S122:X122" si="129">IFERROR(IF(($Y$112/S112)&gt;0,($Y$112/S112),0),1)</f>
        <v>0.88888888888888884</v>
      </c>
      <c r="T122" s="65">
        <f t="shared" si="129"/>
        <v>0.88888888888888884</v>
      </c>
      <c r="U122" s="65">
        <f t="shared" si="129"/>
        <v>0.88888888888888884</v>
      </c>
      <c r="V122" s="65">
        <f t="shared" si="129"/>
        <v>1.1428571428571428</v>
      </c>
      <c r="W122" s="65">
        <f t="shared" si="129"/>
        <v>0.88888888888888884</v>
      </c>
      <c r="X122" s="65">
        <f t="shared" si="129"/>
        <v>0.88888888888888884</v>
      </c>
      <c r="Y122" s="85">
        <f>IFERROR(IF(($Y$112/Y112)&gt;0,($Y$112/Y112),0),1)</f>
        <v>1</v>
      </c>
      <c r="Z122" s="65">
        <f t="shared" ref="Z122:AC122" si="130">IFERROR(IF(($Y$112/Z112)&gt;0,($Y$112/Z112),0),1)</f>
        <v>0.88888888888888884</v>
      </c>
      <c r="AA122" s="65">
        <f t="shared" si="130"/>
        <v>0.88888888888888884</v>
      </c>
      <c r="AB122" s="65">
        <f t="shared" si="130"/>
        <v>8</v>
      </c>
      <c r="AC122" s="72">
        <f t="shared" si="130"/>
        <v>0.88888888888888884</v>
      </c>
    </row>
    <row r="123" spans="1:32">
      <c r="A123" s="63"/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R123" s="40" t="s">
        <v>8</v>
      </c>
      <c r="S123" s="65">
        <f t="shared" ref="S123:Y123" si="131">IFERROR(IF(($Z$112/S112)&gt;0,($Z$112/S112),0),1)</f>
        <v>1</v>
      </c>
      <c r="T123" s="65">
        <f t="shared" si="131"/>
        <v>1</v>
      </c>
      <c r="U123" s="65">
        <f t="shared" si="131"/>
        <v>1</v>
      </c>
      <c r="V123" s="65">
        <f t="shared" si="131"/>
        <v>1.2857142857142858</v>
      </c>
      <c r="W123" s="65">
        <f t="shared" si="131"/>
        <v>1</v>
      </c>
      <c r="X123" s="65">
        <f t="shared" si="131"/>
        <v>1</v>
      </c>
      <c r="Y123" s="65">
        <f t="shared" si="131"/>
        <v>1.125</v>
      </c>
      <c r="Z123" s="85">
        <f>IFERROR(IF(($Z$112/Z112)&gt;0,($Z$112/Z112),0),1)</f>
        <v>1</v>
      </c>
      <c r="AA123" s="65">
        <f t="shared" ref="AA123:AC123" si="132">IFERROR(IF(($Z$112/AA112)&gt;0,($Z$112/AA112),0),1)</f>
        <v>1</v>
      </c>
      <c r="AB123" s="65">
        <f t="shared" si="132"/>
        <v>9</v>
      </c>
      <c r="AC123" s="72">
        <f t="shared" si="132"/>
        <v>1</v>
      </c>
    </row>
    <row r="124" spans="1:32">
      <c r="A124" s="63"/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R124" s="40" t="s">
        <v>9</v>
      </c>
      <c r="S124" s="65">
        <f t="shared" ref="S124:Z124" si="133">IFERROR(IF(($AA$112/S112)&gt;0,($AA$112/S112),0),1)</f>
        <v>1</v>
      </c>
      <c r="T124" s="65">
        <f t="shared" si="133"/>
        <v>1</v>
      </c>
      <c r="U124" s="65">
        <f t="shared" si="133"/>
        <v>1</v>
      </c>
      <c r="V124" s="65">
        <f t="shared" si="133"/>
        <v>1.2857142857142858</v>
      </c>
      <c r="W124" s="65">
        <f t="shared" si="133"/>
        <v>1</v>
      </c>
      <c r="X124" s="65">
        <f t="shared" si="133"/>
        <v>1</v>
      </c>
      <c r="Y124" s="65">
        <f t="shared" si="133"/>
        <v>1.125</v>
      </c>
      <c r="Z124" s="65">
        <f t="shared" si="133"/>
        <v>1</v>
      </c>
      <c r="AA124" s="85">
        <f>IFERROR(IF(($AA$112/AA112)&gt;0,($AA$112/AA112),0),1)</f>
        <v>1</v>
      </c>
      <c r="AB124" s="65">
        <f t="shared" ref="AB124:AC124" si="134">IFERROR(IF(($AA$112/AB112)&gt;0,($AA$112/AB112),0),1)</f>
        <v>9</v>
      </c>
      <c r="AC124" s="72">
        <f t="shared" si="134"/>
        <v>1</v>
      </c>
    </row>
    <row r="125" spans="1:32">
      <c r="A125" s="64"/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R125" s="40" t="s">
        <v>10</v>
      </c>
      <c r="S125" s="65">
        <f t="shared" ref="S125:AA125" si="135">IFERROR(IF(($AB$112/S112)&gt;0,($AB$112/S112),0),1)</f>
        <v>0.1111111111111111</v>
      </c>
      <c r="T125" s="65">
        <f t="shared" si="135"/>
        <v>0.1111111111111111</v>
      </c>
      <c r="U125" s="65">
        <f t="shared" si="135"/>
        <v>0.1111111111111111</v>
      </c>
      <c r="V125" s="65">
        <f t="shared" si="135"/>
        <v>0.14285714285714285</v>
      </c>
      <c r="W125" s="65">
        <f t="shared" si="135"/>
        <v>0.1111111111111111</v>
      </c>
      <c r="X125" s="65">
        <f t="shared" si="135"/>
        <v>0.1111111111111111</v>
      </c>
      <c r="Y125" s="65">
        <f t="shared" si="135"/>
        <v>0.125</v>
      </c>
      <c r="Z125" s="65">
        <f t="shared" si="135"/>
        <v>0.1111111111111111</v>
      </c>
      <c r="AA125" s="65">
        <f t="shared" si="135"/>
        <v>0.1111111111111111</v>
      </c>
      <c r="AB125" s="85">
        <f>IFERROR(IF(($AB$112/AB112)&gt;0,($AB$112/AB112),0),1)</f>
        <v>1</v>
      </c>
      <c r="AC125" s="72">
        <f>IFERROR(IF(($AB$112/AC112)&gt;0,($AB$112/AC112),0),1)</f>
        <v>0.1111111111111111</v>
      </c>
    </row>
    <row r="126" spans="1:32" ht="15.75" thickBot="1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R126" s="43" t="s">
        <v>11</v>
      </c>
      <c r="S126" s="73">
        <f t="shared" ref="S126:AB126" si="136">IFERROR(IF(($AC$112/S112)&gt;0,($AC$112/S112),0),1)</f>
        <v>1</v>
      </c>
      <c r="T126" s="73">
        <f t="shared" si="136"/>
        <v>1</v>
      </c>
      <c r="U126" s="73">
        <f t="shared" si="136"/>
        <v>1</v>
      </c>
      <c r="V126" s="73">
        <f t="shared" si="136"/>
        <v>1.2857142857142858</v>
      </c>
      <c r="W126" s="73">
        <f t="shared" si="136"/>
        <v>1</v>
      </c>
      <c r="X126" s="73">
        <f t="shared" si="136"/>
        <v>1</v>
      </c>
      <c r="Y126" s="73">
        <f t="shared" si="136"/>
        <v>1.125</v>
      </c>
      <c r="Z126" s="73">
        <f t="shared" si="136"/>
        <v>1</v>
      </c>
      <c r="AA126" s="73">
        <f t="shared" si="136"/>
        <v>1</v>
      </c>
      <c r="AB126" s="73">
        <f t="shared" si="136"/>
        <v>9</v>
      </c>
      <c r="AC126" s="45">
        <f>IFERROR(IF(($AC$112/AC112)&gt;0,($AC$112/AC112),0),1)</f>
        <v>1</v>
      </c>
    </row>
    <row r="127" spans="1:32">
      <c r="R127" s="32"/>
    </row>
    <row r="128" spans="1:32">
      <c r="R128" s="32"/>
    </row>
    <row r="129" spans="1:32">
      <c r="R129" s="32"/>
    </row>
    <row r="131" spans="1:32">
      <c r="R131" s="34" t="s">
        <v>59</v>
      </c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5"/>
      <c r="AE131" s="35"/>
      <c r="AF131" s="35"/>
    </row>
    <row r="132" spans="1:32" ht="18.75">
      <c r="A132" s="62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1:3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R133" t="s">
        <v>55</v>
      </c>
      <c r="S133" s="30">
        <f t="shared" ref="S133:AC133" si="137">B67</f>
        <v>1</v>
      </c>
      <c r="T133" s="30">
        <f t="shared" si="137"/>
        <v>4</v>
      </c>
      <c r="U133" s="30">
        <f t="shared" si="137"/>
        <v>3</v>
      </c>
      <c r="V133" s="30">
        <f t="shared" si="137"/>
        <v>9</v>
      </c>
      <c r="W133" s="30">
        <f t="shared" si="137"/>
        <v>9</v>
      </c>
      <c r="X133" s="30">
        <f t="shared" si="137"/>
        <v>9</v>
      </c>
      <c r="Y133" s="30">
        <f t="shared" si="137"/>
        <v>9</v>
      </c>
      <c r="Z133" s="30">
        <f t="shared" si="137"/>
        <v>9</v>
      </c>
      <c r="AA133" s="30">
        <f t="shared" si="137"/>
        <v>9</v>
      </c>
      <c r="AB133" s="30">
        <f t="shared" si="137"/>
        <v>9</v>
      </c>
      <c r="AC133" s="30">
        <f t="shared" si="137"/>
        <v>9</v>
      </c>
      <c r="AD133" s="29"/>
      <c r="AE133" s="29"/>
      <c r="AF133" s="29"/>
    </row>
    <row r="134" spans="1:3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</row>
    <row r="135" spans="1:32" ht="15.75" thickBo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1:3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R136" s="37"/>
      <c r="S136" s="38" t="s">
        <v>1</v>
      </c>
      <c r="T136" s="38" t="s">
        <v>2</v>
      </c>
      <c r="U136" s="38" t="s">
        <v>3</v>
      </c>
      <c r="V136" s="38" t="s">
        <v>4</v>
      </c>
      <c r="W136" s="38" t="s">
        <v>5</v>
      </c>
      <c r="X136" s="38" t="s">
        <v>6</v>
      </c>
      <c r="Y136" s="38" t="s">
        <v>7</v>
      </c>
      <c r="Z136" s="38" t="s">
        <v>8</v>
      </c>
      <c r="AA136" s="38" t="s">
        <v>9</v>
      </c>
      <c r="AB136" s="38" t="s">
        <v>10</v>
      </c>
      <c r="AC136" s="39" t="s">
        <v>11</v>
      </c>
      <c r="AD136" s="32"/>
      <c r="AE136" s="32"/>
      <c r="AF136" s="32"/>
    </row>
    <row r="137" spans="1:3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R137" s="40" t="s">
        <v>1</v>
      </c>
      <c r="S137" s="85">
        <f>IFERROR(IF(($S$133/S133)&gt;0,($S$133/S133),0),1)</f>
        <v>1</v>
      </c>
      <c r="T137" s="65">
        <f t="shared" ref="T137:AC137" si="138">IFERROR(IF(($S$133/T133)&gt;0,($S$133/T133),0),1)</f>
        <v>0.25</v>
      </c>
      <c r="U137" s="65">
        <f t="shared" si="138"/>
        <v>0.33333333333333331</v>
      </c>
      <c r="V137" s="65">
        <f t="shared" si="138"/>
        <v>0.1111111111111111</v>
      </c>
      <c r="W137" s="65">
        <f t="shared" si="138"/>
        <v>0.1111111111111111</v>
      </c>
      <c r="X137" s="65">
        <f t="shared" si="138"/>
        <v>0.1111111111111111</v>
      </c>
      <c r="Y137" s="65">
        <f t="shared" si="138"/>
        <v>0.1111111111111111</v>
      </c>
      <c r="Z137" s="65">
        <f t="shared" si="138"/>
        <v>0.1111111111111111</v>
      </c>
      <c r="AA137" s="65">
        <f t="shared" si="138"/>
        <v>0.1111111111111111</v>
      </c>
      <c r="AB137" s="65">
        <f t="shared" si="138"/>
        <v>0.1111111111111111</v>
      </c>
      <c r="AC137" s="72">
        <f t="shared" si="138"/>
        <v>0.1111111111111111</v>
      </c>
    </row>
    <row r="138" spans="1:3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R138" s="40" t="s">
        <v>2</v>
      </c>
      <c r="S138" s="65">
        <f>IFERROR(IF(($T$133/S133)&gt;0,($T$133/S133),0),1)</f>
        <v>4</v>
      </c>
      <c r="T138" s="85">
        <f>IFERROR(IF(($T$133/T133)&gt;0,($T$133/T133),0),1)</f>
        <v>1</v>
      </c>
      <c r="U138" s="65">
        <f t="shared" ref="U138:AC138" si="139">IFERROR(IF(($T$133/U133)&gt;0,($T$133/U133),0),1)</f>
        <v>1.3333333333333333</v>
      </c>
      <c r="V138" s="65">
        <f t="shared" si="139"/>
        <v>0.44444444444444442</v>
      </c>
      <c r="W138" s="65">
        <f t="shared" si="139"/>
        <v>0.44444444444444442</v>
      </c>
      <c r="X138" s="65">
        <f t="shared" si="139"/>
        <v>0.44444444444444442</v>
      </c>
      <c r="Y138" s="65">
        <f t="shared" si="139"/>
        <v>0.44444444444444442</v>
      </c>
      <c r="Z138" s="65">
        <f t="shared" si="139"/>
        <v>0.44444444444444442</v>
      </c>
      <c r="AA138" s="65">
        <f t="shared" si="139"/>
        <v>0.44444444444444442</v>
      </c>
      <c r="AB138" s="65">
        <f t="shared" si="139"/>
        <v>0.44444444444444442</v>
      </c>
      <c r="AC138" s="72">
        <f t="shared" si="139"/>
        <v>0.44444444444444442</v>
      </c>
    </row>
    <row r="139" spans="1:3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R139" s="40" t="s">
        <v>3</v>
      </c>
      <c r="S139" s="65">
        <f t="shared" ref="S139:T139" si="140">IFERROR(IF(($U$133/S133)&gt;0,($U$133/S133),0),1)</f>
        <v>3</v>
      </c>
      <c r="T139" s="65">
        <f t="shared" si="140"/>
        <v>0.75</v>
      </c>
      <c r="U139" s="85">
        <f>IFERROR(IF(($U$133/U133)&gt;0,($U$133/U133),0),1)</f>
        <v>1</v>
      </c>
      <c r="V139" s="65">
        <f t="shared" ref="V139:AC139" si="141">IFERROR(IF(($U$133/V133)&gt;0,($U$133/V133),0),1)</f>
        <v>0.33333333333333331</v>
      </c>
      <c r="W139" s="65">
        <f t="shared" si="141"/>
        <v>0.33333333333333331</v>
      </c>
      <c r="X139" s="65">
        <f t="shared" si="141"/>
        <v>0.33333333333333331</v>
      </c>
      <c r="Y139" s="65">
        <f t="shared" si="141"/>
        <v>0.33333333333333331</v>
      </c>
      <c r="Z139" s="65">
        <f t="shared" si="141"/>
        <v>0.33333333333333331</v>
      </c>
      <c r="AA139" s="65">
        <f t="shared" si="141"/>
        <v>0.33333333333333331</v>
      </c>
      <c r="AB139" s="65">
        <f t="shared" si="141"/>
        <v>0.33333333333333331</v>
      </c>
      <c r="AC139" s="72">
        <f t="shared" si="141"/>
        <v>0.33333333333333331</v>
      </c>
    </row>
    <row r="140" spans="1:3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R140" s="40" t="s">
        <v>4</v>
      </c>
      <c r="S140" s="65">
        <f t="shared" ref="S140:U140" si="142">IFERROR(IF(($V$133/S133)&gt;0,($V$133/S133),0),1)</f>
        <v>9</v>
      </c>
      <c r="T140" s="65">
        <f t="shared" si="142"/>
        <v>2.25</v>
      </c>
      <c r="U140" s="65">
        <f t="shared" si="142"/>
        <v>3</v>
      </c>
      <c r="V140" s="85">
        <f>IFERROR(IF(($V$133/V133)&gt;0,($V$133/V133),0),1)</f>
        <v>1</v>
      </c>
      <c r="W140" s="65">
        <f t="shared" ref="W140:AC140" si="143">IFERROR(IF(($V$133/W133)&gt;0,($V$133/W133),0),1)</f>
        <v>1</v>
      </c>
      <c r="X140" s="65">
        <f t="shared" si="143"/>
        <v>1</v>
      </c>
      <c r="Y140" s="65">
        <f t="shared" si="143"/>
        <v>1</v>
      </c>
      <c r="Z140" s="65">
        <f t="shared" si="143"/>
        <v>1</v>
      </c>
      <c r="AA140" s="65">
        <f t="shared" si="143"/>
        <v>1</v>
      </c>
      <c r="AB140" s="65">
        <f t="shared" si="143"/>
        <v>1</v>
      </c>
      <c r="AC140" s="72">
        <f t="shared" si="143"/>
        <v>1</v>
      </c>
    </row>
    <row r="141" spans="1:3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R141" s="40" t="s">
        <v>5</v>
      </c>
      <c r="S141" s="65">
        <f t="shared" ref="S141:V141" si="144">IFERROR(IF(($W$133/S133)&gt;0,($W$133/S133),0),1)</f>
        <v>9</v>
      </c>
      <c r="T141" s="65">
        <f t="shared" si="144"/>
        <v>2.25</v>
      </c>
      <c r="U141" s="65">
        <f t="shared" si="144"/>
        <v>3</v>
      </c>
      <c r="V141" s="65">
        <f t="shared" si="144"/>
        <v>1</v>
      </c>
      <c r="W141" s="85">
        <f>IFERROR(IF(($W$133/W133)&gt;0,($W$133/W133),0),1)</f>
        <v>1</v>
      </c>
      <c r="X141" s="65">
        <f>IFERROR(IF(($X$133/X133)&gt;0,($X$133/X133),0),1)</f>
        <v>1</v>
      </c>
      <c r="Y141" s="65">
        <f t="shared" ref="Y141:AC141" si="145">IFERROR(IF(($W$133/Y133)&gt;0,($W$133/Y133),0),1)</f>
        <v>1</v>
      </c>
      <c r="Z141" s="65">
        <f t="shared" si="145"/>
        <v>1</v>
      </c>
      <c r="AA141" s="65">
        <f t="shared" si="145"/>
        <v>1</v>
      </c>
      <c r="AB141" s="65">
        <f t="shared" si="145"/>
        <v>1</v>
      </c>
      <c r="AC141" s="72">
        <f t="shared" si="145"/>
        <v>1</v>
      </c>
    </row>
    <row r="142" spans="1:3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R142" s="40" t="s">
        <v>6</v>
      </c>
      <c r="S142" s="65">
        <f t="shared" ref="S142:W142" si="146">IFERROR(IF(($W$133/S134)&gt;0,($W$133/S134),0),1)</f>
        <v>1</v>
      </c>
      <c r="T142" s="65">
        <f t="shared" si="146"/>
        <v>1</v>
      </c>
      <c r="U142" s="65">
        <f t="shared" si="146"/>
        <v>1</v>
      </c>
      <c r="V142" s="65">
        <f t="shared" si="146"/>
        <v>1</v>
      </c>
      <c r="W142" s="65">
        <f t="shared" si="146"/>
        <v>1</v>
      </c>
      <c r="X142" s="85">
        <f>IFERROR(IF(($W$133/X134)&gt;0,($W$133/X134),0),1)</f>
        <v>1</v>
      </c>
      <c r="Y142" s="65">
        <f t="shared" ref="Y142:AC142" si="147">IFERROR(IF(($W$133/Y134)&gt;0,($W$133/Y134),0),1)</f>
        <v>1</v>
      </c>
      <c r="Z142" s="65">
        <f t="shared" si="147"/>
        <v>1</v>
      </c>
      <c r="AA142" s="65">
        <f t="shared" si="147"/>
        <v>1</v>
      </c>
      <c r="AB142" s="65">
        <f t="shared" si="147"/>
        <v>1</v>
      </c>
      <c r="AC142" s="72">
        <f t="shared" si="147"/>
        <v>1</v>
      </c>
    </row>
    <row r="143" spans="1:3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R143" s="40" t="s">
        <v>7</v>
      </c>
      <c r="S143" s="65">
        <f t="shared" ref="S143:X143" si="148">IFERROR(IF(($Y$133/S133)&gt;0,($Y$133/S133),0),1)</f>
        <v>9</v>
      </c>
      <c r="T143" s="65">
        <f t="shared" si="148"/>
        <v>2.25</v>
      </c>
      <c r="U143" s="65">
        <f t="shared" si="148"/>
        <v>3</v>
      </c>
      <c r="V143" s="65">
        <f t="shared" si="148"/>
        <v>1</v>
      </c>
      <c r="W143" s="65">
        <f t="shared" si="148"/>
        <v>1</v>
      </c>
      <c r="X143" s="65">
        <f t="shared" si="148"/>
        <v>1</v>
      </c>
      <c r="Y143" s="85">
        <f>IFERROR(IF(($Y$133/Y133)&gt;0,($Y$133/Y133),0),1)</f>
        <v>1</v>
      </c>
      <c r="Z143" s="65">
        <f t="shared" ref="Z143:AC143" si="149">IFERROR(IF(($Y$133/Z133)&gt;0,($Y$133/Z133),0),1)</f>
        <v>1</v>
      </c>
      <c r="AA143" s="65">
        <f t="shared" si="149"/>
        <v>1</v>
      </c>
      <c r="AB143" s="65">
        <f t="shared" si="149"/>
        <v>1</v>
      </c>
      <c r="AC143" s="72">
        <f t="shared" si="149"/>
        <v>1</v>
      </c>
    </row>
    <row r="144" spans="1:32">
      <c r="R144" s="40" t="s">
        <v>8</v>
      </c>
      <c r="S144" s="65">
        <f t="shared" ref="S144:Y144" si="150">IFERROR(IF(($Z$133/S133)&gt;0,($Z$133/S133),0),1)</f>
        <v>9</v>
      </c>
      <c r="T144" s="65">
        <f t="shared" si="150"/>
        <v>2.25</v>
      </c>
      <c r="U144" s="65">
        <f t="shared" si="150"/>
        <v>3</v>
      </c>
      <c r="V144" s="65">
        <f t="shared" si="150"/>
        <v>1</v>
      </c>
      <c r="W144" s="65">
        <f t="shared" si="150"/>
        <v>1</v>
      </c>
      <c r="X144" s="65">
        <f t="shared" si="150"/>
        <v>1</v>
      </c>
      <c r="Y144" s="65">
        <f t="shared" si="150"/>
        <v>1</v>
      </c>
      <c r="Z144" s="85">
        <f>IFERROR(IF(($Z$133/Z133)&gt;0,($Z$133/Z133),0),1)</f>
        <v>1</v>
      </c>
      <c r="AA144" s="65">
        <f>IFERROR(IF(($Z$133/AA133)&gt;0,($Z$133/AA133),0),1)</f>
        <v>1</v>
      </c>
      <c r="AB144" s="65">
        <f t="shared" ref="AB144:AC144" si="151">IFERROR(IF(($Z$133/AB133)&gt;0,($Z$133/AB133),0),1)</f>
        <v>1</v>
      </c>
      <c r="AC144" s="72">
        <f t="shared" si="151"/>
        <v>1</v>
      </c>
    </row>
    <row r="145" spans="1:32">
      <c r="R145" s="40" t="s">
        <v>9</v>
      </c>
      <c r="S145" s="65">
        <f t="shared" ref="S145:Z145" si="152">IFERROR(IF(($AA$133/S133)&gt;0,($AA$133/S133),0),1)</f>
        <v>9</v>
      </c>
      <c r="T145" s="65">
        <f t="shared" si="152"/>
        <v>2.25</v>
      </c>
      <c r="U145" s="65">
        <f t="shared" si="152"/>
        <v>3</v>
      </c>
      <c r="V145" s="65">
        <f t="shared" si="152"/>
        <v>1</v>
      </c>
      <c r="W145" s="65">
        <f t="shared" si="152"/>
        <v>1</v>
      </c>
      <c r="X145" s="65">
        <f t="shared" si="152"/>
        <v>1</v>
      </c>
      <c r="Y145" s="65">
        <f t="shared" si="152"/>
        <v>1</v>
      </c>
      <c r="Z145" s="65">
        <f t="shared" si="152"/>
        <v>1</v>
      </c>
      <c r="AA145" s="85">
        <f>IFERROR(IF(($AA$133/AA133)&gt;0,($AA$133/AA133),0),1)</f>
        <v>1</v>
      </c>
      <c r="AB145" s="65">
        <f t="shared" ref="AB145:AC145" si="153">IFERROR(IF(($AA$133/AB133)&gt;0,($AA$133/AB133),0),1)</f>
        <v>1</v>
      </c>
      <c r="AC145" s="72">
        <f t="shared" si="153"/>
        <v>1</v>
      </c>
    </row>
    <row r="146" spans="1:32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R146" s="40" t="s">
        <v>10</v>
      </c>
      <c r="S146" s="65">
        <f t="shared" ref="S146:AA146" si="154">IFERROR(IF(($AB$133/S133)&gt;0,($AB$133/S133),0),1)</f>
        <v>9</v>
      </c>
      <c r="T146" s="65">
        <f t="shared" si="154"/>
        <v>2.25</v>
      </c>
      <c r="U146" s="65">
        <f t="shared" si="154"/>
        <v>3</v>
      </c>
      <c r="V146" s="65">
        <f t="shared" si="154"/>
        <v>1</v>
      </c>
      <c r="W146" s="65">
        <f t="shared" si="154"/>
        <v>1</v>
      </c>
      <c r="X146" s="65">
        <f t="shared" si="154"/>
        <v>1</v>
      </c>
      <c r="Y146" s="65">
        <f t="shared" si="154"/>
        <v>1</v>
      </c>
      <c r="Z146" s="65">
        <f t="shared" si="154"/>
        <v>1</v>
      </c>
      <c r="AA146" s="65">
        <f t="shared" si="154"/>
        <v>1</v>
      </c>
      <c r="AB146" s="85">
        <f>IFERROR(IF(($AB$133/AB133)&gt;0,($AB$133/AB133),0),1)</f>
        <v>1</v>
      </c>
      <c r="AC146" s="72">
        <f>IFERROR(IF(($AB$133/AC133)&gt;0,($AB$133/AC133),0),1)</f>
        <v>1</v>
      </c>
    </row>
    <row r="147" spans="1:32" ht="15.75" thickBot="1">
      <c r="A147" s="66"/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R147" s="43" t="s">
        <v>11</v>
      </c>
      <c r="S147" s="73">
        <f t="shared" ref="S147:AB147" si="155">IFERROR(IF(($AC$133/S133)&gt;0,($AC$133/S133),0),1)</f>
        <v>9</v>
      </c>
      <c r="T147" s="73">
        <f t="shared" si="155"/>
        <v>2.25</v>
      </c>
      <c r="U147" s="73">
        <f t="shared" si="155"/>
        <v>3</v>
      </c>
      <c r="V147" s="73">
        <f t="shared" si="155"/>
        <v>1</v>
      </c>
      <c r="W147" s="73">
        <f t="shared" si="155"/>
        <v>1</v>
      </c>
      <c r="X147" s="73">
        <f t="shared" si="155"/>
        <v>1</v>
      </c>
      <c r="Y147" s="73">
        <f t="shared" si="155"/>
        <v>1</v>
      </c>
      <c r="Z147" s="73">
        <f t="shared" si="155"/>
        <v>1</v>
      </c>
      <c r="AA147" s="73">
        <f t="shared" si="155"/>
        <v>1</v>
      </c>
      <c r="AB147" s="73">
        <f t="shared" si="155"/>
        <v>1</v>
      </c>
      <c r="AC147" s="45">
        <f>IFERROR(IF(($AC$133/AC133)&gt;0,($AC$133/AC133),0),1)</f>
        <v>1</v>
      </c>
    </row>
    <row r="148" spans="1:32">
      <c r="A148" s="66"/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R148" s="32"/>
    </row>
    <row r="149" spans="1:32">
      <c r="A149" s="66"/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R149" s="32"/>
    </row>
    <row r="150" spans="1:32">
      <c r="A150" s="66"/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R150" s="32"/>
    </row>
    <row r="151" spans="1:32">
      <c r="A151" s="66"/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</row>
    <row r="152" spans="1:32">
      <c r="A152" s="66"/>
      <c r="B152" s="65"/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R152" s="34" t="s">
        <v>61</v>
      </c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5"/>
      <c r="AE152" s="35"/>
      <c r="AF152" s="35"/>
    </row>
    <row r="153" spans="1:32">
      <c r="A153" s="66"/>
      <c r="B153" s="67"/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</row>
    <row r="154" spans="1:32">
      <c r="A154" s="66"/>
      <c r="B154" s="65"/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R154" t="s">
        <v>55</v>
      </c>
      <c r="S154" s="30">
        <f t="shared" ref="S154:AC154" si="156">B68</f>
        <v>1</v>
      </c>
      <c r="T154" s="30">
        <f t="shared" si="156"/>
        <v>9</v>
      </c>
      <c r="U154" s="30">
        <f t="shared" si="156"/>
        <v>6</v>
      </c>
      <c r="V154" s="30">
        <f t="shared" si="156"/>
        <v>9</v>
      </c>
      <c r="W154" s="30">
        <f t="shared" si="156"/>
        <v>9</v>
      </c>
      <c r="X154" s="30">
        <f t="shared" si="156"/>
        <v>9</v>
      </c>
      <c r="Y154" s="30">
        <f t="shared" si="156"/>
        <v>9</v>
      </c>
      <c r="Z154" s="30">
        <f t="shared" si="156"/>
        <v>9</v>
      </c>
      <c r="AA154" s="30">
        <f t="shared" si="156"/>
        <v>9</v>
      </c>
      <c r="AB154" s="30">
        <f t="shared" si="156"/>
        <v>2</v>
      </c>
      <c r="AC154" s="30">
        <f t="shared" si="156"/>
        <v>9</v>
      </c>
      <c r="AD154" s="29"/>
      <c r="AE154" s="29"/>
      <c r="AF154" s="29"/>
    </row>
    <row r="155" spans="1:3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</row>
    <row r="156" spans="1:32" ht="15.75" thickBot="1">
      <c r="A156" s="66"/>
      <c r="B156" s="68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</row>
    <row r="157" spans="1:32">
      <c r="A157" s="66"/>
      <c r="B157" s="65"/>
      <c r="C157" s="65"/>
      <c r="D157" s="65"/>
      <c r="E157" s="65"/>
      <c r="F157" s="65"/>
      <c r="G157" s="65"/>
      <c r="H157" s="65"/>
      <c r="I157" s="65"/>
      <c r="J157" s="65"/>
      <c r="K157" s="65"/>
      <c r="L157" s="65"/>
      <c r="M157" s="65"/>
      <c r="N157" s="65"/>
      <c r="O157" s="65"/>
      <c r="R157" s="90"/>
      <c r="S157" s="70" t="s">
        <v>1</v>
      </c>
      <c r="T157" s="70" t="s">
        <v>2</v>
      </c>
      <c r="U157" s="70" t="s">
        <v>3</v>
      </c>
      <c r="V157" s="70" t="s">
        <v>4</v>
      </c>
      <c r="W157" s="70" t="s">
        <v>5</v>
      </c>
      <c r="X157" s="70" t="s">
        <v>6</v>
      </c>
      <c r="Y157" s="70" t="s">
        <v>7</v>
      </c>
      <c r="Z157" s="70" t="s">
        <v>8</v>
      </c>
      <c r="AA157" s="70" t="s">
        <v>9</v>
      </c>
      <c r="AB157" s="70" t="s">
        <v>10</v>
      </c>
      <c r="AC157" s="71" t="s">
        <v>11</v>
      </c>
      <c r="AD157" s="32"/>
      <c r="AE157" s="32"/>
      <c r="AF157" s="32"/>
    </row>
    <row r="158" spans="1:32">
      <c r="A158" s="66"/>
      <c r="B158" s="65"/>
      <c r="C158" s="65"/>
      <c r="D158" s="65"/>
      <c r="E158" s="65"/>
      <c r="F158" s="65"/>
      <c r="G158" s="65"/>
      <c r="H158" s="65"/>
      <c r="I158" s="65"/>
      <c r="J158" s="65"/>
      <c r="K158" s="65"/>
      <c r="L158" s="65"/>
      <c r="M158" s="65"/>
      <c r="N158" s="65"/>
      <c r="O158" s="65"/>
      <c r="R158" s="91" t="s">
        <v>1</v>
      </c>
      <c r="S158" s="85">
        <f>IFERROR(IF(($S$154/S154)&gt;0,($S$154/S154),0),1)</f>
        <v>1</v>
      </c>
      <c r="T158" s="65">
        <f t="shared" ref="T158:AC158" si="157">IFERROR(IF(($S$154/T154)&gt;0,($S$154/T154),0),1)</f>
        <v>0.1111111111111111</v>
      </c>
      <c r="U158" s="65">
        <f t="shared" si="157"/>
        <v>0.16666666666666666</v>
      </c>
      <c r="V158" s="65">
        <f t="shared" si="157"/>
        <v>0.1111111111111111</v>
      </c>
      <c r="W158" s="65">
        <f t="shared" si="157"/>
        <v>0.1111111111111111</v>
      </c>
      <c r="X158" s="65">
        <f t="shared" si="157"/>
        <v>0.1111111111111111</v>
      </c>
      <c r="Y158" s="65">
        <f t="shared" si="157"/>
        <v>0.1111111111111111</v>
      </c>
      <c r="Z158" s="65">
        <f t="shared" si="157"/>
        <v>0.1111111111111111</v>
      </c>
      <c r="AA158" s="65">
        <f t="shared" si="157"/>
        <v>0.1111111111111111</v>
      </c>
      <c r="AB158" s="65">
        <f t="shared" si="157"/>
        <v>0.5</v>
      </c>
      <c r="AC158" s="72">
        <f t="shared" si="157"/>
        <v>0.1111111111111111</v>
      </c>
    </row>
    <row r="159" spans="1:32">
      <c r="B159" s="58"/>
      <c r="R159" s="91" t="s">
        <v>2</v>
      </c>
      <c r="S159" s="65">
        <f>IFERROR(IF(($T$154/S154)&gt;0,($T$154/S154),0),1)</f>
        <v>9</v>
      </c>
      <c r="T159" s="85">
        <f>IFERROR(IF(($T$154/T154)&gt;0,($T$154/T154),0),1)</f>
        <v>1</v>
      </c>
      <c r="U159" s="65">
        <f t="shared" ref="U159:AC159" si="158">IFERROR(IF(($T$154/U154)&gt;0,($T$154/U154),0),1)</f>
        <v>1.5</v>
      </c>
      <c r="V159" s="65">
        <f t="shared" si="158"/>
        <v>1</v>
      </c>
      <c r="W159" s="65">
        <f t="shared" si="158"/>
        <v>1</v>
      </c>
      <c r="X159" s="65">
        <f t="shared" si="158"/>
        <v>1</v>
      </c>
      <c r="Y159" s="65">
        <f t="shared" si="158"/>
        <v>1</v>
      </c>
      <c r="Z159" s="65">
        <f t="shared" si="158"/>
        <v>1</v>
      </c>
      <c r="AA159" s="65">
        <f t="shared" si="158"/>
        <v>1</v>
      </c>
      <c r="AB159" s="65">
        <f t="shared" si="158"/>
        <v>4.5</v>
      </c>
      <c r="AC159" s="72">
        <f t="shared" si="158"/>
        <v>1</v>
      </c>
    </row>
    <row r="160" spans="1:32">
      <c r="M160" s="59"/>
      <c r="N160" s="59"/>
      <c r="O160" s="59"/>
      <c r="R160" s="91" t="s">
        <v>3</v>
      </c>
      <c r="S160" s="65">
        <f t="shared" ref="S160:T160" si="159">IFERROR(IF(($U$154/S154)&gt;0,($U$154/S154),0),1)</f>
        <v>6</v>
      </c>
      <c r="T160" s="65">
        <f t="shared" si="159"/>
        <v>0.66666666666666663</v>
      </c>
      <c r="U160" s="85">
        <f>IFERROR(IF(($U$154/U154)&gt;0,($U$154/U154),0),1)</f>
        <v>1</v>
      </c>
      <c r="V160" s="65">
        <f t="shared" ref="V160:AC160" si="160">IFERROR(IF(($U$154/V154)&gt;0,($U$154/V154),0),1)</f>
        <v>0.66666666666666663</v>
      </c>
      <c r="W160" s="65">
        <f t="shared" si="160"/>
        <v>0.66666666666666663</v>
      </c>
      <c r="X160" s="65">
        <f t="shared" si="160"/>
        <v>0.66666666666666663</v>
      </c>
      <c r="Y160" s="65">
        <f t="shared" si="160"/>
        <v>0.66666666666666663</v>
      </c>
      <c r="Z160" s="65">
        <f t="shared" si="160"/>
        <v>0.66666666666666663</v>
      </c>
      <c r="AA160" s="65">
        <f t="shared" si="160"/>
        <v>0.66666666666666663</v>
      </c>
      <c r="AB160" s="65">
        <f t="shared" si="160"/>
        <v>3</v>
      </c>
      <c r="AC160" s="72">
        <f t="shared" si="160"/>
        <v>0.66666666666666663</v>
      </c>
    </row>
    <row r="161" spans="18:32">
      <c r="R161" s="91" t="s">
        <v>4</v>
      </c>
      <c r="S161" s="65">
        <f t="shared" ref="S161:U161" si="161">IFERROR(IF(($V$154/S154)&gt;0,($V$154/S154),0),1)</f>
        <v>9</v>
      </c>
      <c r="T161" s="65">
        <f t="shared" si="161"/>
        <v>1</v>
      </c>
      <c r="U161" s="65">
        <f t="shared" si="161"/>
        <v>1.5</v>
      </c>
      <c r="V161" s="85">
        <f>IFERROR(IF(($V$154/V154)&gt;0,($V$154/V154),0),1)</f>
        <v>1</v>
      </c>
      <c r="W161" s="65">
        <f t="shared" ref="W161:AC161" si="162">IFERROR(IF(($V$154/W154)&gt;0,($V$154/W154),0),1)</f>
        <v>1</v>
      </c>
      <c r="X161" s="65">
        <f t="shared" si="162"/>
        <v>1</v>
      </c>
      <c r="Y161" s="65">
        <f t="shared" si="162"/>
        <v>1</v>
      </c>
      <c r="Z161" s="65">
        <f t="shared" si="162"/>
        <v>1</v>
      </c>
      <c r="AA161" s="65">
        <f t="shared" si="162"/>
        <v>1</v>
      </c>
      <c r="AB161" s="65">
        <f t="shared" si="162"/>
        <v>4.5</v>
      </c>
      <c r="AC161" s="72">
        <f t="shared" si="162"/>
        <v>1</v>
      </c>
    </row>
    <row r="162" spans="18:32">
      <c r="R162" s="91" t="s">
        <v>5</v>
      </c>
      <c r="S162" s="65">
        <f t="shared" ref="S162:V162" si="163">IFERROR(IF(($W$154/S154)&gt;0,($W$154/S154),0),1)</f>
        <v>9</v>
      </c>
      <c r="T162" s="65">
        <f t="shared" si="163"/>
        <v>1</v>
      </c>
      <c r="U162" s="65">
        <f t="shared" si="163"/>
        <v>1.5</v>
      </c>
      <c r="V162" s="65">
        <f t="shared" si="163"/>
        <v>1</v>
      </c>
      <c r="W162" s="85">
        <f>IFERROR(IF(($W$154/W154)&gt;0,($W$154/W154),0),1)</f>
        <v>1</v>
      </c>
      <c r="X162" s="65">
        <f t="shared" ref="X162:AC162" si="164">IFERROR(IF(($W$154/X154)&gt;0,($W$154/X154),0),1)</f>
        <v>1</v>
      </c>
      <c r="Y162" s="65">
        <f t="shared" si="164"/>
        <v>1</v>
      </c>
      <c r="Z162" s="65">
        <f t="shared" si="164"/>
        <v>1</v>
      </c>
      <c r="AA162" s="65">
        <f t="shared" si="164"/>
        <v>1</v>
      </c>
      <c r="AB162" s="65">
        <f t="shared" si="164"/>
        <v>4.5</v>
      </c>
      <c r="AC162" s="72">
        <f t="shared" si="164"/>
        <v>1</v>
      </c>
    </row>
    <row r="163" spans="18:32">
      <c r="R163" s="91" t="s">
        <v>6</v>
      </c>
      <c r="S163" s="65">
        <f t="shared" ref="S163:W163" si="165">IFERROR(IF(($X$154/S154)&gt;0,($X$154/S154),0),1)</f>
        <v>9</v>
      </c>
      <c r="T163" s="65">
        <f t="shared" si="165"/>
        <v>1</v>
      </c>
      <c r="U163" s="65">
        <f t="shared" si="165"/>
        <v>1.5</v>
      </c>
      <c r="V163" s="65">
        <f t="shared" si="165"/>
        <v>1</v>
      </c>
      <c r="W163" s="65">
        <f t="shared" si="165"/>
        <v>1</v>
      </c>
      <c r="X163" s="85">
        <f>IFERROR(IF(($X$154/X154)&gt;0,($X$154/X154),0),1)</f>
        <v>1</v>
      </c>
      <c r="Y163" s="65">
        <f t="shared" ref="Y163:AC163" si="166">IFERROR(IF(($X$154/Y154)&gt;0,($X$154/Y154),0),1)</f>
        <v>1</v>
      </c>
      <c r="Z163" s="65">
        <f t="shared" si="166"/>
        <v>1</v>
      </c>
      <c r="AA163" s="65">
        <f t="shared" si="166"/>
        <v>1</v>
      </c>
      <c r="AB163" s="65">
        <f t="shared" si="166"/>
        <v>4.5</v>
      </c>
      <c r="AC163" s="72">
        <f t="shared" si="166"/>
        <v>1</v>
      </c>
    </row>
    <row r="164" spans="18:32">
      <c r="R164" s="91" t="s">
        <v>7</v>
      </c>
      <c r="S164" s="65">
        <f t="shared" ref="S164:X164" si="167">IFERROR(IF(($Y$154/S154)&gt;0,($Y$154/S154),0),1)</f>
        <v>9</v>
      </c>
      <c r="T164" s="65">
        <f t="shared" si="167"/>
        <v>1</v>
      </c>
      <c r="U164" s="65">
        <f t="shared" si="167"/>
        <v>1.5</v>
      </c>
      <c r="V164" s="65">
        <f t="shared" si="167"/>
        <v>1</v>
      </c>
      <c r="W164" s="65">
        <f t="shared" si="167"/>
        <v>1</v>
      </c>
      <c r="X164" s="65">
        <f t="shared" si="167"/>
        <v>1</v>
      </c>
      <c r="Y164" s="85">
        <f>IFERROR(IF(($Y$154/Y154)&gt;0,($Y$154/Y154),0),1)</f>
        <v>1</v>
      </c>
      <c r="Z164" s="65">
        <f t="shared" ref="Z164:AC164" si="168">IFERROR(IF(($Y$154/Z154)&gt;0,($Y$154/Z154),0),1)</f>
        <v>1</v>
      </c>
      <c r="AA164" s="65">
        <f t="shared" si="168"/>
        <v>1</v>
      </c>
      <c r="AB164" s="65">
        <f t="shared" si="168"/>
        <v>4.5</v>
      </c>
      <c r="AC164" s="72">
        <f t="shared" si="168"/>
        <v>1</v>
      </c>
    </row>
    <row r="165" spans="18:32">
      <c r="R165" s="91" t="s">
        <v>8</v>
      </c>
      <c r="S165" s="65">
        <f t="shared" ref="S165:Y165" si="169">IFERROR(IF(($Z$154/S154)&gt;0,($Z$154/S154),0),1)</f>
        <v>9</v>
      </c>
      <c r="T165" s="65">
        <f t="shared" si="169"/>
        <v>1</v>
      </c>
      <c r="U165" s="65">
        <f t="shared" si="169"/>
        <v>1.5</v>
      </c>
      <c r="V165" s="65">
        <f t="shared" si="169"/>
        <v>1</v>
      </c>
      <c r="W165" s="65">
        <f t="shared" si="169"/>
        <v>1</v>
      </c>
      <c r="X165" s="65">
        <f t="shared" si="169"/>
        <v>1</v>
      </c>
      <c r="Y165" s="65">
        <f t="shared" si="169"/>
        <v>1</v>
      </c>
      <c r="Z165" s="85">
        <f>IFERROR(IF(($Z$154/Z154)&gt;0,($Z$154/Z154),0),1)</f>
        <v>1</v>
      </c>
      <c r="AA165" s="65">
        <f t="shared" ref="AA165:AC165" si="170">IFERROR(IF(($Z$154/AA154)&gt;0,($Z$154/AA154),0),1)</f>
        <v>1</v>
      </c>
      <c r="AB165" s="65">
        <f t="shared" si="170"/>
        <v>4.5</v>
      </c>
      <c r="AC165" s="72">
        <f t="shared" si="170"/>
        <v>1</v>
      </c>
    </row>
    <row r="166" spans="18:32">
      <c r="R166" s="91" t="s">
        <v>9</v>
      </c>
      <c r="S166" s="65">
        <f t="shared" ref="S166:Z166" si="171">IFERROR(IF(($AA$154/S154)&gt;0,($AA$154/S154),0),1)</f>
        <v>9</v>
      </c>
      <c r="T166" s="65">
        <f t="shared" si="171"/>
        <v>1</v>
      </c>
      <c r="U166" s="65">
        <f t="shared" si="171"/>
        <v>1.5</v>
      </c>
      <c r="V166" s="65">
        <f t="shared" si="171"/>
        <v>1</v>
      </c>
      <c r="W166" s="65">
        <f t="shared" si="171"/>
        <v>1</v>
      </c>
      <c r="X166" s="65">
        <f t="shared" si="171"/>
        <v>1</v>
      </c>
      <c r="Y166" s="65">
        <f t="shared" si="171"/>
        <v>1</v>
      </c>
      <c r="Z166" s="65">
        <f t="shared" si="171"/>
        <v>1</v>
      </c>
      <c r="AA166" s="85">
        <f>IFERROR(IF(($AA$154/AA154)&gt;0,($AA$154/AA154),0),1)</f>
        <v>1</v>
      </c>
      <c r="AB166" s="65">
        <f t="shared" ref="AB166:AC166" si="172">IFERROR(IF(($AA$154/AB154)&gt;0,($AA$154/AB154),0),1)</f>
        <v>4.5</v>
      </c>
      <c r="AC166" s="72">
        <f t="shared" si="172"/>
        <v>1</v>
      </c>
    </row>
    <row r="167" spans="18:32">
      <c r="R167" s="91" t="s">
        <v>10</v>
      </c>
      <c r="S167" s="65">
        <f t="shared" ref="S167:Z167" si="173">IFERROR(IF(($AB$154/S154)&gt;0,($AB$154/S154),0),1)</f>
        <v>2</v>
      </c>
      <c r="T167" s="65">
        <f t="shared" si="173"/>
        <v>0.22222222222222221</v>
      </c>
      <c r="U167" s="65">
        <f t="shared" si="173"/>
        <v>0.33333333333333331</v>
      </c>
      <c r="V167" s="65">
        <f t="shared" si="173"/>
        <v>0.22222222222222221</v>
      </c>
      <c r="W167" s="65">
        <f t="shared" si="173"/>
        <v>0.22222222222222221</v>
      </c>
      <c r="X167" s="65">
        <f t="shared" si="173"/>
        <v>0.22222222222222221</v>
      </c>
      <c r="Y167" s="65">
        <f t="shared" si="173"/>
        <v>0.22222222222222221</v>
      </c>
      <c r="Z167" s="65">
        <f t="shared" si="173"/>
        <v>0.22222222222222221</v>
      </c>
      <c r="AA167" s="65">
        <f>IFERROR(IF(($AB$154/AA154)&gt;0,($AB$154/AA154),0),1)</f>
        <v>0.22222222222222221</v>
      </c>
      <c r="AB167" s="85">
        <f>IFERROR(IF(($AB$154/AB154)&gt;0,($AB$154/AB154),0),1)</f>
        <v>1</v>
      </c>
      <c r="AC167" s="72">
        <f>IFERROR(IF(($AB$154/AC154)&gt;0,($AB$154/AC154),0),1)</f>
        <v>0.22222222222222221</v>
      </c>
    </row>
    <row r="168" spans="18:32" ht="15.75" thickBot="1">
      <c r="R168" s="92" t="s">
        <v>11</v>
      </c>
      <c r="S168" s="73">
        <f t="shared" ref="S168:AB168" si="174">IFERROR(IF(($AC$154/S154)&gt;0,($AC$154/S154),0),1)</f>
        <v>9</v>
      </c>
      <c r="T168" s="73">
        <f t="shared" si="174"/>
        <v>1</v>
      </c>
      <c r="U168" s="73">
        <f t="shared" si="174"/>
        <v>1.5</v>
      </c>
      <c r="V168" s="73">
        <f t="shared" si="174"/>
        <v>1</v>
      </c>
      <c r="W168" s="73">
        <f t="shared" si="174"/>
        <v>1</v>
      </c>
      <c r="X168" s="73">
        <f t="shared" si="174"/>
        <v>1</v>
      </c>
      <c r="Y168" s="73">
        <f t="shared" si="174"/>
        <v>1</v>
      </c>
      <c r="Z168" s="73">
        <f t="shared" si="174"/>
        <v>1</v>
      </c>
      <c r="AA168" s="73">
        <f t="shared" si="174"/>
        <v>1</v>
      </c>
      <c r="AB168" s="73">
        <f t="shared" si="174"/>
        <v>4.5</v>
      </c>
      <c r="AC168" s="85">
        <f>IFERROR(IF(($Z$133/AC157)&gt;0,($Z$133/AC157),0),1)</f>
        <v>1</v>
      </c>
    </row>
    <row r="169" spans="18:32">
      <c r="R169" s="32"/>
    </row>
    <row r="170" spans="18:32">
      <c r="R170" s="32"/>
    </row>
    <row r="171" spans="18:32">
      <c r="R171" s="32"/>
    </row>
    <row r="173" spans="18:32">
      <c r="R173" s="34" t="s">
        <v>62</v>
      </c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5"/>
      <c r="AE173" s="35"/>
      <c r="AF173" s="35"/>
    </row>
    <row r="175" spans="18:32">
      <c r="R175" t="s">
        <v>55</v>
      </c>
      <c r="S175" s="30">
        <f t="shared" ref="S175:AC175" si="175">B69</f>
        <v>1</v>
      </c>
      <c r="T175" s="30">
        <f t="shared" si="175"/>
        <v>1</v>
      </c>
      <c r="U175" s="30">
        <f t="shared" si="175"/>
        <v>1</v>
      </c>
      <c r="V175" s="30">
        <f t="shared" si="175"/>
        <v>6</v>
      </c>
      <c r="W175" s="30">
        <f t="shared" si="175"/>
        <v>3</v>
      </c>
      <c r="X175" s="30">
        <f t="shared" si="175"/>
        <v>2</v>
      </c>
      <c r="Y175" s="30">
        <f t="shared" si="175"/>
        <v>2</v>
      </c>
      <c r="Z175" s="30">
        <f t="shared" si="175"/>
        <v>9</v>
      </c>
      <c r="AA175" s="30">
        <f t="shared" si="175"/>
        <v>3</v>
      </c>
      <c r="AB175" s="30">
        <f t="shared" si="175"/>
        <v>3</v>
      </c>
      <c r="AC175" s="30">
        <f t="shared" si="175"/>
        <v>2</v>
      </c>
      <c r="AD175" s="29"/>
      <c r="AE175" s="29"/>
      <c r="AF175" s="29"/>
    </row>
    <row r="177" spans="18:32" ht="15.75" thickBot="1"/>
    <row r="178" spans="18:32">
      <c r="R178" s="90"/>
      <c r="S178" s="70" t="s">
        <v>1</v>
      </c>
      <c r="T178" s="70" t="s">
        <v>2</v>
      </c>
      <c r="U178" s="70" t="s">
        <v>3</v>
      </c>
      <c r="V178" s="70" t="s">
        <v>4</v>
      </c>
      <c r="W178" s="70" t="s">
        <v>5</v>
      </c>
      <c r="X178" s="70" t="s">
        <v>6</v>
      </c>
      <c r="Y178" s="70" t="s">
        <v>7</v>
      </c>
      <c r="Z178" s="70" t="s">
        <v>8</v>
      </c>
      <c r="AA178" s="70" t="s">
        <v>9</v>
      </c>
      <c r="AB178" s="70" t="s">
        <v>10</v>
      </c>
      <c r="AC178" s="71" t="s">
        <v>11</v>
      </c>
      <c r="AD178" s="32"/>
      <c r="AE178" s="32"/>
      <c r="AF178" s="32"/>
    </row>
    <row r="179" spans="18:32">
      <c r="R179" s="91" t="s">
        <v>1</v>
      </c>
      <c r="S179" s="85">
        <f>IFERROR(IF(($S$175/S175)&gt;0,($S$175/S175),0),1)</f>
        <v>1</v>
      </c>
      <c r="T179" s="65">
        <f t="shared" ref="T179:AC179" si="176">IFERROR(IF(($S$175/T175)&gt;0,($S$175/T175),0),1)</f>
        <v>1</v>
      </c>
      <c r="U179" s="65">
        <f t="shared" si="176"/>
        <v>1</v>
      </c>
      <c r="V179" s="65">
        <f t="shared" si="176"/>
        <v>0.16666666666666666</v>
      </c>
      <c r="W179" s="65">
        <f t="shared" si="176"/>
        <v>0.33333333333333331</v>
      </c>
      <c r="X179" s="65">
        <f t="shared" si="176"/>
        <v>0.5</v>
      </c>
      <c r="Y179" s="65">
        <f t="shared" si="176"/>
        <v>0.5</v>
      </c>
      <c r="Z179" s="65">
        <f t="shared" si="176"/>
        <v>0.1111111111111111</v>
      </c>
      <c r="AA179" s="65">
        <f t="shared" si="176"/>
        <v>0.33333333333333331</v>
      </c>
      <c r="AB179" s="65">
        <f t="shared" si="176"/>
        <v>0.33333333333333331</v>
      </c>
      <c r="AC179" s="72">
        <f t="shared" si="176"/>
        <v>0.5</v>
      </c>
    </row>
    <row r="180" spans="18:32">
      <c r="R180" s="91" t="s">
        <v>2</v>
      </c>
      <c r="S180" s="65">
        <f>IFERROR(IF(($T$175/S175)&gt;0,($T$175/S175),0),1)</f>
        <v>1</v>
      </c>
      <c r="T180" s="85">
        <f>IFERROR(IF(($T$175/T175)&gt;0,($T$175/T175),0),1)</f>
        <v>1</v>
      </c>
      <c r="U180" s="65">
        <f t="shared" ref="U180:AC180" si="177">IFERROR(IF(($T$175/U175)&gt;0,($T$175/U175),0),1)</f>
        <v>1</v>
      </c>
      <c r="V180" s="65">
        <f t="shared" si="177"/>
        <v>0.16666666666666666</v>
      </c>
      <c r="W180" s="65">
        <f t="shared" si="177"/>
        <v>0.33333333333333331</v>
      </c>
      <c r="X180" s="65">
        <f t="shared" si="177"/>
        <v>0.5</v>
      </c>
      <c r="Y180" s="65">
        <f t="shared" si="177"/>
        <v>0.5</v>
      </c>
      <c r="Z180" s="65">
        <f t="shared" si="177"/>
        <v>0.1111111111111111</v>
      </c>
      <c r="AA180" s="65">
        <f t="shared" si="177"/>
        <v>0.33333333333333331</v>
      </c>
      <c r="AB180" s="65">
        <f t="shared" si="177"/>
        <v>0.33333333333333331</v>
      </c>
      <c r="AC180" s="72">
        <f t="shared" si="177"/>
        <v>0.5</v>
      </c>
    </row>
    <row r="181" spans="18:32">
      <c r="R181" s="91" t="s">
        <v>3</v>
      </c>
      <c r="S181" s="65">
        <f t="shared" ref="S181:T181" si="178">IFERROR(IF(($U$175/S175)&gt;0,($U$175/S175),0),1)</f>
        <v>1</v>
      </c>
      <c r="T181" s="65">
        <f t="shared" si="178"/>
        <v>1</v>
      </c>
      <c r="U181" s="85">
        <f>IFERROR(IF(($U$175/U175)&gt;0,($U$175/U175),0),1)</f>
        <v>1</v>
      </c>
      <c r="V181" s="65">
        <f t="shared" ref="V181:AC181" si="179">IFERROR(IF(($U$175/V175)&gt;0,($U$175/V175),0),1)</f>
        <v>0.16666666666666666</v>
      </c>
      <c r="W181" s="65">
        <f t="shared" si="179"/>
        <v>0.33333333333333331</v>
      </c>
      <c r="X181" s="65">
        <f t="shared" si="179"/>
        <v>0.5</v>
      </c>
      <c r="Y181" s="65">
        <f t="shared" si="179"/>
        <v>0.5</v>
      </c>
      <c r="Z181" s="65">
        <f t="shared" si="179"/>
        <v>0.1111111111111111</v>
      </c>
      <c r="AA181" s="65">
        <f t="shared" si="179"/>
        <v>0.33333333333333331</v>
      </c>
      <c r="AB181" s="65">
        <f t="shared" si="179"/>
        <v>0.33333333333333331</v>
      </c>
      <c r="AC181" s="72">
        <f t="shared" si="179"/>
        <v>0.5</v>
      </c>
    </row>
    <row r="182" spans="18:32">
      <c r="R182" s="91" t="s">
        <v>4</v>
      </c>
      <c r="S182" s="65">
        <f t="shared" ref="S182:U182" si="180">IFERROR(IF(($V$175/S175)&gt;0,($V$175/S175),0),1)</f>
        <v>6</v>
      </c>
      <c r="T182" s="65">
        <f t="shared" si="180"/>
        <v>6</v>
      </c>
      <c r="U182" s="65">
        <f t="shared" si="180"/>
        <v>6</v>
      </c>
      <c r="V182" s="85">
        <f>IFERROR(IF(($V$175/V175)&gt;0,($V$175/V175),0),1)</f>
        <v>1</v>
      </c>
      <c r="W182" s="65">
        <f t="shared" ref="W182:AC182" si="181">IFERROR(IF(($V$175/W175)&gt;0,($V$175/W175),0),1)</f>
        <v>2</v>
      </c>
      <c r="X182" s="65">
        <f t="shared" si="181"/>
        <v>3</v>
      </c>
      <c r="Y182" s="65">
        <f t="shared" si="181"/>
        <v>3</v>
      </c>
      <c r="Z182" s="65">
        <f t="shared" si="181"/>
        <v>0.66666666666666663</v>
      </c>
      <c r="AA182" s="65">
        <f t="shared" si="181"/>
        <v>2</v>
      </c>
      <c r="AB182" s="65">
        <f t="shared" si="181"/>
        <v>2</v>
      </c>
      <c r="AC182" s="72">
        <f t="shared" si="181"/>
        <v>3</v>
      </c>
    </row>
    <row r="183" spans="18:32">
      <c r="R183" s="91" t="s">
        <v>5</v>
      </c>
      <c r="S183" s="65">
        <f>IFERROR(IF(($W$175/S175)&gt;0,($W$175/S175),0),1)</f>
        <v>3</v>
      </c>
      <c r="T183" s="65">
        <f t="shared" ref="T183:V183" si="182">IFERROR(IF(($W$175/T175)&gt;0,($W$175/T175),0),1)</f>
        <v>3</v>
      </c>
      <c r="U183" s="65">
        <f t="shared" si="182"/>
        <v>3</v>
      </c>
      <c r="V183" s="65">
        <f t="shared" si="182"/>
        <v>0.5</v>
      </c>
      <c r="W183" s="85">
        <f>IFERROR(IF(($W$175/W175)&gt;0,($W$175/W175),0),1)</f>
        <v>1</v>
      </c>
      <c r="X183" s="65">
        <f t="shared" ref="X183:AC183" si="183">IFERROR(IF(($W$175/X175)&gt;0,($W$175/X175),0),1)</f>
        <v>1.5</v>
      </c>
      <c r="Y183" s="65">
        <f t="shared" si="183"/>
        <v>1.5</v>
      </c>
      <c r="Z183" s="65">
        <f t="shared" si="183"/>
        <v>0.33333333333333331</v>
      </c>
      <c r="AA183" s="65">
        <f t="shared" si="183"/>
        <v>1</v>
      </c>
      <c r="AB183" s="65">
        <f t="shared" si="183"/>
        <v>1</v>
      </c>
      <c r="AC183" s="72">
        <f t="shared" si="183"/>
        <v>1.5</v>
      </c>
    </row>
    <row r="184" spans="18:32">
      <c r="R184" s="91" t="s">
        <v>6</v>
      </c>
      <c r="S184" s="65">
        <f t="shared" ref="S184:W184" si="184">IFERROR(IF(($X$175/S175)&gt;0,($X$175/S175),0),1)</f>
        <v>2</v>
      </c>
      <c r="T184" s="65">
        <f t="shared" si="184"/>
        <v>2</v>
      </c>
      <c r="U184" s="65">
        <f t="shared" si="184"/>
        <v>2</v>
      </c>
      <c r="V184" s="65">
        <f t="shared" si="184"/>
        <v>0.33333333333333331</v>
      </c>
      <c r="W184" s="65">
        <f t="shared" si="184"/>
        <v>0.66666666666666663</v>
      </c>
      <c r="X184" s="85">
        <f>IFERROR(IF(($X$175/X175)&gt;0,($X$175/X175),0),1)</f>
        <v>1</v>
      </c>
      <c r="Y184" s="65">
        <f t="shared" ref="Y184:AC184" si="185">IFERROR(IF(($X$175/Y175)&gt;0,($X$175/Y175),0),1)</f>
        <v>1</v>
      </c>
      <c r="Z184" s="65">
        <f t="shared" si="185"/>
        <v>0.22222222222222221</v>
      </c>
      <c r="AA184" s="65">
        <f t="shared" si="185"/>
        <v>0.66666666666666663</v>
      </c>
      <c r="AB184" s="65">
        <f t="shared" si="185"/>
        <v>0.66666666666666663</v>
      </c>
      <c r="AC184" s="72">
        <f t="shared" si="185"/>
        <v>1</v>
      </c>
    </row>
    <row r="185" spans="18:32">
      <c r="R185" s="91" t="s">
        <v>7</v>
      </c>
      <c r="S185" s="65">
        <f t="shared" ref="S185:X185" si="186">IFERROR(IF(($Y$175/S175)&gt;0,($Y$175/S175),0),1)</f>
        <v>2</v>
      </c>
      <c r="T185" s="65">
        <f t="shared" si="186"/>
        <v>2</v>
      </c>
      <c r="U185" s="65">
        <f t="shared" si="186"/>
        <v>2</v>
      </c>
      <c r="V185" s="65">
        <f t="shared" si="186"/>
        <v>0.33333333333333331</v>
      </c>
      <c r="W185" s="65">
        <f t="shared" si="186"/>
        <v>0.66666666666666663</v>
      </c>
      <c r="X185" s="65">
        <f t="shared" si="186"/>
        <v>1</v>
      </c>
      <c r="Y185" s="85">
        <f>IFERROR(IF(($Y$175/Y175)&gt;0,($Y$175/Y175),0),1)</f>
        <v>1</v>
      </c>
      <c r="Z185" s="65">
        <f t="shared" ref="Z185:AC185" si="187">IFERROR(IF(($Y$175/Z175)&gt;0,($Y$175/Z175),0),1)</f>
        <v>0.22222222222222221</v>
      </c>
      <c r="AA185" s="65">
        <f t="shared" si="187"/>
        <v>0.66666666666666663</v>
      </c>
      <c r="AB185" s="65">
        <f t="shared" si="187"/>
        <v>0.66666666666666663</v>
      </c>
      <c r="AC185" s="72">
        <f t="shared" si="187"/>
        <v>1</v>
      </c>
    </row>
    <row r="186" spans="18:32">
      <c r="R186" s="91" t="s">
        <v>8</v>
      </c>
      <c r="S186" s="65">
        <f t="shared" ref="S186:AC186" si="188">IFERROR(IF(($Z$175/S175)&gt;0,($Z$175/S175),0),1)</f>
        <v>9</v>
      </c>
      <c r="T186" s="65">
        <f t="shared" si="188"/>
        <v>9</v>
      </c>
      <c r="U186" s="65">
        <f t="shared" si="188"/>
        <v>9</v>
      </c>
      <c r="V186" s="65">
        <f t="shared" si="188"/>
        <v>1.5</v>
      </c>
      <c r="W186" s="65">
        <f t="shared" si="188"/>
        <v>3</v>
      </c>
      <c r="X186" s="65">
        <f t="shared" si="188"/>
        <v>4.5</v>
      </c>
      <c r="Y186" s="65">
        <f t="shared" si="188"/>
        <v>4.5</v>
      </c>
      <c r="Z186" s="85">
        <f>IFERROR(IF(($Z$175/Z175)&gt;0,($Z$175/Z175),0),1)</f>
        <v>1</v>
      </c>
      <c r="AA186" s="65">
        <f t="shared" si="188"/>
        <v>3</v>
      </c>
      <c r="AB186" s="65">
        <f t="shared" si="188"/>
        <v>3</v>
      </c>
      <c r="AC186" s="72">
        <f t="shared" si="188"/>
        <v>4.5</v>
      </c>
    </row>
    <row r="187" spans="18:32">
      <c r="R187" s="91" t="s">
        <v>9</v>
      </c>
      <c r="S187" s="65">
        <f t="shared" ref="S187:Z187" si="189">IFERROR(IF(($AA$175/S175)&gt;0,($AA$175/S175),0),1)</f>
        <v>3</v>
      </c>
      <c r="T187" s="65">
        <f t="shared" si="189"/>
        <v>3</v>
      </c>
      <c r="U187" s="65">
        <f t="shared" si="189"/>
        <v>3</v>
      </c>
      <c r="V187" s="65">
        <f t="shared" si="189"/>
        <v>0.5</v>
      </c>
      <c r="W187" s="65">
        <f t="shared" si="189"/>
        <v>1</v>
      </c>
      <c r="X187" s="65">
        <f t="shared" si="189"/>
        <v>1.5</v>
      </c>
      <c r="Y187" s="65">
        <f t="shared" si="189"/>
        <v>1.5</v>
      </c>
      <c r="Z187" s="65">
        <f t="shared" si="189"/>
        <v>0.33333333333333331</v>
      </c>
      <c r="AA187" s="85">
        <f>IFERROR(IF(($AA$175/AA175)&gt;0,($AA$175/AA175),0),1)</f>
        <v>1</v>
      </c>
      <c r="AB187" s="65">
        <f t="shared" ref="AB187:AC187" si="190">IFERROR(IF(($AA$175/AB175)&gt;0,($AA$175/AB175),0),1)</f>
        <v>1</v>
      </c>
      <c r="AC187" s="72">
        <f t="shared" si="190"/>
        <v>1.5</v>
      </c>
    </row>
    <row r="188" spans="18:32">
      <c r="R188" s="91" t="s">
        <v>10</v>
      </c>
      <c r="S188" s="65">
        <f t="shared" ref="S188:AA188" si="191">IFERROR(IF(($AB$175/S175)&gt;0,($AB$175/S175),0),1)</f>
        <v>3</v>
      </c>
      <c r="T188" s="65">
        <f t="shared" si="191"/>
        <v>3</v>
      </c>
      <c r="U188" s="65">
        <f t="shared" si="191"/>
        <v>3</v>
      </c>
      <c r="V188" s="65">
        <f t="shared" si="191"/>
        <v>0.5</v>
      </c>
      <c r="W188" s="65">
        <f t="shared" si="191"/>
        <v>1</v>
      </c>
      <c r="X188" s="65">
        <f t="shared" si="191"/>
        <v>1.5</v>
      </c>
      <c r="Y188" s="65">
        <f t="shared" si="191"/>
        <v>1.5</v>
      </c>
      <c r="Z188" s="65">
        <f t="shared" si="191"/>
        <v>0.33333333333333331</v>
      </c>
      <c r="AA188" s="65">
        <f t="shared" si="191"/>
        <v>1</v>
      </c>
      <c r="AB188" s="85">
        <f>IFERROR(IF(($AB$175/AB175)&gt;0,($AB$175/AB175),0),1)</f>
        <v>1</v>
      </c>
      <c r="AC188" s="72">
        <f>IFERROR(IF(($AB$175/AC175)&gt;0,($AB$175/AC175),0),1)</f>
        <v>1.5</v>
      </c>
    </row>
    <row r="189" spans="18:32" ht="15.75" thickBot="1">
      <c r="R189" s="92" t="s">
        <v>11</v>
      </c>
      <c r="S189" s="73">
        <f t="shared" ref="S189:AB189" si="192">IFERROR(IF(($AC$175/S175)&gt;0,($AC$175/S175),0),1)</f>
        <v>2</v>
      </c>
      <c r="T189" s="73">
        <f t="shared" si="192"/>
        <v>2</v>
      </c>
      <c r="U189" s="73">
        <f t="shared" si="192"/>
        <v>2</v>
      </c>
      <c r="V189" s="73">
        <f t="shared" si="192"/>
        <v>0.33333333333333331</v>
      </c>
      <c r="W189" s="73">
        <f t="shared" si="192"/>
        <v>0.66666666666666663</v>
      </c>
      <c r="X189" s="73">
        <f t="shared" si="192"/>
        <v>1</v>
      </c>
      <c r="Y189" s="73">
        <f t="shared" si="192"/>
        <v>1</v>
      </c>
      <c r="Z189" s="73">
        <f t="shared" si="192"/>
        <v>0.22222222222222221</v>
      </c>
      <c r="AA189" s="73">
        <f t="shared" si="192"/>
        <v>0.66666666666666663</v>
      </c>
      <c r="AB189" s="73">
        <f t="shared" si="192"/>
        <v>0.66666666666666663</v>
      </c>
      <c r="AC189" s="45">
        <f>IFERROR(IF(($S$175/AC185)&gt;0,($S$175/AC185),0),1)</f>
        <v>1</v>
      </c>
    </row>
    <row r="190" spans="18:32">
      <c r="R190" s="32"/>
    </row>
    <row r="191" spans="18:32">
      <c r="R191" s="32"/>
    </row>
    <row r="192" spans="18:32">
      <c r="R192" s="32"/>
    </row>
    <row r="194" spans="2:32">
      <c r="R194" s="34" t="s">
        <v>67</v>
      </c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5"/>
      <c r="AE194" s="35"/>
      <c r="AF194" s="35"/>
    </row>
    <row r="196" spans="2:32">
      <c r="R196" t="s">
        <v>55</v>
      </c>
      <c r="S196" s="30">
        <f t="shared" ref="S196:AC196" si="193">B70</f>
        <v>1</v>
      </c>
      <c r="T196" s="30">
        <f t="shared" si="193"/>
        <v>6</v>
      </c>
      <c r="U196" s="30">
        <f t="shared" si="193"/>
        <v>1</v>
      </c>
      <c r="V196" s="30">
        <f t="shared" si="193"/>
        <v>9</v>
      </c>
      <c r="W196" s="30">
        <f t="shared" si="193"/>
        <v>9</v>
      </c>
      <c r="X196" s="30">
        <f t="shared" si="193"/>
        <v>9</v>
      </c>
      <c r="Y196" s="30">
        <f t="shared" si="193"/>
        <v>9</v>
      </c>
      <c r="Z196" s="30">
        <f t="shared" si="193"/>
        <v>9</v>
      </c>
      <c r="AA196" s="30">
        <f t="shared" si="193"/>
        <v>9</v>
      </c>
      <c r="AB196" s="30">
        <f t="shared" si="193"/>
        <v>6</v>
      </c>
      <c r="AC196" s="30">
        <f t="shared" si="193"/>
        <v>1</v>
      </c>
      <c r="AD196" s="29"/>
      <c r="AE196" s="29"/>
      <c r="AF196" s="29"/>
    </row>
    <row r="197" spans="2:32"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</row>
    <row r="198" spans="2:32" ht="15.75" thickBot="1"/>
    <row r="199" spans="2:32">
      <c r="R199" s="90"/>
      <c r="S199" s="70" t="s">
        <v>1</v>
      </c>
      <c r="T199" s="70" t="s">
        <v>2</v>
      </c>
      <c r="U199" s="70" t="s">
        <v>3</v>
      </c>
      <c r="V199" s="70" t="s">
        <v>4</v>
      </c>
      <c r="W199" s="70" t="s">
        <v>5</v>
      </c>
      <c r="X199" s="70" t="s">
        <v>6</v>
      </c>
      <c r="Y199" s="70" t="s">
        <v>7</v>
      </c>
      <c r="Z199" s="70" t="s">
        <v>8</v>
      </c>
      <c r="AA199" s="70" t="s">
        <v>9</v>
      </c>
      <c r="AB199" s="70" t="s">
        <v>10</v>
      </c>
      <c r="AC199" s="71" t="s">
        <v>11</v>
      </c>
      <c r="AD199" s="32"/>
      <c r="AE199" s="32"/>
      <c r="AF199" s="32"/>
    </row>
    <row r="200" spans="2:32">
      <c r="R200" s="91" t="s">
        <v>1</v>
      </c>
      <c r="S200" s="85">
        <f>IFERROR(IF(($S$196/S196)&gt;0,($S$196/S196),0),1)</f>
        <v>1</v>
      </c>
      <c r="T200" s="65">
        <f t="shared" ref="T200:AC200" si="194">IFERROR(IF(($S$196/T196)&gt;0,($S$196/T196),0),1)</f>
        <v>0.16666666666666666</v>
      </c>
      <c r="U200" s="65">
        <f t="shared" si="194"/>
        <v>1</v>
      </c>
      <c r="V200" s="65">
        <f t="shared" si="194"/>
        <v>0.1111111111111111</v>
      </c>
      <c r="W200" s="65">
        <f t="shared" si="194"/>
        <v>0.1111111111111111</v>
      </c>
      <c r="X200" s="65">
        <f t="shared" si="194"/>
        <v>0.1111111111111111</v>
      </c>
      <c r="Y200" s="65">
        <f t="shared" si="194"/>
        <v>0.1111111111111111</v>
      </c>
      <c r="Z200" s="65">
        <f t="shared" si="194"/>
        <v>0.1111111111111111</v>
      </c>
      <c r="AA200" s="65">
        <f t="shared" si="194"/>
        <v>0.1111111111111111</v>
      </c>
      <c r="AB200" s="65">
        <f t="shared" si="194"/>
        <v>0.16666666666666666</v>
      </c>
      <c r="AC200" s="72">
        <f t="shared" si="194"/>
        <v>1</v>
      </c>
    </row>
    <row r="201" spans="2:32">
      <c r="R201" s="91" t="s">
        <v>2</v>
      </c>
      <c r="S201" s="65">
        <f>IFERROR(IF(($T$196/S196)&gt;0,($T$196/S196),0),1)</f>
        <v>6</v>
      </c>
      <c r="T201" s="85">
        <f>IFERROR(IF(($T$196/T196)&gt;0,($T$196/T196),0),1)</f>
        <v>1</v>
      </c>
      <c r="U201" s="65">
        <f t="shared" ref="U201:AC201" si="195">IFERROR(IF(($T$196/U196)&gt;0,($T$196/U196),0),1)</f>
        <v>6</v>
      </c>
      <c r="V201" s="65">
        <f t="shared" si="195"/>
        <v>0.66666666666666663</v>
      </c>
      <c r="W201" s="65">
        <f t="shared" si="195"/>
        <v>0.66666666666666663</v>
      </c>
      <c r="X201" s="65">
        <f t="shared" si="195"/>
        <v>0.66666666666666663</v>
      </c>
      <c r="Y201" s="65">
        <f t="shared" si="195"/>
        <v>0.66666666666666663</v>
      </c>
      <c r="Z201" s="65">
        <f t="shared" si="195"/>
        <v>0.66666666666666663</v>
      </c>
      <c r="AA201" s="65">
        <f t="shared" si="195"/>
        <v>0.66666666666666663</v>
      </c>
      <c r="AB201" s="65">
        <f t="shared" si="195"/>
        <v>1</v>
      </c>
      <c r="AC201" s="72">
        <f t="shared" si="195"/>
        <v>6</v>
      </c>
    </row>
    <row r="202" spans="2:32">
      <c r="R202" s="91" t="s">
        <v>3</v>
      </c>
      <c r="S202" s="65">
        <f t="shared" ref="S202:T202" si="196">IFERROR(IF(($U$196/S196)&gt;0,($U$196/S196),0),1)</f>
        <v>1</v>
      </c>
      <c r="T202" s="65">
        <f t="shared" si="196"/>
        <v>0.16666666666666666</v>
      </c>
      <c r="U202" s="85">
        <f>IFERROR(IF(($U$196/U196)&gt;0,($U$196/U196),0),1)</f>
        <v>1</v>
      </c>
      <c r="V202" s="65">
        <f t="shared" ref="V202:AC202" si="197">IFERROR(IF(($U$196/V196)&gt;0,($U$196/V196),0),1)</f>
        <v>0.1111111111111111</v>
      </c>
      <c r="W202" s="65">
        <f t="shared" si="197"/>
        <v>0.1111111111111111</v>
      </c>
      <c r="X202" s="65">
        <f t="shared" si="197"/>
        <v>0.1111111111111111</v>
      </c>
      <c r="Y202" s="65">
        <f t="shared" si="197"/>
        <v>0.1111111111111111</v>
      </c>
      <c r="Z202" s="65">
        <f t="shared" si="197"/>
        <v>0.1111111111111111</v>
      </c>
      <c r="AA202" s="65">
        <f t="shared" si="197"/>
        <v>0.1111111111111111</v>
      </c>
      <c r="AB202" s="65">
        <f t="shared" si="197"/>
        <v>0.16666666666666666</v>
      </c>
      <c r="AC202" s="72">
        <f t="shared" si="197"/>
        <v>1</v>
      </c>
    </row>
    <row r="203" spans="2:32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R203" s="91" t="s">
        <v>4</v>
      </c>
      <c r="S203" s="65">
        <f t="shared" ref="S203:U203" si="198">IFERROR(IF(($V$196/S196)&gt;0,($V$196/S196),0),1)</f>
        <v>9</v>
      </c>
      <c r="T203" s="65">
        <f t="shared" si="198"/>
        <v>1.5</v>
      </c>
      <c r="U203" s="65">
        <f t="shared" si="198"/>
        <v>9</v>
      </c>
      <c r="V203" s="85">
        <f>IFERROR(IF(($V$196/V196)&gt;0,($V$196/V196),0),1)</f>
        <v>1</v>
      </c>
      <c r="W203" s="65">
        <f t="shared" ref="W203:AC203" si="199">IFERROR(IF(($V$196/W196)&gt;0,($V$196/W196),0),1)</f>
        <v>1</v>
      </c>
      <c r="X203" s="65">
        <f t="shared" si="199"/>
        <v>1</v>
      </c>
      <c r="Y203" s="65">
        <f t="shared" si="199"/>
        <v>1</v>
      </c>
      <c r="Z203" s="65">
        <f t="shared" si="199"/>
        <v>1</v>
      </c>
      <c r="AA203" s="65">
        <f t="shared" si="199"/>
        <v>1</v>
      </c>
      <c r="AB203" s="65">
        <f t="shared" si="199"/>
        <v>1.5</v>
      </c>
      <c r="AC203" s="72">
        <f t="shared" si="199"/>
        <v>9</v>
      </c>
    </row>
    <row r="204" spans="2:32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R204" s="91" t="s">
        <v>5</v>
      </c>
      <c r="S204" s="65">
        <f t="shared" ref="S204:V204" si="200">IFERROR(IF(($W$196/S196)&gt;0,($W$196/S196),0),1)</f>
        <v>9</v>
      </c>
      <c r="T204" s="65">
        <f t="shared" si="200"/>
        <v>1.5</v>
      </c>
      <c r="U204" s="65">
        <f t="shared" si="200"/>
        <v>9</v>
      </c>
      <c r="V204" s="65">
        <f t="shared" si="200"/>
        <v>1</v>
      </c>
      <c r="W204" s="85">
        <f>IFERROR(IF(($W$196/W196)&gt;0,($W$196/W196),0),1)</f>
        <v>1</v>
      </c>
      <c r="X204" s="65">
        <f t="shared" ref="X204:AC204" si="201">IFERROR(IF(($W$196/X196)&gt;0,($W$196/X196),0),1)</f>
        <v>1</v>
      </c>
      <c r="Y204" s="65">
        <f t="shared" si="201"/>
        <v>1</v>
      </c>
      <c r="Z204" s="65">
        <f t="shared" si="201"/>
        <v>1</v>
      </c>
      <c r="AA204" s="65">
        <f t="shared" si="201"/>
        <v>1</v>
      </c>
      <c r="AB204" s="65">
        <f t="shared" si="201"/>
        <v>1.5</v>
      </c>
      <c r="AC204" s="72">
        <f t="shared" si="201"/>
        <v>9</v>
      </c>
    </row>
    <row r="205" spans="2:32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R205" s="91" t="s">
        <v>6</v>
      </c>
      <c r="S205" s="65">
        <f t="shared" ref="S205:W205" si="202">IFERROR(IF(($X$196/S196)&gt;0,($X$196/S196),0),1)</f>
        <v>9</v>
      </c>
      <c r="T205" s="65">
        <f t="shared" si="202"/>
        <v>1.5</v>
      </c>
      <c r="U205" s="65">
        <f t="shared" si="202"/>
        <v>9</v>
      </c>
      <c r="V205" s="65">
        <f t="shared" si="202"/>
        <v>1</v>
      </c>
      <c r="W205" s="65">
        <f t="shared" si="202"/>
        <v>1</v>
      </c>
      <c r="X205" s="85">
        <f>IFERROR(IF(($X$196/X196)&gt;0,($X$196/X196),0),1)</f>
        <v>1</v>
      </c>
      <c r="Y205" s="65">
        <f t="shared" ref="Y205:AC205" si="203">IFERROR(IF(($X$196/Y196)&gt;0,($X$196/Y196),0),1)</f>
        <v>1</v>
      </c>
      <c r="Z205" s="65">
        <f t="shared" si="203"/>
        <v>1</v>
      </c>
      <c r="AA205" s="65">
        <f t="shared" si="203"/>
        <v>1</v>
      </c>
      <c r="AB205" s="65">
        <f t="shared" si="203"/>
        <v>1.5</v>
      </c>
      <c r="AC205" s="72">
        <f t="shared" si="203"/>
        <v>9</v>
      </c>
    </row>
    <row r="206" spans="2:32"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R206" s="91" t="s">
        <v>7</v>
      </c>
      <c r="S206" s="65">
        <f t="shared" ref="S206:X206" si="204">IFERROR(IF(($Y$196/S196)&gt;0,($Y$196/S196),0),1)</f>
        <v>9</v>
      </c>
      <c r="T206" s="65">
        <f t="shared" si="204"/>
        <v>1.5</v>
      </c>
      <c r="U206" s="65">
        <f t="shared" si="204"/>
        <v>9</v>
      </c>
      <c r="V206" s="65">
        <f t="shared" si="204"/>
        <v>1</v>
      </c>
      <c r="W206" s="65">
        <f t="shared" si="204"/>
        <v>1</v>
      </c>
      <c r="X206" s="65">
        <f t="shared" si="204"/>
        <v>1</v>
      </c>
      <c r="Y206" s="85">
        <f>IFERROR(IF(($Y$196/Y196)&gt;0,($Y$196/Y196),0),1)</f>
        <v>1</v>
      </c>
      <c r="Z206" s="65">
        <f t="shared" ref="Z206:AC206" si="205">IFERROR(IF(($Y$196/Z196)&gt;0,($Y$196/Z196),0),1)</f>
        <v>1</v>
      </c>
      <c r="AA206" s="65">
        <f t="shared" si="205"/>
        <v>1</v>
      </c>
      <c r="AB206" s="65">
        <f t="shared" si="205"/>
        <v>1.5</v>
      </c>
      <c r="AC206" s="72">
        <f t="shared" si="205"/>
        <v>9</v>
      </c>
    </row>
    <row r="207" spans="2:32"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R207" s="91" t="s">
        <v>8</v>
      </c>
      <c r="S207" s="65">
        <f t="shared" ref="S207:Y207" si="206">IFERROR(IF(($Z$196/S196)&gt;0,($Z$196/S196),0),1)</f>
        <v>9</v>
      </c>
      <c r="T207" s="65">
        <f t="shared" si="206"/>
        <v>1.5</v>
      </c>
      <c r="U207" s="65">
        <f t="shared" si="206"/>
        <v>9</v>
      </c>
      <c r="V207" s="65">
        <f t="shared" si="206"/>
        <v>1</v>
      </c>
      <c r="W207" s="65">
        <f t="shared" si="206"/>
        <v>1</v>
      </c>
      <c r="X207" s="65">
        <f t="shared" si="206"/>
        <v>1</v>
      </c>
      <c r="Y207" s="65">
        <f t="shared" si="206"/>
        <v>1</v>
      </c>
      <c r="Z207" s="85">
        <f>IFERROR(IF(($Z$196/Z196)&gt;0,($Z$196/Z196),0),1)</f>
        <v>1</v>
      </c>
      <c r="AA207" s="65">
        <f t="shared" ref="AA207:AC207" si="207">IFERROR(IF(($Z$196/AA196)&gt;0,($Z$196/AA196),0),1)</f>
        <v>1</v>
      </c>
      <c r="AB207" s="65">
        <f t="shared" si="207"/>
        <v>1.5</v>
      </c>
      <c r="AC207" s="72">
        <f t="shared" si="207"/>
        <v>9</v>
      </c>
    </row>
    <row r="208" spans="2:32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R208" s="91" t="s">
        <v>9</v>
      </c>
      <c r="S208" s="65">
        <f t="shared" ref="S208:Z208" si="208">IFERROR(IF(($AA$196/S196)&gt;0,($AA$196/S196),0),1)</f>
        <v>9</v>
      </c>
      <c r="T208" s="65">
        <f t="shared" si="208"/>
        <v>1.5</v>
      </c>
      <c r="U208" s="65">
        <f t="shared" si="208"/>
        <v>9</v>
      </c>
      <c r="V208" s="65">
        <f t="shared" si="208"/>
        <v>1</v>
      </c>
      <c r="W208" s="65">
        <f t="shared" si="208"/>
        <v>1</v>
      </c>
      <c r="X208" s="65">
        <f t="shared" si="208"/>
        <v>1</v>
      </c>
      <c r="Y208" s="65">
        <f t="shared" si="208"/>
        <v>1</v>
      </c>
      <c r="Z208" s="65">
        <f t="shared" si="208"/>
        <v>1</v>
      </c>
      <c r="AA208" s="85">
        <f>IFERROR(IF(($AA$196/AA196)&gt;0,($AA$196/AA196),0),1)</f>
        <v>1</v>
      </c>
      <c r="AB208" s="65">
        <f t="shared" ref="AB208:AC208" si="209">IFERROR(IF(($AA$196/AB196)&gt;0,($AA$196/AB196),0),1)</f>
        <v>1.5</v>
      </c>
      <c r="AC208" s="72">
        <f t="shared" si="209"/>
        <v>9</v>
      </c>
    </row>
    <row r="209" spans="2:32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R209" s="91" t="s">
        <v>10</v>
      </c>
      <c r="S209" s="65">
        <f t="shared" ref="S209:AA209" si="210">IFERROR(IF(($AB$196/S196)&gt;0,($AB$196/S196),0),1)</f>
        <v>6</v>
      </c>
      <c r="T209" s="65">
        <f t="shared" si="210"/>
        <v>1</v>
      </c>
      <c r="U209" s="65">
        <f t="shared" si="210"/>
        <v>6</v>
      </c>
      <c r="V209" s="65">
        <f t="shared" si="210"/>
        <v>0.66666666666666663</v>
      </c>
      <c r="W209" s="65">
        <f t="shared" si="210"/>
        <v>0.66666666666666663</v>
      </c>
      <c r="X209" s="65">
        <f t="shared" si="210"/>
        <v>0.66666666666666663</v>
      </c>
      <c r="Y209" s="65">
        <f t="shared" si="210"/>
        <v>0.66666666666666663</v>
      </c>
      <c r="Z209" s="65">
        <f t="shared" si="210"/>
        <v>0.66666666666666663</v>
      </c>
      <c r="AA209" s="65">
        <f t="shared" si="210"/>
        <v>0.66666666666666663</v>
      </c>
      <c r="AB209" s="85">
        <f>IFERROR(IF(($AB$196/AB196)&gt;0,($AB$196/AB196),0),1)</f>
        <v>1</v>
      </c>
      <c r="AC209" s="72">
        <f>IFERROR(IF(($AB$196/AC196)&gt;0,($AB$196/AC196),0),1)</f>
        <v>6</v>
      </c>
    </row>
    <row r="210" spans="2:32" ht="15.75" thickBot="1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R210" s="92" t="s">
        <v>11</v>
      </c>
      <c r="S210" s="73">
        <f t="shared" ref="S210:AB210" si="211">IFERROR(IF(($AC$196/S196)&gt;0,($AC$196/S196),0),1)</f>
        <v>1</v>
      </c>
      <c r="T210" s="73">
        <f t="shared" si="211"/>
        <v>0.16666666666666666</v>
      </c>
      <c r="U210" s="73">
        <f t="shared" si="211"/>
        <v>1</v>
      </c>
      <c r="V210" s="73">
        <f t="shared" si="211"/>
        <v>0.1111111111111111</v>
      </c>
      <c r="W210" s="73">
        <f t="shared" si="211"/>
        <v>0.1111111111111111</v>
      </c>
      <c r="X210" s="73">
        <f t="shared" si="211"/>
        <v>0.1111111111111111</v>
      </c>
      <c r="Y210" s="73">
        <f t="shared" si="211"/>
        <v>0.1111111111111111</v>
      </c>
      <c r="Z210" s="73">
        <f t="shared" si="211"/>
        <v>0.1111111111111111</v>
      </c>
      <c r="AA210" s="73">
        <f t="shared" si="211"/>
        <v>0.1111111111111111</v>
      </c>
      <c r="AB210" s="73">
        <f t="shared" si="211"/>
        <v>0.16666666666666666</v>
      </c>
      <c r="AC210" s="45">
        <f>IFERROR(IF(($AC$196/AC196)&gt;0,($AC$196/AC196),0),1)</f>
        <v>1</v>
      </c>
    </row>
    <row r="211" spans="2:32"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R211" s="32"/>
    </row>
    <row r="212" spans="2:32"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R212" s="32"/>
    </row>
    <row r="213" spans="2:32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R213" s="32"/>
    </row>
    <row r="215" spans="2:32">
      <c r="R215" s="34" t="s">
        <v>21</v>
      </c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5"/>
      <c r="AE215" s="35"/>
      <c r="AF215" s="35"/>
    </row>
    <row r="217" spans="2:32">
      <c r="R217" t="s">
        <v>55</v>
      </c>
      <c r="S217" s="30">
        <f t="shared" ref="S217:AC217" si="212">B71</f>
        <v>8</v>
      </c>
      <c r="T217" s="30">
        <f t="shared" si="212"/>
        <v>1</v>
      </c>
      <c r="U217" s="30">
        <f t="shared" si="212"/>
        <v>5</v>
      </c>
      <c r="V217" s="30">
        <f t="shared" si="212"/>
        <v>9</v>
      </c>
      <c r="W217" s="30">
        <f t="shared" si="212"/>
        <v>9</v>
      </c>
      <c r="X217" s="30">
        <f t="shared" si="212"/>
        <v>9</v>
      </c>
      <c r="Y217" s="30">
        <f t="shared" si="212"/>
        <v>9</v>
      </c>
      <c r="Z217" s="30">
        <f t="shared" si="212"/>
        <v>9</v>
      </c>
      <c r="AA217" s="30">
        <f t="shared" si="212"/>
        <v>9</v>
      </c>
      <c r="AB217" s="30">
        <f t="shared" si="212"/>
        <v>9</v>
      </c>
      <c r="AC217" s="30">
        <f t="shared" si="212"/>
        <v>8</v>
      </c>
      <c r="AD217" s="29"/>
      <c r="AE217" s="29"/>
      <c r="AF217" s="29"/>
    </row>
    <row r="218" spans="2:32"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</row>
    <row r="219" spans="2:32" ht="15.75" thickBot="1"/>
    <row r="220" spans="2:32">
      <c r="R220" s="90"/>
      <c r="S220" s="70" t="s">
        <v>1</v>
      </c>
      <c r="T220" s="70" t="s">
        <v>2</v>
      </c>
      <c r="U220" s="70" t="s">
        <v>3</v>
      </c>
      <c r="V220" s="70" t="s">
        <v>4</v>
      </c>
      <c r="W220" s="70" t="s">
        <v>5</v>
      </c>
      <c r="X220" s="70" t="s">
        <v>6</v>
      </c>
      <c r="Y220" s="70" t="s">
        <v>7</v>
      </c>
      <c r="Z220" s="70" t="s">
        <v>8</v>
      </c>
      <c r="AA220" s="70" t="s">
        <v>9</v>
      </c>
      <c r="AB220" s="70" t="s">
        <v>10</v>
      </c>
      <c r="AC220" s="71" t="s">
        <v>11</v>
      </c>
      <c r="AD220" s="32"/>
      <c r="AE220" s="32"/>
      <c r="AF220" s="32"/>
    </row>
    <row r="221" spans="2:32">
      <c r="R221" s="91" t="s">
        <v>1</v>
      </c>
      <c r="S221" s="85">
        <f>IFERROR(IF(($S$217/S217)&gt;0,($S$217/S217),0),1)</f>
        <v>1</v>
      </c>
      <c r="T221" s="65">
        <f t="shared" ref="T221:AC221" si="213">IFERROR(IF(($S$217/T217)&gt;0,($S$217/T217),0),1)</f>
        <v>8</v>
      </c>
      <c r="U221" s="65">
        <f t="shared" si="213"/>
        <v>1.6</v>
      </c>
      <c r="V221" s="65">
        <f t="shared" si="213"/>
        <v>0.88888888888888884</v>
      </c>
      <c r="W221" s="65">
        <f t="shared" si="213"/>
        <v>0.88888888888888884</v>
      </c>
      <c r="X221" s="65">
        <f t="shared" si="213"/>
        <v>0.88888888888888884</v>
      </c>
      <c r="Y221" s="65">
        <f t="shared" si="213"/>
        <v>0.88888888888888884</v>
      </c>
      <c r="Z221" s="65">
        <f t="shared" si="213"/>
        <v>0.88888888888888884</v>
      </c>
      <c r="AA221" s="65">
        <f t="shared" si="213"/>
        <v>0.88888888888888884</v>
      </c>
      <c r="AB221" s="65">
        <f t="shared" si="213"/>
        <v>0.88888888888888884</v>
      </c>
      <c r="AC221" s="72">
        <f t="shared" si="213"/>
        <v>1</v>
      </c>
    </row>
    <row r="222" spans="2:32">
      <c r="R222" s="91" t="s">
        <v>2</v>
      </c>
      <c r="S222" s="65">
        <f>IFERROR(IF(($T$217/S217)&gt;0,($T$217/S217),0),1)</f>
        <v>0.125</v>
      </c>
      <c r="T222" s="85">
        <f>IFERROR(IF(($T$217/T217)&gt;0,($T$217/T217),0),1)</f>
        <v>1</v>
      </c>
      <c r="U222" s="65">
        <f t="shared" ref="U222:AC222" si="214">IFERROR(IF(($T$217/U217)&gt;0,($T$217/U217),0),1)</f>
        <v>0.2</v>
      </c>
      <c r="V222" s="65">
        <f t="shared" si="214"/>
        <v>0.1111111111111111</v>
      </c>
      <c r="W222" s="65">
        <f t="shared" si="214"/>
        <v>0.1111111111111111</v>
      </c>
      <c r="X222" s="65">
        <f t="shared" si="214"/>
        <v>0.1111111111111111</v>
      </c>
      <c r="Y222" s="65">
        <f t="shared" si="214"/>
        <v>0.1111111111111111</v>
      </c>
      <c r="Z222" s="65">
        <f t="shared" si="214"/>
        <v>0.1111111111111111</v>
      </c>
      <c r="AA222" s="65">
        <f t="shared" si="214"/>
        <v>0.1111111111111111</v>
      </c>
      <c r="AB222" s="65">
        <f t="shared" si="214"/>
        <v>0.1111111111111111</v>
      </c>
      <c r="AC222" s="72">
        <f t="shared" si="214"/>
        <v>0.125</v>
      </c>
    </row>
    <row r="223" spans="2:32">
      <c r="R223" s="91" t="s">
        <v>3</v>
      </c>
      <c r="S223" s="65">
        <f t="shared" ref="S223:T223" si="215">IFERROR(IF(($U$217/S217)&gt;0,($U$217/S217),0),1)</f>
        <v>0.625</v>
      </c>
      <c r="T223" s="65">
        <f t="shared" si="215"/>
        <v>5</v>
      </c>
      <c r="U223" s="85">
        <f>IFERROR(IF(($U$217/U217)&gt;0,($U$217/U217),0),1)</f>
        <v>1</v>
      </c>
      <c r="V223" s="65">
        <f t="shared" ref="V223:AC223" si="216">IFERROR(IF(($U$217/V217)&gt;0,($U$217/V217),0),1)</f>
        <v>0.55555555555555558</v>
      </c>
      <c r="W223" s="65">
        <f t="shared" si="216"/>
        <v>0.55555555555555558</v>
      </c>
      <c r="X223" s="65">
        <f t="shared" si="216"/>
        <v>0.55555555555555558</v>
      </c>
      <c r="Y223" s="65">
        <f t="shared" si="216"/>
        <v>0.55555555555555558</v>
      </c>
      <c r="Z223" s="65">
        <f t="shared" si="216"/>
        <v>0.55555555555555558</v>
      </c>
      <c r="AA223" s="65">
        <f t="shared" si="216"/>
        <v>0.55555555555555558</v>
      </c>
      <c r="AB223" s="65">
        <f t="shared" si="216"/>
        <v>0.55555555555555558</v>
      </c>
      <c r="AC223" s="72">
        <f t="shared" si="216"/>
        <v>0.625</v>
      </c>
    </row>
    <row r="224" spans="2:32">
      <c r="R224" s="91" t="s">
        <v>4</v>
      </c>
      <c r="S224" s="65">
        <f t="shared" ref="S224:U224" si="217">IFERROR(IF(($V$217/S217)&gt;0,($V$217/S217),0),1)</f>
        <v>1.125</v>
      </c>
      <c r="T224" s="65">
        <f t="shared" si="217"/>
        <v>9</v>
      </c>
      <c r="U224" s="65">
        <f t="shared" si="217"/>
        <v>1.8</v>
      </c>
      <c r="V224" s="85">
        <f>IFERROR(IF(($V$217/V217)&gt;0,($V$217/V217),0),1)</f>
        <v>1</v>
      </c>
      <c r="W224" s="65">
        <f t="shared" ref="W224:AC224" si="218">IFERROR(IF(($V$217/W217)&gt;0,($V$217/W217),0),1)</f>
        <v>1</v>
      </c>
      <c r="X224" s="65">
        <f t="shared" si="218"/>
        <v>1</v>
      </c>
      <c r="Y224" s="65">
        <f t="shared" si="218"/>
        <v>1</v>
      </c>
      <c r="Z224" s="65">
        <f t="shared" si="218"/>
        <v>1</v>
      </c>
      <c r="AA224" s="65">
        <f t="shared" si="218"/>
        <v>1</v>
      </c>
      <c r="AB224" s="65">
        <f t="shared" si="218"/>
        <v>1</v>
      </c>
      <c r="AC224" s="72">
        <f t="shared" si="218"/>
        <v>1.125</v>
      </c>
    </row>
    <row r="225" spans="18:29">
      <c r="R225" s="91" t="s">
        <v>5</v>
      </c>
      <c r="S225" s="65">
        <f t="shared" ref="S225:V225" si="219">IFERROR(IF(($W$217/S217)&gt;0,($W$217/S217),0),1)</f>
        <v>1.125</v>
      </c>
      <c r="T225" s="65">
        <f t="shared" si="219"/>
        <v>9</v>
      </c>
      <c r="U225" s="65">
        <f t="shared" si="219"/>
        <v>1.8</v>
      </c>
      <c r="V225" s="65">
        <f t="shared" si="219"/>
        <v>1</v>
      </c>
      <c r="W225" s="85">
        <f>IFERROR(IF(($W$217/W217)&gt;0,($W$217/W217),0),1)</f>
        <v>1</v>
      </c>
      <c r="X225" s="65">
        <f>IFERROR(IF(($W$217/X217)&gt;0,($W$217/X217),0),1)</f>
        <v>1</v>
      </c>
      <c r="Y225" s="65">
        <f t="shared" ref="Y225:AC225" si="220">IFERROR(IF(($W$217/Y217)&gt;0,($W$217/Y217),0),1)</f>
        <v>1</v>
      </c>
      <c r="Z225" s="65">
        <f t="shared" si="220"/>
        <v>1</v>
      </c>
      <c r="AA225" s="65">
        <f t="shared" si="220"/>
        <v>1</v>
      </c>
      <c r="AB225" s="65">
        <f t="shared" si="220"/>
        <v>1</v>
      </c>
      <c r="AC225" s="72">
        <f t="shared" si="220"/>
        <v>1.125</v>
      </c>
    </row>
    <row r="226" spans="18:29">
      <c r="R226" s="91" t="s">
        <v>6</v>
      </c>
      <c r="S226" s="65">
        <f t="shared" ref="S226:W226" si="221">IFERROR(IF(($X$217/S217)&gt;0,($X$217/S217),0),1)</f>
        <v>1.125</v>
      </c>
      <c r="T226" s="65">
        <f t="shared" si="221"/>
        <v>9</v>
      </c>
      <c r="U226" s="65">
        <f t="shared" si="221"/>
        <v>1.8</v>
      </c>
      <c r="V226" s="65">
        <f t="shared" si="221"/>
        <v>1</v>
      </c>
      <c r="W226" s="65">
        <f t="shared" si="221"/>
        <v>1</v>
      </c>
      <c r="X226" s="85">
        <f>IFERROR(IF(($X$217/X217)&gt;0,($X$217/X217),0),1)</f>
        <v>1</v>
      </c>
      <c r="Y226" s="65">
        <f t="shared" ref="Y226:AC226" si="222">IFERROR(IF(($X$217/Y217)&gt;0,($X$217/Y217),0),1)</f>
        <v>1</v>
      </c>
      <c r="Z226" s="65">
        <f t="shared" si="222"/>
        <v>1</v>
      </c>
      <c r="AA226" s="65">
        <f t="shared" si="222"/>
        <v>1</v>
      </c>
      <c r="AB226" s="65">
        <f t="shared" si="222"/>
        <v>1</v>
      </c>
      <c r="AC226" s="72">
        <f t="shared" si="222"/>
        <v>1.125</v>
      </c>
    </row>
    <row r="227" spans="18:29">
      <c r="R227" s="91" t="s">
        <v>7</v>
      </c>
      <c r="S227" s="65">
        <f t="shared" ref="S227:X227" si="223">IFERROR(IF(($Y$217/S217)&gt;0,($Y$217/S217),0),1)</f>
        <v>1.125</v>
      </c>
      <c r="T227" s="65">
        <f t="shared" si="223"/>
        <v>9</v>
      </c>
      <c r="U227" s="65">
        <f t="shared" si="223"/>
        <v>1.8</v>
      </c>
      <c r="V227" s="65">
        <f t="shared" si="223"/>
        <v>1</v>
      </c>
      <c r="W227" s="65">
        <f t="shared" si="223"/>
        <v>1</v>
      </c>
      <c r="X227" s="65">
        <f t="shared" si="223"/>
        <v>1</v>
      </c>
      <c r="Y227" s="85">
        <f>IFERROR(IF(($Y$217/Y217)&gt;0,($Y$217/Y217),0),1)</f>
        <v>1</v>
      </c>
      <c r="Z227" s="65">
        <f t="shared" ref="Z227:AC227" si="224">IFERROR(IF(($Y$217/Z217)&gt;0,($Y$217/Z217),0),1)</f>
        <v>1</v>
      </c>
      <c r="AA227" s="65">
        <f t="shared" si="224"/>
        <v>1</v>
      </c>
      <c r="AB227" s="65">
        <f t="shared" si="224"/>
        <v>1</v>
      </c>
      <c r="AC227" s="72">
        <f t="shared" si="224"/>
        <v>1.125</v>
      </c>
    </row>
    <row r="228" spans="18:29">
      <c r="R228" s="91" t="s">
        <v>8</v>
      </c>
      <c r="S228" s="65">
        <f t="shared" ref="S228:Y228" si="225">IFERROR(IF(($Z$217/S217)&gt;0,($Z$217/S217),0),1)</f>
        <v>1.125</v>
      </c>
      <c r="T228" s="65">
        <f t="shared" si="225"/>
        <v>9</v>
      </c>
      <c r="U228" s="65">
        <f t="shared" si="225"/>
        <v>1.8</v>
      </c>
      <c r="V228" s="65">
        <f t="shared" si="225"/>
        <v>1</v>
      </c>
      <c r="W228" s="65">
        <f t="shared" si="225"/>
        <v>1</v>
      </c>
      <c r="X228" s="65">
        <f t="shared" si="225"/>
        <v>1</v>
      </c>
      <c r="Y228" s="65">
        <f t="shared" si="225"/>
        <v>1</v>
      </c>
      <c r="Z228" s="85">
        <f>IFERROR(IF(($Z$217/Z217)&gt;0,($Z$217/Z217),0),1)</f>
        <v>1</v>
      </c>
      <c r="AA228" s="65">
        <f t="shared" ref="AA228:AC228" si="226">IFERROR(IF(($Z$217/AA217)&gt;0,($Z$217/AA217),0),1)</f>
        <v>1</v>
      </c>
      <c r="AB228" s="65">
        <f t="shared" si="226"/>
        <v>1</v>
      </c>
      <c r="AC228" s="72">
        <f t="shared" si="226"/>
        <v>1.125</v>
      </c>
    </row>
    <row r="229" spans="18:29">
      <c r="R229" s="91" t="s">
        <v>9</v>
      </c>
      <c r="S229" s="65">
        <f t="shared" ref="S229:Z229" si="227">IFERROR(IF(($AA$217/S217)&gt;0,($AA$217/S217),0),1)</f>
        <v>1.125</v>
      </c>
      <c r="T229" s="65">
        <f t="shared" si="227"/>
        <v>9</v>
      </c>
      <c r="U229" s="65">
        <f t="shared" si="227"/>
        <v>1.8</v>
      </c>
      <c r="V229" s="65">
        <f t="shared" si="227"/>
        <v>1</v>
      </c>
      <c r="W229" s="65">
        <f t="shared" si="227"/>
        <v>1</v>
      </c>
      <c r="X229" s="65">
        <f t="shared" si="227"/>
        <v>1</v>
      </c>
      <c r="Y229" s="65">
        <f t="shared" si="227"/>
        <v>1</v>
      </c>
      <c r="Z229" s="65">
        <f t="shared" si="227"/>
        <v>1</v>
      </c>
      <c r="AA229" s="85">
        <f>IFERROR(IF(($AA$217/AA217)&gt;0,($AA$217/AA217),0),1)</f>
        <v>1</v>
      </c>
      <c r="AB229" s="65">
        <f t="shared" ref="AB229:AC229" si="228">IFERROR(IF(($AA$217/AB217)&gt;0,($AA$217/AB217),0),1)</f>
        <v>1</v>
      </c>
      <c r="AC229" s="72">
        <f t="shared" si="228"/>
        <v>1.125</v>
      </c>
    </row>
    <row r="230" spans="18:29">
      <c r="R230" s="91" t="s">
        <v>10</v>
      </c>
      <c r="S230" s="65">
        <f t="shared" ref="S230:AA230" si="229">IFERROR(IF(($AB$217/S217)&gt;0,($AB$217/S217),0),1)</f>
        <v>1.125</v>
      </c>
      <c r="T230" s="65">
        <f t="shared" si="229"/>
        <v>9</v>
      </c>
      <c r="U230" s="65">
        <f t="shared" si="229"/>
        <v>1.8</v>
      </c>
      <c r="V230" s="65">
        <f t="shared" si="229"/>
        <v>1</v>
      </c>
      <c r="W230" s="65">
        <f t="shared" si="229"/>
        <v>1</v>
      </c>
      <c r="X230" s="65">
        <f t="shared" si="229"/>
        <v>1</v>
      </c>
      <c r="Y230" s="65">
        <f t="shared" si="229"/>
        <v>1</v>
      </c>
      <c r="Z230" s="65">
        <f t="shared" si="229"/>
        <v>1</v>
      </c>
      <c r="AA230" s="65">
        <f t="shared" si="229"/>
        <v>1</v>
      </c>
      <c r="AB230" s="85">
        <f>IFERROR(IF(($AB$217/AB217)&gt;0,($AB$217/AB217),0),1)</f>
        <v>1</v>
      </c>
      <c r="AC230" s="72">
        <f>IFERROR(IF(($AB$217/AC217)&gt;0,($AB$217/AC217),0),1)</f>
        <v>1.125</v>
      </c>
    </row>
    <row r="231" spans="18:29" ht="15.75" thickBot="1">
      <c r="R231" s="92" t="s">
        <v>11</v>
      </c>
      <c r="S231" s="73">
        <f t="shared" ref="S231:AB231" si="230">IFERROR(IF(($AC$217/S217)&gt;0,($AC$217/S217),0),1)</f>
        <v>1</v>
      </c>
      <c r="T231" s="73">
        <f t="shared" si="230"/>
        <v>8</v>
      </c>
      <c r="U231" s="73">
        <f t="shared" si="230"/>
        <v>1.6</v>
      </c>
      <c r="V231" s="73">
        <f t="shared" si="230"/>
        <v>0.88888888888888884</v>
      </c>
      <c r="W231" s="73">
        <f t="shared" si="230"/>
        <v>0.88888888888888884</v>
      </c>
      <c r="X231" s="73">
        <f t="shared" si="230"/>
        <v>0.88888888888888884</v>
      </c>
      <c r="Y231" s="73">
        <f t="shared" si="230"/>
        <v>0.88888888888888884</v>
      </c>
      <c r="Z231" s="73">
        <f t="shared" si="230"/>
        <v>0.88888888888888884</v>
      </c>
      <c r="AA231" s="73">
        <f t="shared" si="230"/>
        <v>0.88888888888888884</v>
      </c>
      <c r="AB231" s="73">
        <f t="shared" si="230"/>
        <v>0.88888888888888884</v>
      </c>
      <c r="AC231" s="45">
        <f>IFERROR(IF(($AC$217/AC217)&gt;0,($AC$217/AC217),0),1)</f>
        <v>1</v>
      </c>
    </row>
    <row r="232" spans="18:29">
      <c r="R232" s="32"/>
    </row>
    <row r="233" spans="18:29">
      <c r="R233" s="32"/>
    </row>
    <row r="234" spans="18:29">
      <c r="R234" s="32"/>
    </row>
  </sheetData>
  <mergeCells count="1">
    <mergeCell ref="A74:L74"/>
  </mergeCells>
  <phoneticPr fontId="10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EA34-0F18-41A9-A8D9-6F6DABDFA677}">
  <dimension ref="B2:N16"/>
  <sheetViews>
    <sheetView tabSelected="1" zoomScale="115" zoomScaleNormal="115" workbookViewId="0">
      <selection activeCell="B8" sqref="B8"/>
    </sheetView>
  </sheetViews>
  <sheetFormatPr defaultColWidth="11.42578125" defaultRowHeight="15"/>
  <cols>
    <col min="2" max="2" width="31.140625" customWidth="1"/>
  </cols>
  <sheetData>
    <row r="2" spans="2:14" ht="19.5" thickBot="1">
      <c r="B2" s="1" t="s">
        <v>40</v>
      </c>
    </row>
    <row r="3" spans="2:14" ht="15.75" thickBot="1">
      <c r="B3" s="2"/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5" t="s">
        <v>11</v>
      </c>
      <c r="N3" s="98" t="s">
        <v>73</v>
      </c>
    </row>
    <row r="4" spans="2:14">
      <c r="B4" s="6" t="s">
        <v>37</v>
      </c>
      <c r="C4" s="23">
        <v>0.45500000000000002</v>
      </c>
      <c r="D4" s="24">
        <v>0.57499999999999996</v>
      </c>
      <c r="E4" s="24">
        <v>0.53600000000000003</v>
      </c>
      <c r="F4" s="24">
        <v>0.80300000000000005</v>
      </c>
      <c r="G4" s="24">
        <v>0.61899999999999999</v>
      </c>
      <c r="H4" s="24">
        <v>0.60699999999999998</v>
      </c>
      <c r="I4" s="24">
        <v>0.56100000000000005</v>
      </c>
      <c r="J4" s="24">
        <v>0.59299999999999997</v>
      </c>
      <c r="K4" s="24">
        <v>0.55200000000000005</v>
      </c>
      <c r="L4" s="24">
        <v>0.47299999999999998</v>
      </c>
      <c r="M4" s="24">
        <v>0.65300000000000002</v>
      </c>
      <c r="N4">
        <f>SUM(C4:M4)</f>
        <v>6.4269999999999996</v>
      </c>
    </row>
    <row r="5" spans="2:14">
      <c r="B5" s="9" t="s">
        <v>38</v>
      </c>
      <c r="C5" s="27">
        <v>0.77200000000000002</v>
      </c>
      <c r="D5" s="28">
        <v>0.57899999999999996</v>
      </c>
      <c r="E5" s="28">
        <v>0.80400000000000005</v>
      </c>
      <c r="F5" s="28">
        <v>0.98599999999999999</v>
      </c>
      <c r="G5" s="28">
        <v>0.748</v>
      </c>
      <c r="H5" s="28">
        <v>0.70799999999999996</v>
      </c>
      <c r="I5" s="28">
        <v>0.73699999999999999</v>
      </c>
      <c r="J5" s="28">
        <v>0.86199999999999999</v>
      </c>
      <c r="K5" s="28">
        <v>0.77300000000000002</v>
      </c>
      <c r="L5" s="28">
        <v>0.75600000000000001</v>
      </c>
      <c r="M5" s="86">
        <v>0.71</v>
      </c>
      <c r="N5">
        <f>SUM(C5:M5)</f>
        <v>8.4350000000000005</v>
      </c>
    </row>
    <row r="6" spans="2:14" ht="15.75" thickBot="1">
      <c r="B6" s="12" t="s">
        <v>39</v>
      </c>
      <c r="C6" s="87">
        <v>0.17799999999999999</v>
      </c>
      <c r="D6" s="28">
        <v>0.09</v>
      </c>
      <c r="E6" s="28">
        <v>0.152</v>
      </c>
      <c r="F6" s="28">
        <v>3.7999999999999999E-2</v>
      </c>
      <c r="G6" s="28">
        <v>5.0999999999999997E-2</v>
      </c>
      <c r="H6" s="28">
        <v>6.5000000000000002E-2</v>
      </c>
      <c r="I6" s="28">
        <v>6.6000000000000003E-2</v>
      </c>
      <c r="J6" s="28">
        <v>8.7999999999999995E-2</v>
      </c>
      <c r="K6" s="28">
        <v>4.5999999999999999E-2</v>
      </c>
      <c r="L6" s="28">
        <v>9.4E-2</v>
      </c>
      <c r="M6" s="28">
        <v>0.13300000000000001</v>
      </c>
      <c r="N6">
        <f>SUM(C6:M6)</f>
        <v>1.0010000000000001</v>
      </c>
    </row>
    <row r="7" spans="2:14">
      <c r="B7" s="63" t="s">
        <v>74</v>
      </c>
      <c r="C7">
        <v>7.5760620000000001E-2</v>
      </c>
      <c r="D7">
        <v>9.3903940000000005E-2</v>
      </c>
      <c r="E7">
        <v>8.4330890000000006E-2</v>
      </c>
      <c r="F7">
        <v>0.11639139</v>
      </c>
      <c r="G7">
        <v>8.2476800000000003E-2</v>
      </c>
      <c r="H7">
        <v>8.4728529999999996E-2</v>
      </c>
      <c r="I7">
        <v>8.2823850000000004E-2</v>
      </c>
      <c r="J7">
        <v>9.798859E-2</v>
      </c>
      <c r="K7">
        <v>9.1862410000000005E-2</v>
      </c>
      <c r="L7">
        <v>8.5868879999999995E-2</v>
      </c>
      <c r="M7">
        <v>0.10386412</v>
      </c>
      <c r="N7">
        <f>SUM(C7:M7)</f>
        <v>1.0000000200000003</v>
      </c>
    </row>
    <row r="8" spans="2:14">
      <c r="C8">
        <f>C7*8</f>
        <v>0.60608496000000001</v>
      </c>
      <c r="D8">
        <f t="shared" ref="D8:M8" si="0">D7*8</f>
        <v>0.75123152000000004</v>
      </c>
      <c r="E8">
        <f t="shared" si="0"/>
        <v>0.67464712000000004</v>
      </c>
      <c r="F8">
        <f t="shared" si="0"/>
        <v>0.93113111999999998</v>
      </c>
      <c r="G8">
        <f t="shared" si="0"/>
        <v>0.65981440000000002</v>
      </c>
      <c r="H8">
        <f t="shared" si="0"/>
        <v>0.67782823999999997</v>
      </c>
      <c r="I8">
        <f t="shared" si="0"/>
        <v>0.66259080000000004</v>
      </c>
      <c r="J8">
        <f t="shared" si="0"/>
        <v>0.78390872</v>
      </c>
      <c r="K8">
        <f t="shared" si="0"/>
        <v>0.73489928000000004</v>
      </c>
      <c r="L8">
        <f t="shared" si="0"/>
        <v>0.68695103999999996</v>
      </c>
      <c r="M8">
        <f t="shared" si="0"/>
        <v>0.83091296000000003</v>
      </c>
      <c r="N8">
        <f>SUM(C8:M8)</f>
        <v>8.0000001600000026</v>
      </c>
    </row>
    <row r="11" spans="2:14" ht="19.5" thickBot="1">
      <c r="B11" s="1" t="s">
        <v>41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2:14" ht="15.75" thickBot="1">
      <c r="B12" s="2"/>
      <c r="C12" s="13" t="s">
        <v>1</v>
      </c>
      <c r="D12" s="4" t="s">
        <v>2</v>
      </c>
      <c r="E12" s="4" t="s">
        <v>3</v>
      </c>
      <c r="F12" s="4" t="s">
        <v>4</v>
      </c>
      <c r="G12" s="4" t="s">
        <v>5</v>
      </c>
      <c r="H12" s="4" t="s">
        <v>6</v>
      </c>
      <c r="I12" s="4" t="s">
        <v>7</v>
      </c>
      <c r="J12" s="4" t="s">
        <v>8</v>
      </c>
      <c r="K12" s="4" t="s">
        <v>9</v>
      </c>
      <c r="L12" s="4" t="s">
        <v>10</v>
      </c>
      <c r="M12" s="5" t="s">
        <v>11</v>
      </c>
    </row>
    <row r="13" spans="2:14">
      <c r="B13" s="6" t="s">
        <v>37</v>
      </c>
      <c r="C13" s="23">
        <f>RANK(C4,C4:M4,0)</f>
        <v>11</v>
      </c>
      <c r="D13" s="23">
        <f>RANK(D4,C4:M4,0)</f>
        <v>6</v>
      </c>
      <c r="E13" s="23">
        <f>RANK(E4,C4:M4,0)</f>
        <v>9</v>
      </c>
      <c r="F13" s="23">
        <f>RANK(F4,C4:M4,0)</f>
        <v>1</v>
      </c>
      <c r="G13" s="23">
        <f>RANK(G4,C4:M4,0)</f>
        <v>3</v>
      </c>
      <c r="H13" s="23">
        <f>RANK(H4,C4:M4,0)</f>
        <v>4</v>
      </c>
      <c r="I13" s="23">
        <f>RANK(I4,C4:M4,0)</f>
        <v>7</v>
      </c>
      <c r="J13" s="23">
        <f>RANK(J4,C4:M4,0)</f>
        <v>5</v>
      </c>
      <c r="K13" s="23">
        <f>RANK(K4,C4:M4,0)</f>
        <v>8</v>
      </c>
      <c r="L13" s="23">
        <f>RANK(L4,C4:M4,0)</f>
        <v>10</v>
      </c>
      <c r="M13" s="23">
        <f>RANK(M4,C4:M4,0)</f>
        <v>2</v>
      </c>
    </row>
    <row r="14" spans="2:14">
      <c r="B14" s="9" t="s">
        <v>38</v>
      </c>
      <c r="C14" s="27">
        <f>RANK(C5,C5:M5,0)</f>
        <v>5</v>
      </c>
      <c r="D14" s="27">
        <f>RANK(D5,C5:M5,0)</f>
        <v>11</v>
      </c>
      <c r="E14" s="27">
        <f>RANK(E5,C5:M5,0)</f>
        <v>3</v>
      </c>
      <c r="F14" s="27">
        <f>RANK(F5,C5:M5,0)</f>
        <v>1</v>
      </c>
      <c r="G14" s="27">
        <f>RANK(G5,C5:M5,0)</f>
        <v>7</v>
      </c>
      <c r="H14" s="27">
        <f>RANK(H5,C5:M5,0)</f>
        <v>10</v>
      </c>
      <c r="I14" s="27">
        <f>RANK(I5,C5:M5,0)</f>
        <v>8</v>
      </c>
      <c r="J14" s="27">
        <f>RANK(J5,C5:M5,0)</f>
        <v>2</v>
      </c>
      <c r="K14" s="27">
        <f>RANK(K5,C5:M5,0)</f>
        <v>4</v>
      </c>
      <c r="L14" s="27">
        <f>RANK(L5,C5:M5,0)</f>
        <v>6</v>
      </c>
      <c r="M14" s="27">
        <f>RANK(M5,C5:M5,0)</f>
        <v>9</v>
      </c>
    </row>
    <row r="15" spans="2:14" ht="15.75" thickBot="1">
      <c r="B15" s="12" t="s">
        <v>42</v>
      </c>
      <c r="C15" s="27">
        <f>RANK(C6,$C$6:$M$6,1)</f>
        <v>11</v>
      </c>
      <c r="D15" s="27">
        <f>RANK(D6,$C$6:$M$6,1)</f>
        <v>7</v>
      </c>
      <c r="E15" s="27">
        <f>RANK(E6,$C$6:$M$6,1)</f>
        <v>10</v>
      </c>
      <c r="F15" s="27">
        <f>RANK(F6,$C$6:$M$6,1)</f>
        <v>1</v>
      </c>
      <c r="G15" s="27">
        <f>RANK(G6,$C$6:$M$6,1)</f>
        <v>3</v>
      </c>
      <c r="H15" s="27">
        <f>RANK(H6,$C$6:$M$6,1)</f>
        <v>4</v>
      </c>
      <c r="I15" s="27">
        <f>RANK(I6,$C$6:$M$6,1)</f>
        <v>5</v>
      </c>
      <c r="J15" s="27">
        <f>RANK(J6,$C$6:$M$6,1)</f>
        <v>6</v>
      </c>
      <c r="K15" s="27">
        <f>RANK(K6,$C$6:$M$6,1)</f>
        <v>2</v>
      </c>
      <c r="L15" s="27">
        <f>RANK(L6,$C$6:$M$6,1)</f>
        <v>8</v>
      </c>
      <c r="M15" s="27">
        <f>RANK(M6,$C$6:$M$6,1)</f>
        <v>9</v>
      </c>
    </row>
    <row r="16" spans="2:14"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Multi-Attribute</vt:lpstr>
      <vt:lpstr>TOPSIS</vt:lpstr>
      <vt:lpstr>AHP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Adam</cp:lastModifiedBy>
  <dcterms:created xsi:type="dcterms:W3CDTF">2020-02-10T11:55:12Z</dcterms:created>
  <dcterms:modified xsi:type="dcterms:W3CDTF">2020-03-12T16:15:29Z</dcterms:modified>
</cp:coreProperties>
</file>