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Experimental Data" sheetId="1" state="visible" r:id="rId2"/>
    <sheet name="Calculations" sheetId="2" state="visible" r:id="rId3"/>
    <sheet name="Sheet3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Believed to be a bad reading from wunderground.  Wetbulb must have been dry.</t>
        </r>
      </text>
    </comment>
  </commentList>
</comments>
</file>

<file path=xl/sharedStrings.xml><?xml version="1.0" encoding="utf-8"?>
<sst xmlns="http://schemas.openxmlformats.org/spreadsheetml/2006/main" count="54" uniqueCount="39">
  <si>
    <t>First Bellmouth Flowmeter Test</t>
  </si>
  <si>
    <t>Manometer Reading [in H2O]</t>
  </si>
  <si>
    <t>Pressure [psig]</t>
  </si>
  <si>
    <t>Static </t>
  </si>
  <si>
    <t>Dynamic</t>
  </si>
  <si>
    <t>Pitot Tube Pos [mm]</t>
  </si>
  <si>
    <t>TIT [C]</t>
  </si>
  <si>
    <t>Notes</t>
  </si>
  <si>
    <t>Ambient Temperature [C]</t>
  </si>
  <si>
    <t>Burner Pre-Start Temp [C]</t>
  </si>
  <si>
    <t>Baro Pressure [in Hg]</t>
  </si>
  <si>
    <t>Humidity  [%]</t>
  </si>
  <si>
    <t>x</t>
  </si>
  <si>
    <t>Fluid too cold</t>
  </si>
  <si>
    <t>open</t>
  </si>
  <si>
    <t>dynamic open to atm</t>
  </si>
  <si>
    <t>in H2O</t>
  </si>
  <si>
    <t>ΔP [in H2O]</t>
  </si>
  <si>
    <t>U ΔP [±in H2O] </t>
  </si>
  <si>
    <t>ΔP [kPa]</t>
  </si>
  <si>
    <t>U ΔP [kPa] </t>
  </si>
  <si>
    <t>m_dot_air [kg/s]</t>
  </si>
  <si>
    <t>[lb/min]</t>
  </si>
  <si>
    <t>Ambient Temperature [K]</t>
  </si>
  <si>
    <t>Burner Pre-Start Temp [K]</t>
  </si>
  <si>
    <t>Baro Pressure [mm Hg]</t>
  </si>
  <si>
    <t>Baro Pressure [kPa]</t>
  </si>
  <si>
    <t>Belmouth Area [m^2]</t>
  </si>
  <si>
    <t>Belmouth Area [±]</t>
  </si>
  <si>
    <t>Uncertainty</t>
  </si>
  <si>
    <t>Leaky fuel hose</t>
  </si>
  <si>
    <t>Comp Pressure [±]</t>
  </si>
  <si>
    <t>Manometer Reading [±]</t>
  </si>
  <si>
    <t>Temp [±]</t>
  </si>
  <si>
    <t>Universal Gas Constant [kJ/kmole*k]</t>
  </si>
  <si>
    <t>Specific Heats Ratio </t>
  </si>
  <si>
    <t>Dry Air Molar Mass [kg/kmole]</t>
  </si>
  <si>
    <t>measuring Pstatic -Patm</t>
  </si>
  <si>
    <t>couldn't make it… fuel pressure too low.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</si>
</sst>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\ AM/PM"/>
    <numFmt numFmtId="167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"47"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Calculations!$N$3:$N$8</c:f>
              <c:numCache>
                <c:formatCode>General</c:formatCode>
                <c:ptCount val="6"/>
                <c:pt idx="0">
                  <c:v>0.174456195240845</c:v>
                </c:pt>
                <c:pt idx="1">
                  <c:v>0.158012180972653</c:v>
                </c:pt>
                <c:pt idx="2">
                  <c:v>0.14533849991287</c:v>
                </c:pt>
                <c:pt idx="3">
                  <c:v>0.120411326434354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Calculations!$C$3:$C$8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1.5</c:v>
                </c:pt>
                <c:pt idx="4">
                  <c:v>6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tx>
            <c:strRef>
              <c:f>"40"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Calculations!$N$9:$N$14</c:f>
              <c:numCache>
                <c:formatCode>General</c:formatCode>
                <c:ptCount val="6"/>
                <c:pt idx="0">
                  <c:v>0.17907912741654</c:v>
                </c:pt>
                <c:pt idx="1">
                  <c:v>0.166448496410507</c:v>
                </c:pt>
                <c:pt idx="2">
                  <c:v>0.156267437258403</c:v>
                </c:pt>
                <c:pt idx="3">
                  <c:v>0.141499718899782</c:v>
                </c:pt>
                <c:pt idx="4">
                  <c:v>0.1249236130698</c:v>
                </c:pt>
                <c:pt idx="5">
                  <c:v>0.105691664098521</c:v>
                </c:pt>
              </c:numCache>
            </c:numRef>
          </c:xVal>
          <c:yVal>
            <c:numRef>
              <c:f>Calculations!$C$9:$C$14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ser>
          <c:idx val="2"/>
          <c:order val="2"/>
          <c:tx>
            <c:strRef>
              <c:f>"30"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Calculations!$N$15:$N$20</c:f>
              <c:numCache>
                <c:formatCode>General</c:formatCode>
                <c:ptCount val="6"/>
                <c:pt idx="0">
                  <c:v>0.182091833032466</c:v>
                </c:pt>
                <c:pt idx="1">
                  <c:v>0.169699539360067</c:v>
                </c:pt>
                <c:pt idx="2">
                  <c:v>0.154502035382052</c:v>
                </c:pt>
                <c:pt idx="3">
                  <c:v>0.176011504218343</c:v>
                </c:pt>
                <c:pt idx="4">
                  <c:v>0.1249236130698</c:v>
                </c:pt>
                <c:pt idx="5">
                  <c:v>0.105691664098521</c:v>
                </c:pt>
              </c:numCache>
            </c:numRef>
          </c:xVal>
          <c:yVal>
            <c:numRef>
              <c:f>Calculations!$C$15:$C$20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ser>
          <c:idx val="3"/>
          <c:order val="3"/>
          <c:tx>
            <c:strRef>
              <c:f>"20"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Calculations!$N$21:$N$26</c:f>
              <c:numCache>
                <c:formatCode>General</c:formatCode>
                <c:ptCount val="6"/>
                <c:pt idx="0">
                  <c:v>0</c:v>
                </c:pt>
                <c:pt idx="1">
                  <c:v>0.169699539360067</c:v>
                </c:pt>
                <c:pt idx="2">
                  <c:v>0.156267437258403</c:v>
                </c:pt>
                <c:pt idx="3">
                  <c:v>0.13953914311301</c:v>
                </c:pt>
                <c:pt idx="4">
                  <c:v>0.120411326434354</c:v>
                </c:pt>
                <c:pt idx="5">
                  <c:v>0.105691664098521</c:v>
                </c:pt>
              </c:numCache>
            </c:numRef>
          </c:xVal>
          <c:yVal>
            <c:numRef>
              <c:f>Calculations!$C$21:$C$26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ser>
          <c:idx val="4"/>
          <c:order val="4"/>
          <c:tx>
            <c:strRef>
              <c:f>"16"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Calculations!$N$27:$N$32</c:f>
              <c:numCache>
                <c:formatCode>General</c:formatCode>
                <c:ptCount val="6"/>
                <c:pt idx="0">
                  <c:v>0.17907912741654</c:v>
                </c:pt>
                <c:pt idx="1">
                  <c:v>0.166448496410507</c:v>
                </c:pt>
                <c:pt idx="2">
                  <c:v>0.156267437258403</c:v>
                </c:pt>
                <c:pt idx="3">
                  <c:v>0.137549550526231</c:v>
                </c:pt>
                <c:pt idx="4">
                  <c:v>0.1249236130698</c:v>
                </c:pt>
                <c:pt idx="5">
                  <c:v>0.105691664098521</c:v>
                </c:pt>
              </c:numCache>
            </c:numRef>
          </c:xVal>
          <c:yVal>
            <c:numRef>
              <c:f>Calculations!$C$27:$C$32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ser>
          <c:idx val="5"/>
          <c:order val="5"/>
          <c:tx>
            <c:strRef>
              <c:f>"50"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Calculations!$N$39:$N$44</c:f>
              <c:numCache>
                <c:formatCode>General</c:formatCode>
                <c:ptCount val="6"/>
                <c:pt idx="0">
                  <c:v>0.129273926905518</c:v>
                </c:pt>
                <c:pt idx="1">
                  <c:v>0.120411326434354</c:v>
                </c:pt>
                <c:pt idx="2">
                  <c:v>0.110821012957818</c:v>
                </c:pt>
                <c:pt idx="3">
                  <c:v>0.10029444805669</c:v>
                </c:pt>
                <c:pt idx="4">
                  <c:v>0.0900586793067057</c:v>
                </c:pt>
                <c:pt idx="5">
                  <c:v>0.0748341175450134</c:v>
                </c:pt>
              </c:numCache>
            </c:numRef>
          </c:xVal>
          <c:yVal>
            <c:numRef>
              <c:f>Calculations!$C$39:$C$44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axId val="30388276"/>
        <c:axId val="48991045"/>
      </c:scatterChart>
      <c:valAx>
        <c:axId val="303882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991045"/>
        <c:crossesAt val="0"/>
      </c:valAx>
      <c:valAx>
        <c:axId val="489910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38827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595959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461520</xdr:colOff>
      <xdr:row>1</xdr:row>
      <xdr:rowOff>59760</xdr:rowOff>
    </xdr:from>
    <xdr:to>
      <xdr:col>32</xdr:col>
      <xdr:colOff>95400</xdr:colOff>
      <xdr:row>24</xdr:row>
      <xdr:rowOff>181440</xdr:rowOff>
    </xdr:to>
    <xdr:graphicFrame>
      <xdr:nvGraphicFramePr>
        <xdr:cNvPr id="0" name="Chart 1"/>
        <xdr:cNvGraphicFramePr/>
      </xdr:nvGraphicFramePr>
      <xdr:xfrm>
        <a:off x="26463960" y="440640"/>
        <a:ext cx="9548280" cy="43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8" topLeftCell="A31" activePane="bottomLeft" state="frozen"/>
      <selection pane="topLeft" activeCell="A1" activeCellId="0" sqref="A1"/>
      <selection pane="bottomLeft" activeCell="C57" activeCellId="0" sqref="C57"/>
    </sheetView>
  </sheetViews>
  <sheetFormatPr defaultRowHeight="14.4"/>
  <cols>
    <col collapsed="false" hidden="false" max="1" min="1" style="0" width="26.8866396761134"/>
    <col collapsed="false" hidden="false" max="2" min="2" style="0" width="8.5748987854251"/>
    <col collapsed="false" hidden="false" max="3" min="3" style="0" width="16.6599190283401"/>
    <col collapsed="false" hidden="false" max="5" min="4" style="0" width="12.8906882591093"/>
    <col collapsed="false" hidden="false" max="6" min="6" style="0" width="17.668016194332"/>
    <col collapsed="false" hidden="false" max="7" min="7" style="0" width="12.6599190283401"/>
    <col collapsed="false" hidden="false" max="8" min="8" style="0" width="15.331983805668"/>
    <col collapsed="false" hidden="false" max="1025" min="9" style="0" width="8.5748987854251"/>
  </cols>
  <sheetData>
    <row r="1" customFormat="false" ht="14.4" hidden="false" customHeight="false" outlineLevel="0" collapsed="false">
      <c r="A1" s="1" t="n">
        <v>41154</v>
      </c>
      <c r="B1" s="2" t="n">
        <v>0.386805555555556</v>
      </c>
    </row>
    <row r="2" customFormat="false" ht="14.4" hidden="false" customHeight="false" outlineLevel="0" collapsed="false">
      <c r="A2" s="0" t="s">
        <v>0</v>
      </c>
    </row>
    <row r="7" customFormat="false" ht="14.4" hidden="false" customHeight="false" outlineLevel="0" collapsed="false">
      <c r="D7" s="3" t="s">
        <v>1</v>
      </c>
      <c r="E7" s="3"/>
    </row>
    <row r="8" customFormat="false" ht="14.4" hidden="false" customHeight="false" outlineLevel="0" collapsed="false">
      <c r="C8" s="0" t="s">
        <v>2</v>
      </c>
      <c r="D8" s="0" t="s">
        <v>3</v>
      </c>
      <c r="E8" s="0" t="s">
        <v>4</v>
      </c>
      <c r="F8" s="0" t="s">
        <v>5</v>
      </c>
      <c r="G8" s="0" t="s">
        <v>6</v>
      </c>
      <c r="H8" s="0" t="s">
        <v>7</v>
      </c>
    </row>
    <row r="9" customFormat="false" ht="14.4" hidden="false" customHeight="false" outlineLevel="0" collapsed="false">
      <c r="A9" s="0" t="s">
        <v>8</v>
      </c>
      <c r="B9" s="0" t="n">
        <v>24</v>
      </c>
      <c r="C9" s="0" t="n">
        <v>5</v>
      </c>
      <c r="D9" s="0" t="n">
        <v>-2.75</v>
      </c>
      <c r="E9" s="0" t="n">
        <v>2.75</v>
      </c>
      <c r="F9" s="0" t="n">
        <v>47</v>
      </c>
      <c r="G9" s="0" t="n">
        <v>390</v>
      </c>
    </row>
    <row r="10" customFormat="false" ht="14.4" hidden="false" customHeight="false" outlineLevel="0" collapsed="false">
      <c r="A10" s="0" t="s">
        <v>9</v>
      </c>
      <c r="B10" s="0" t="n">
        <v>29.4</v>
      </c>
      <c r="C10" s="0" t="n">
        <v>4</v>
      </c>
      <c r="D10" s="0" t="n">
        <v>-2.25</v>
      </c>
      <c r="E10" s="0" t="n">
        <v>2.25</v>
      </c>
      <c r="F10" s="0" t="n">
        <v>47</v>
      </c>
      <c r="G10" s="0" t="n">
        <v>379</v>
      </c>
    </row>
    <row r="11" customFormat="false" ht="14.4" hidden="false" customHeight="false" outlineLevel="0" collapsed="false">
      <c r="A11" s="0" t="s">
        <v>10</v>
      </c>
      <c r="B11" s="0" t="n">
        <v>29.98</v>
      </c>
      <c r="C11" s="0" t="n">
        <v>3</v>
      </c>
      <c r="D11" s="0" t="n">
        <v>-1.9</v>
      </c>
      <c r="E11" s="0" t="n">
        <v>1.9</v>
      </c>
      <c r="F11" s="0" t="n">
        <v>47</v>
      </c>
      <c r="G11" s="0" t="n">
        <v>383</v>
      </c>
    </row>
    <row r="12" customFormat="false" ht="14.4" hidden="false" customHeight="false" outlineLevel="0" collapsed="false">
      <c r="A12" s="0" t="s">
        <v>11</v>
      </c>
      <c r="B12" s="4" t="n">
        <v>99</v>
      </c>
      <c r="C12" s="0" t="n">
        <v>1.5</v>
      </c>
      <c r="D12" s="0" t="n">
        <v>-1.3</v>
      </c>
      <c r="E12" s="0" t="n">
        <v>1.3</v>
      </c>
      <c r="F12" s="0" t="n">
        <v>47</v>
      </c>
      <c r="G12" s="0" t="n">
        <v>392</v>
      </c>
    </row>
    <row r="13" customFormat="false" ht="14.4" hidden="false" customHeight="false" outlineLevel="0" collapsed="false">
      <c r="C13" s="0" t="n">
        <v>6</v>
      </c>
      <c r="D13" s="0" t="n">
        <v>3.1</v>
      </c>
      <c r="E13" s="0" t="n">
        <v>3.1</v>
      </c>
      <c r="F13" s="0" t="n">
        <v>47</v>
      </c>
      <c r="G13" s="0" t="n">
        <v>398</v>
      </c>
    </row>
    <row r="14" customFormat="false" ht="14.4" hidden="false" customHeight="false" outlineLevel="0" collapsed="false">
      <c r="C14" s="0" t="n">
        <v>1</v>
      </c>
      <c r="D14" s="0" t="n">
        <v>1.1</v>
      </c>
      <c r="E14" s="0" t="n">
        <v>1.1</v>
      </c>
      <c r="F14" s="0" t="n">
        <v>47</v>
      </c>
      <c r="G14" s="0" t="n">
        <v>384</v>
      </c>
    </row>
    <row r="15" customFormat="false" ht="14.4" hidden="false" customHeight="false" outlineLevel="0" collapsed="false">
      <c r="C15" s="0" t="n">
        <v>6</v>
      </c>
      <c r="D15" s="0" t="n">
        <v>-2.9</v>
      </c>
      <c r="E15" s="0" t="n">
        <v>2.9</v>
      </c>
      <c r="F15" s="0" t="n">
        <v>40</v>
      </c>
      <c r="G15" s="0" t="n">
        <v>395</v>
      </c>
    </row>
    <row r="16" customFormat="false" ht="14.4" hidden="false" customHeight="false" outlineLevel="0" collapsed="false">
      <c r="C16" s="0" t="n">
        <v>5</v>
      </c>
      <c r="D16" s="0" t="n">
        <v>-2.5</v>
      </c>
      <c r="E16" s="0" t="n">
        <v>2.5</v>
      </c>
      <c r="F16" s="0" t="n">
        <v>40</v>
      </c>
      <c r="G16" s="0" t="n">
        <v>385</v>
      </c>
    </row>
    <row r="17" customFormat="false" ht="14.4" hidden="false" customHeight="false" outlineLevel="0" collapsed="false">
      <c r="C17" s="0" t="n">
        <v>4</v>
      </c>
      <c r="D17" s="0" t="n">
        <v>-2.2</v>
      </c>
      <c r="F17" s="0" t="n">
        <v>40</v>
      </c>
      <c r="G17" s="0" t="n">
        <v>382</v>
      </c>
    </row>
    <row r="18" customFormat="false" ht="14.4" hidden="false" customHeight="false" outlineLevel="0" collapsed="false">
      <c r="C18" s="0" t="n">
        <v>3</v>
      </c>
      <c r="D18" s="0" t="n">
        <v>-1.8</v>
      </c>
      <c r="F18" s="0" t="n">
        <v>40</v>
      </c>
      <c r="G18" s="0" t="n">
        <v>379</v>
      </c>
    </row>
    <row r="19" customFormat="false" ht="14.4" hidden="false" customHeight="false" outlineLevel="0" collapsed="false">
      <c r="C19" s="0" t="n">
        <v>2</v>
      </c>
      <c r="D19" s="0" t="n">
        <v>-1.4</v>
      </c>
      <c r="F19" s="0" t="n">
        <v>40</v>
      </c>
      <c r="G19" s="0" t="n">
        <v>384</v>
      </c>
    </row>
    <row r="20" customFormat="false" ht="14.4" hidden="false" customHeight="false" outlineLevel="0" collapsed="false">
      <c r="C20" s="0" t="n">
        <v>1</v>
      </c>
      <c r="D20" s="0" t="n">
        <v>-1</v>
      </c>
      <c r="F20" s="0" t="n">
        <v>40</v>
      </c>
      <c r="G20" s="0" t="n">
        <v>391</v>
      </c>
    </row>
    <row r="21" customFormat="false" ht="14.4" hidden="false" customHeight="false" outlineLevel="0" collapsed="false">
      <c r="C21" s="0" t="n">
        <v>6</v>
      </c>
      <c r="D21" s="0" t="n">
        <f aca="false">-E21</f>
        <v>-3</v>
      </c>
      <c r="E21" s="0" t="n">
        <v>3</v>
      </c>
      <c r="F21" s="0" t="n">
        <v>30</v>
      </c>
      <c r="G21" s="0" t="n">
        <v>394</v>
      </c>
    </row>
    <row r="22" customFormat="false" ht="14.4" hidden="false" customHeight="false" outlineLevel="0" collapsed="false">
      <c r="C22" s="0" t="n">
        <v>5</v>
      </c>
      <c r="D22" s="0" t="n">
        <f aca="false">-E22</f>
        <v>-2.6</v>
      </c>
      <c r="E22" s="0" t="n">
        <v>2.6</v>
      </c>
      <c r="F22" s="0" t="n">
        <v>30</v>
      </c>
      <c r="G22" s="0" t="n">
        <v>385</v>
      </c>
    </row>
    <row r="23" customFormat="false" ht="14.4" hidden="false" customHeight="false" outlineLevel="0" collapsed="false">
      <c r="C23" s="0" t="n">
        <v>4</v>
      </c>
      <c r="D23" s="0" t="n">
        <f aca="false">-E23</f>
        <v>-2.15</v>
      </c>
      <c r="E23" s="0" t="n">
        <v>2.15</v>
      </c>
      <c r="F23" s="0" t="n">
        <v>30</v>
      </c>
      <c r="G23" s="0" t="n">
        <v>380</v>
      </c>
    </row>
    <row r="24" customFormat="false" ht="14.4" hidden="false" customHeight="false" outlineLevel="0" collapsed="false">
      <c r="C24" s="0" t="n">
        <v>3</v>
      </c>
      <c r="D24" s="0" t="n">
        <f aca="false">-E24</f>
        <v>-2.8</v>
      </c>
      <c r="E24" s="0" t="n">
        <v>2.8</v>
      </c>
      <c r="F24" s="0" t="n">
        <v>30</v>
      </c>
      <c r="G24" s="0" t="n">
        <v>385</v>
      </c>
    </row>
    <row r="25" customFormat="false" ht="14.4" hidden="false" customHeight="false" outlineLevel="0" collapsed="false">
      <c r="C25" s="0" t="n">
        <v>2</v>
      </c>
      <c r="D25" s="0" t="n">
        <f aca="false">-E25</f>
        <v>-1.4</v>
      </c>
      <c r="E25" s="0" t="n">
        <v>1.4</v>
      </c>
      <c r="F25" s="0" t="n">
        <v>30</v>
      </c>
      <c r="G25" s="0" t="n">
        <v>385</v>
      </c>
    </row>
    <row r="26" customFormat="false" ht="14.4" hidden="false" customHeight="false" outlineLevel="0" collapsed="false">
      <c r="C26" s="0" t="n">
        <v>1</v>
      </c>
      <c r="D26" s="0" t="n">
        <f aca="false">-E26</f>
        <v>-1</v>
      </c>
      <c r="E26" s="0" t="n">
        <v>1</v>
      </c>
      <c r="F26" s="0" t="n">
        <v>30</v>
      </c>
      <c r="G26" s="0" t="n">
        <v>394</v>
      </c>
    </row>
    <row r="27" customFormat="false" ht="14.4" hidden="false" customHeight="false" outlineLevel="0" collapsed="false">
      <c r="C27" s="0" t="n">
        <v>6</v>
      </c>
      <c r="E27" s="0" t="s">
        <v>12</v>
      </c>
      <c r="F27" s="0" t="n">
        <v>20</v>
      </c>
      <c r="H27" s="0" t="s">
        <v>13</v>
      </c>
    </row>
    <row r="28" customFormat="false" ht="14.4" hidden="false" customHeight="false" outlineLevel="0" collapsed="false">
      <c r="C28" s="0" t="n">
        <v>5</v>
      </c>
      <c r="D28" s="0" t="n">
        <f aca="false">-E28</f>
        <v>-2.6</v>
      </c>
      <c r="E28" s="0" t="n">
        <v>2.6</v>
      </c>
      <c r="F28" s="0" t="n">
        <v>20</v>
      </c>
      <c r="G28" s="0" t="n">
        <v>384</v>
      </c>
    </row>
    <row r="29" customFormat="false" ht="14.4" hidden="false" customHeight="false" outlineLevel="0" collapsed="false">
      <c r="C29" s="0" t="n">
        <v>4</v>
      </c>
      <c r="D29" s="0" t="n">
        <f aca="false">-E29</f>
        <v>-2.2</v>
      </c>
      <c r="E29" s="0" t="n">
        <v>2.2</v>
      </c>
      <c r="F29" s="0" t="n">
        <v>20</v>
      </c>
      <c r="G29" s="0" t="n">
        <v>381</v>
      </c>
    </row>
    <row r="30" customFormat="false" ht="14.4" hidden="false" customHeight="false" outlineLevel="0" collapsed="false">
      <c r="C30" s="0" t="n">
        <v>3</v>
      </c>
      <c r="D30" s="0" t="n">
        <f aca="false">-E30</f>
        <v>-1.75</v>
      </c>
      <c r="E30" s="0" t="n">
        <v>1.75</v>
      </c>
      <c r="F30" s="0" t="n">
        <v>20</v>
      </c>
      <c r="G30" s="0" t="n">
        <v>382</v>
      </c>
    </row>
    <row r="31" customFormat="false" ht="14.4" hidden="false" customHeight="false" outlineLevel="0" collapsed="false">
      <c r="C31" s="0" t="n">
        <v>2</v>
      </c>
      <c r="D31" s="0" t="n">
        <f aca="false">-E31</f>
        <v>-1.3</v>
      </c>
      <c r="E31" s="0" t="n">
        <v>1.3</v>
      </c>
      <c r="F31" s="0" t="n">
        <v>20</v>
      </c>
      <c r="G31" s="0" t="n">
        <v>389</v>
      </c>
    </row>
    <row r="32" customFormat="false" ht="14.4" hidden="false" customHeight="false" outlineLevel="0" collapsed="false">
      <c r="C32" s="0" t="n">
        <v>1</v>
      </c>
      <c r="D32" s="0" t="n">
        <f aca="false">-E32</f>
        <v>-1</v>
      </c>
      <c r="E32" s="0" t="n">
        <v>1</v>
      </c>
      <c r="F32" s="0" t="n">
        <v>20</v>
      </c>
      <c r="G32" s="0" t="n">
        <v>394</v>
      </c>
    </row>
    <row r="33" customFormat="false" ht="14.4" hidden="false" customHeight="false" outlineLevel="0" collapsed="false">
      <c r="C33" s="0" t="n">
        <v>6</v>
      </c>
      <c r="D33" s="0" t="n">
        <f aca="false">-E33</f>
        <v>-2.9</v>
      </c>
      <c r="E33" s="0" t="n">
        <v>2.9</v>
      </c>
      <c r="F33" s="0" t="n">
        <v>16</v>
      </c>
      <c r="G33" s="0" t="n">
        <v>400</v>
      </c>
    </row>
    <row r="34" customFormat="false" ht="14.4" hidden="false" customHeight="false" outlineLevel="0" collapsed="false">
      <c r="C34" s="0" t="n">
        <v>5</v>
      </c>
      <c r="D34" s="0" t="n">
        <f aca="false">-E34</f>
        <v>-2.5</v>
      </c>
      <c r="E34" s="0" t="n">
        <v>2.5</v>
      </c>
      <c r="F34" s="0" t="n">
        <v>16</v>
      </c>
      <c r="G34" s="0" t="n">
        <v>393</v>
      </c>
    </row>
    <row r="35" customFormat="false" ht="14.4" hidden="false" customHeight="false" outlineLevel="0" collapsed="false">
      <c r="C35" s="0" t="n">
        <v>4</v>
      </c>
      <c r="D35" s="0" t="n">
        <f aca="false">-E35</f>
        <v>-2.2</v>
      </c>
      <c r="E35" s="0" t="n">
        <v>2.2</v>
      </c>
      <c r="F35" s="0" t="n">
        <v>16</v>
      </c>
      <c r="G35" s="0" t="n">
        <v>389</v>
      </c>
    </row>
    <row r="36" customFormat="false" ht="14.4" hidden="false" customHeight="false" outlineLevel="0" collapsed="false">
      <c r="C36" s="0" t="n">
        <v>3</v>
      </c>
      <c r="D36" s="0" t="n">
        <f aca="false">-E36</f>
        <v>-1.7</v>
      </c>
      <c r="E36" s="0" t="n">
        <v>1.7</v>
      </c>
      <c r="F36" s="0" t="n">
        <v>16</v>
      </c>
      <c r="G36" s="0" t="n">
        <v>392</v>
      </c>
    </row>
    <row r="37" customFormat="false" ht="14.4" hidden="false" customHeight="false" outlineLevel="0" collapsed="false">
      <c r="C37" s="0" t="n">
        <v>2</v>
      </c>
      <c r="D37" s="0" t="n">
        <f aca="false">-E37</f>
        <v>-1.4</v>
      </c>
      <c r="E37" s="0" t="n">
        <v>1.4</v>
      </c>
      <c r="F37" s="0" t="n">
        <v>16</v>
      </c>
      <c r="G37" s="0" t="n">
        <v>388</v>
      </c>
    </row>
    <row r="38" customFormat="false" ht="14.4" hidden="false" customHeight="false" outlineLevel="0" collapsed="false">
      <c r="C38" s="0" t="n">
        <v>1</v>
      </c>
      <c r="D38" s="0" t="n">
        <f aca="false">-E38</f>
        <v>-1</v>
      </c>
      <c r="E38" s="0" t="n">
        <v>1</v>
      </c>
      <c r="F38" s="0" t="n">
        <v>16</v>
      </c>
      <c r="G38" s="0" t="n">
        <v>396</v>
      </c>
    </row>
    <row r="39" customFormat="false" ht="14.4" hidden="false" customHeight="false" outlineLevel="0" collapsed="false">
      <c r="C39" s="5" t="n">
        <v>6</v>
      </c>
      <c r="D39" s="5" t="n">
        <v>-2.9</v>
      </c>
      <c r="E39" s="5" t="s">
        <v>14</v>
      </c>
      <c r="F39" s="5" t="n">
        <v>50</v>
      </c>
      <c r="G39" s="5" t="n">
        <v>405</v>
      </c>
      <c r="H39" s="5" t="s">
        <v>15</v>
      </c>
    </row>
    <row r="40" customFormat="false" ht="14.4" hidden="false" customHeight="false" outlineLevel="0" collapsed="false">
      <c r="C40" s="5" t="n">
        <v>5</v>
      </c>
      <c r="D40" s="5" t="n">
        <v>-2.6</v>
      </c>
      <c r="E40" s="5" t="s">
        <v>14</v>
      </c>
      <c r="F40" s="5" t="n">
        <v>50</v>
      </c>
      <c r="G40" s="5" t="n">
        <v>390</v>
      </c>
      <c r="H40" s="5"/>
    </row>
    <row r="41" customFormat="false" ht="14.4" hidden="false" customHeight="false" outlineLevel="0" collapsed="false">
      <c r="C41" s="5" t="n">
        <v>4</v>
      </c>
      <c r="D41" s="5" t="n">
        <v>-2.15</v>
      </c>
      <c r="E41" s="5" t="s">
        <v>14</v>
      </c>
      <c r="F41" s="5" t="n">
        <v>50</v>
      </c>
      <c r="G41" s="5" t="n">
        <v>384</v>
      </c>
      <c r="H41" s="5"/>
    </row>
    <row r="42" customFormat="false" ht="14.4" hidden="false" customHeight="false" outlineLevel="0" collapsed="false">
      <c r="C42" s="5" t="n">
        <v>3</v>
      </c>
      <c r="D42" s="5" t="n">
        <f aca="false">-1.8</f>
        <v>-1.8</v>
      </c>
      <c r="E42" s="5" t="s">
        <v>14</v>
      </c>
      <c r="F42" s="5" t="n">
        <v>50</v>
      </c>
      <c r="G42" s="5" t="n">
        <v>388</v>
      </c>
      <c r="H42" s="5"/>
    </row>
    <row r="43" customFormat="false" ht="14.4" hidden="false" customHeight="false" outlineLevel="0" collapsed="false">
      <c r="C43" s="5" t="n">
        <v>2</v>
      </c>
      <c r="D43" s="5" t="n">
        <v>-1.3</v>
      </c>
      <c r="E43" s="5" t="s">
        <v>14</v>
      </c>
      <c r="F43" s="5" t="n">
        <v>50</v>
      </c>
      <c r="G43" s="5" t="n">
        <v>390</v>
      </c>
      <c r="H43" s="5"/>
    </row>
    <row r="44" customFormat="false" ht="14.4" hidden="false" customHeight="false" outlineLevel="0" collapsed="false">
      <c r="C44" s="5" t="n">
        <v>1</v>
      </c>
      <c r="D44" s="5" t="n">
        <v>-1</v>
      </c>
      <c r="E44" s="5" t="s">
        <v>14</v>
      </c>
      <c r="F44" s="5" t="n">
        <v>50</v>
      </c>
      <c r="G44" s="5" t="n">
        <v>392</v>
      </c>
      <c r="H44" s="5"/>
    </row>
    <row r="45" customFormat="false" ht="14.4" hidden="false" customHeight="false" outlineLevel="0" collapsed="false">
      <c r="C45" s="6" t="n">
        <v>6</v>
      </c>
      <c r="E45" s="6" t="n">
        <v>3</v>
      </c>
      <c r="F45" s="6" t="n">
        <v>50</v>
      </c>
      <c r="G45" s="6" t="n">
        <v>393</v>
      </c>
    </row>
    <row r="46" customFormat="false" ht="14.4" hidden="false" customHeight="false" outlineLevel="0" collapsed="false">
      <c r="C46" s="6" t="n">
        <v>5</v>
      </c>
      <c r="E46" s="6" t="n">
        <v>2.6</v>
      </c>
      <c r="F46" s="6" t="n">
        <v>50</v>
      </c>
      <c r="G46" s="6" t="n">
        <v>387</v>
      </c>
    </row>
    <row r="47" customFormat="false" ht="14.4" hidden="false" customHeight="false" outlineLevel="0" collapsed="false">
      <c r="C47" s="6" t="n">
        <v>4</v>
      </c>
      <c r="E47" s="6" t="n">
        <v>2.2</v>
      </c>
      <c r="F47" s="6" t="n">
        <v>50</v>
      </c>
      <c r="G47" s="6" t="n">
        <v>382</v>
      </c>
    </row>
    <row r="48" customFormat="false" ht="14.4" hidden="false" customHeight="false" outlineLevel="0" collapsed="false">
      <c r="C48" s="6" t="n">
        <v>3</v>
      </c>
      <c r="E48" s="6" t="n">
        <v>1.8</v>
      </c>
      <c r="F48" s="6" t="n">
        <v>50</v>
      </c>
      <c r="G48" s="6" t="n">
        <v>381</v>
      </c>
    </row>
    <row r="49" customFormat="false" ht="14.4" hidden="false" customHeight="false" outlineLevel="0" collapsed="false">
      <c r="C49" s="6" t="n">
        <v>2</v>
      </c>
      <c r="E49" s="6" t="n">
        <v>1.45</v>
      </c>
      <c r="F49" s="6" t="n">
        <v>50</v>
      </c>
      <c r="G49" s="6" t="n">
        <v>392</v>
      </c>
    </row>
    <row r="50" customFormat="false" ht="14.4" hidden="false" customHeight="false" outlineLevel="0" collapsed="false">
      <c r="C50" s="6" t="n">
        <v>1</v>
      </c>
      <c r="E50" s="6" t="n">
        <v>1</v>
      </c>
      <c r="F50" s="6" t="n">
        <v>50</v>
      </c>
      <c r="G50" s="6" t="n">
        <v>392</v>
      </c>
    </row>
    <row r="51" customFormat="false" ht="14.4" hidden="false" customHeight="false" outlineLevel="0" collapsed="false">
      <c r="C51" s="6" t="n">
        <v>10</v>
      </c>
      <c r="F51" s="6" t="n">
        <v>50</v>
      </c>
    </row>
    <row r="52" customFormat="false" ht="14.4" hidden="false" customHeight="false" outlineLevel="0" collapsed="false">
      <c r="C52" s="6" t="n">
        <v>8</v>
      </c>
      <c r="E52" s="0" t="n">
        <v>3.85</v>
      </c>
      <c r="F52" s="6" t="n">
        <v>50</v>
      </c>
      <c r="G52" s="6" t="n">
        <v>421</v>
      </c>
    </row>
    <row r="53" customFormat="false" ht="14.4" hidden="false" customHeight="false" outlineLevel="0" collapsed="false">
      <c r="C53" s="6" t="n">
        <v>7</v>
      </c>
      <c r="E53" s="0" t="n">
        <v>3.3</v>
      </c>
      <c r="G53" s="6" t="n">
        <v>422</v>
      </c>
    </row>
  </sheetData>
  <mergeCells count="1"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5" activeCellId="0" sqref="Q5"/>
    </sheetView>
  </sheetViews>
  <sheetFormatPr defaultRowHeight="14.4"/>
  <cols>
    <col collapsed="false" hidden="false" max="1" min="1" style="0" width="34.8866396761134"/>
    <col collapsed="false" hidden="false" max="2" min="2" style="0" width="13.9959514170041"/>
    <col collapsed="false" hidden="false" max="3" min="3" style="0" width="17.331983805668"/>
    <col collapsed="false" hidden="false" max="4" min="4" style="0" width="23.2145748987854"/>
    <col collapsed="false" hidden="false" max="5" min="5" style="0" width="12.1133603238866"/>
    <col collapsed="false" hidden="false" max="6" min="6" style="6" width="12.1133603238866"/>
    <col collapsed="false" hidden="false" max="7" min="7" style="6" width="20.1093117408907"/>
    <col collapsed="false" hidden="false" max="8" min="8" style="6" width="12.8906882591093"/>
    <col collapsed="false" hidden="false" max="9" min="9" style="6" width="14.7732793522267"/>
    <col collapsed="false" hidden="false" max="10" min="10" style="0" width="18.8866396761134"/>
    <col collapsed="false" hidden="false" max="11" min="11" style="0" width="8.5748987854251"/>
    <col collapsed="false" hidden="false" max="13" min="12" style="0" width="19.2186234817814"/>
    <col collapsed="false" hidden="false" max="14" min="14" style="0" width="22.2145748987854"/>
    <col collapsed="false" hidden="false" max="1025" min="15" style="0" width="8.5748987854251"/>
  </cols>
  <sheetData>
    <row r="1" customFormat="false" ht="30" hidden="false" customHeight="true" outlineLevel="0" collapsed="false">
      <c r="D1" s="3" t="s">
        <v>1</v>
      </c>
      <c r="E1" s="3"/>
      <c r="F1" s="7"/>
      <c r="G1" s="7"/>
      <c r="H1" s="7"/>
      <c r="I1" s="7"/>
    </row>
    <row r="2" customFormat="false" ht="14.4" hidden="false" customHeight="false" outlineLevel="0" collapsed="false">
      <c r="C2" s="8" t="s">
        <v>2</v>
      </c>
      <c r="D2" s="8" t="s">
        <v>3</v>
      </c>
      <c r="E2" s="8" t="s">
        <v>16</v>
      </c>
      <c r="F2" s="9" t="s">
        <v>17</v>
      </c>
      <c r="G2" s="9" t="s">
        <v>18</v>
      </c>
      <c r="H2" s="9" t="s">
        <v>19</v>
      </c>
      <c r="I2" s="9" t="s">
        <v>20</v>
      </c>
      <c r="J2" s="8" t="s">
        <v>5</v>
      </c>
      <c r="K2" s="8" t="s">
        <v>6</v>
      </c>
      <c r="L2" s="0" t="s">
        <v>7</v>
      </c>
      <c r="N2" s="0" t="s">
        <v>21</v>
      </c>
      <c r="O2" s="0" t="s">
        <v>22</v>
      </c>
    </row>
    <row r="3" customFormat="false" ht="14.4" hidden="false" customHeight="false" outlineLevel="0" collapsed="false">
      <c r="A3" s="0" t="s">
        <v>8</v>
      </c>
      <c r="B3" s="0" t="n">
        <v>24</v>
      </c>
      <c r="C3" s="8" t="n">
        <v>5</v>
      </c>
      <c r="D3" s="8" t="n">
        <v>-2.75</v>
      </c>
      <c r="E3" s="8" t="n">
        <v>2.75</v>
      </c>
      <c r="F3" s="6" t="n">
        <f aca="false">E3-D3</f>
        <v>5.5</v>
      </c>
      <c r="G3" s="6" t="n">
        <v>0.05</v>
      </c>
      <c r="H3" s="6" t="n">
        <f aca="false">F3*0.24884</f>
        <v>1.36862</v>
      </c>
      <c r="I3" s="6" t="n">
        <f aca="false">G3*0.24884</f>
        <v>0.012442</v>
      </c>
      <c r="J3" s="10" t="n">
        <v>47</v>
      </c>
      <c r="K3" s="8" t="n">
        <v>390</v>
      </c>
      <c r="N3" s="0" t="n">
        <f aca="false">$B$18*$B$11*((2*$B$27*$B$28/($B$8*$B$26*($B$27-1)))*(1-H3/$B$11)^(2/$B$27)*(1-(1-H3/$B$11)^(($B$27-1)/$B$27)))^0.5*1000^0.5</f>
        <v>0.174456195240845</v>
      </c>
      <c r="O3" s="0" t="n">
        <f aca="false">N3*60*2.20462262184877</f>
        <v>23.076604472978</v>
      </c>
    </row>
    <row r="4" customFormat="false" ht="14.4" hidden="false" customHeight="false" outlineLevel="0" collapsed="false">
      <c r="A4" s="0" t="s">
        <v>9</v>
      </c>
      <c r="B4" s="0" t="n">
        <v>29.4</v>
      </c>
      <c r="C4" s="8" t="n">
        <v>4</v>
      </c>
      <c r="D4" s="8" t="n">
        <v>-2.25</v>
      </c>
      <c r="E4" s="8" t="n">
        <v>2.25</v>
      </c>
      <c r="F4" s="6" t="n">
        <f aca="false">E4-D4</f>
        <v>4.5</v>
      </c>
      <c r="G4" s="6" t="n">
        <v>0.05</v>
      </c>
      <c r="H4" s="6" t="n">
        <f aca="false">F4*0.24884</f>
        <v>1.11978</v>
      </c>
      <c r="I4" s="6" t="n">
        <f aca="false">G4*0.24884</f>
        <v>0.012442</v>
      </c>
      <c r="J4" s="10" t="n">
        <v>47</v>
      </c>
      <c r="K4" s="8" t="n">
        <v>379</v>
      </c>
      <c r="N4" s="0" t="n">
        <f aca="false">$B$18*$B$11*((2*$B$27*$B$28/($B$8*$B$26*($B$27-1)))*(1-H4/$B$11)^(2/$B$27)*(1-(1-H4/$B$11)^(($B$27-1)/$B$27)))^0.5*1000^0.5</f>
        <v>0.158012180972653</v>
      </c>
      <c r="O4" s="0" t="n">
        <f aca="false">N4*60*2.20462262184877</f>
        <v>20.9014337219984</v>
      </c>
    </row>
    <row r="5" customFormat="false" ht="14.4" hidden="false" customHeight="false" outlineLevel="0" collapsed="false">
      <c r="A5" s="0" t="s">
        <v>10</v>
      </c>
      <c r="B5" s="0" t="n">
        <v>29.98</v>
      </c>
      <c r="C5" s="8" t="n">
        <v>3</v>
      </c>
      <c r="D5" s="8" t="n">
        <v>-1.9</v>
      </c>
      <c r="E5" s="8" t="n">
        <v>1.9</v>
      </c>
      <c r="F5" s="6" t="n">
        <f aca="false">E5-D5</f>
        <v>3.8</v>
      </c>
      <c r="G5" s="6" t="n">
        <v>0.05</v>
      </c>
      <c r="H5" s="6" t="n">
        <f aca="false">F5*0.24884</f>
        <v>0.945592</v>
      </c>
      <c r="I5" s="6" t="n">
        <f aca="false">G5*0.24884</f>
        <v>0.012442</v>
      </c>
      <c r="J5" s="10" t="n">
        <v>47</v>
      </c>
      <c r="K5" s="8" t="n">
        <v>383</v>
      </c>
      <c r="N5" s="0" t="n">
        <f aca="false">$B$18*$B$11*((2*$B$27*$B$28/($B$8*$B$26*($B$27-1)))*(1-H5/$B$11)^(2/$B$27)*(1-(1-H5/$B$11)^(($B$27-1)/$B$27)))^0.5*1000^0.5</f>
        <v>0.14533849991287</v>
      </c>
      <c r="O5" s="0" t="n">
        <f aca="false">N5*60*2.20462262184877</f>
        <v>19.2249926840088</v>
      </c>
    </row>
    <row r="6" customFormat="false" ht="14.4" hidden="false" customHeight="false" outlineLevel="0" collapsed="false">
      <c r="A6" s="0" t="s">
        <v>11</v>
      </c>
      <c r="B6" s="4" t="n">
        <v>99</v>
      </c>
      <c r="C6" s="8" t="n">
        <v>1.5</v>
      </c>
      <c r="D6" s="8" t="n">
        <v>-1.3</v>
      </c>
      <c r="E6" s="8" t="n">
        <v>1.3</v>
      </c>
      <c r="F6" s="6" t="n">
        <f aca="false">E6-D6</f>
        <v>2.6</v>
      </c>
      <c r="G6" s="6" t="n">
        <v>0.05</v>
      </c>
      <c r="H6" s="6" t="n">
        <f aca="false">F6*0.24884</f>
        <v>0.646984</v>
      </c>
      <c r="I6" s="6" t="n">
        <f aca="false">G6*0.24884</f>
        <v>0.012442</v>
      </c>
      <c r="J6" s="10" t="n">
        <v>47</v>
      </c>
      <c r="K6" s="8" t="n">
        <v>392</v>
      </c>
      <c r="N6" s="0" t="n">
        <f aca="false">$B$18*$B$11*((2*$B$27*$B$28/($B$8*$B$26*($B$27-1)))*(1-H6/$B$11)^(2/$B$27)*(1-(1-H6/$B$11)^(($B$27-1)/$B$27)))^0.5*1000^0.5</f>
        <v>0.120411326434354</v>
      </c>
      <c r="O6" s="0" t="n">
        <f aca="false">N6*60*2.20462262184877</f>
        <v>15.9276920510396</v>
      </c>
    </row>
    <row r="7" customFormat="false" ht="14.4" hidden="false" customHeight="false" outlineLevel="0" collapsed="false">
      <c r="C7" s="8" t="n">
        <v>6</v>
      </c>
      <c r="D7" s="8" t="n">
        <v>3.1</v>
      </c>
      <c r="E7" s="8" t="n">
        <v>3.1</v>
      </c>
      <c r="F7" s="6" t="n">
        <f aca="false">E7-D7</f>
        <v>0</v>
      </c>
      <c r="G7" s="6" t="n">
        <v>0.05</v>
      </c>
      <c r="H7" s="6" t="n">
        <f aca="false">F7*0.24884</f>
        <v>0</v>
      </c>
      <c r="I7" s="6" t="n">
        <f aca="false">G7*0.24884</f>
        <v>0.012442</v>
      </c>
      <c r="J7" s="10" t="n">
        <v>47</v>
      </c>
      <c r="K7" s="8" t="n">
        <v>398</v>
      </c>
      <c r="N7" s="0" t="n">
        <f aca="false">$B$18*$B$11*((2*$B$27*$B$28/($B$8*$B$26*($B$27-1)))*(1-H7/$B$11)^(2/$B$27)*(1-(1-H7/$B$11)^(($B$27-1)/$B$27)))^0.5*1000^0.5</f>
        <v>0</v>
      </c>
      <c r="O7" s="0" t="n">
        <f aca="false">N7*60*2.20462262184877</f>
        <v>0</v>
      </c>
    </row>
    <row r="8" customFormat="false" ht="14.4" hidden="false" customHeight="false" outlineLevel="0" collapsed="false">
      <c r="A8" s="0" t="s">
        <v>23</v>
      </c>
      <c r="B8" s="0" t="n">
        <f aca="false">B3+273</f>
        <v>297</v>
      </c>
      <c r="C8" s="8" t="n">
        <v>1</v>
      </c>
      <c r="D8" s="8" t="n">
        <v>1.1</v>
      </c>
      <c r="E8" s="8" t="n">
        <v>1.1</v>
      </c>
      <c r="F8" s="6" t="n">
        <f aca="false">E8-D8</f>
        <v>0</v>
      </c>
      <c r="G8" s="6" t="n">
        <v>0.05</v>
      </c>
      <c r="H8" s="6" t="n">
        <f aca="false">F8*0.24884</f>
        <v>0</v>
      </c>
      <c r="I8" s="6" t="n">
        <f aca="false">G8*0.24884</f>
        <v>0.012442</v>
      </c>
      <c r="J8" s="10" t="n">
        <v>47</v>
      </c>
      <c r="K8" s="8" t="n">
        <v>384</v>
      </c>
      <c r="N8" s="0" t="n">
        <f aca="false">$B$18*$B$11*((2*$B$27*$B$28/($B$8*$B$26*($B$27-1)))*(1-H8/$B$11)^(2/$B$27)*(1-(1-H8/$B$11)^(($B$27-1)/$B$27)))^0.5*1000^0.5</f>
        <v>0</v>
      </c>
      <c r="O8" s="0" t="n">
        <f aca="false">N8*60*2.20462262184877</f>
        <v>0</v>
      </c>
    </row>
    <row r="9" customFormat="false" ht="14.4" hidden="false" customHeight="false" outlineLevel="0" collapsed="false">
      <c r="A9" s="0" t="s">
        <v>24</v>
      </c>
      <c r="B9" s="0" t="n">
        <f aca="false">B4+273</f>
        <v>302.4</v>
      </c>
      <c r="C9" s="8" t="n">
        <v>6</v>
      </c>
      <c r="D9" s="8" t="n">
        <v>-2.9</v>
      </c>
      <c r="E9" s="8" t="n">
        <v>2.9</v>
      </c>
      <c r="F9" s="6" t="n">
        <f aca="false">E9-D9</f>
        <v>5.8</v>
      </c>
      <c r="G9" s="6" t="n">
        <v>0.05</v>
      </c>
      <c r="H9" s="6" t="n">
        <f aca="false">F9*0.24884</f>
        <v>1.443272</v>
      </c>
      <c r="I9" s="6" t="n">
        <f aca="false">G9*0.24884</f>
        <v>0.012442</v>
      </c>
      <c r="J9" s="8" t="n">
        <v>40</v>
      </c>
      <c r="K9" s="8" t="n">
        <v>395</v>
      </c>
      <c r="N9" s="0" t="n">
        <f aca="false">$B$18*$B$11*((2*$B$27*$B$28/($B$8*$B$26*($B$27-1)))*(1-H9/$B$11)^(2/$B$27)*(1-(1-H9/$B$11)^(($B$27-1)/$B$27)))^0.5*1000^0.5</f>
        <v>0.17907912741654</v>
      </c>
      <c r="O9" s="0" t="n">
        <f aca="false">N9*60*2.20462262184877</f>
        <v>23.6881137242066</v>
      </c>
    </row>
    <row r="10" customFormat="false" ht="14.4" hidden="false" customHeight="false" outlineLevel="0" collapsed="false">
      <c r="A10" s="0" t="s">
        <v>25</v>
      </c>
      <c r="B10" s="0" t="n">
        <f aca="false">B5*25.4</f>
        <v>761.492</v>
      </c>
      <c r="C10" s="8" t="n">
        <v>5</v>
      </c>
      <c r="D10" s="8" t="n">
        <v>-2.5</v>
      </c>
      <c r="E10" s="8" t="n">
        <v>2.5</v>
      </c>
      <c r="F10" s="6" t="n">
        <f aca="false">E10-D10</f>
        <v>5</v>
      </c>
      <c r="G10" s="6" t="n">
        <v>0.05</v>
      </c>
      <c r="H10" s="6" t="n">
        <f aca="false">F10*0.24884</f>
        <v>1.2442</v>
      </c>
      <c r="I10" s="6" t="n">
        <f aca="false">G10*0.24884</f>
        <v>0.012442</v>
      </c>
      <c r="J10" s="8" t="n">
        <v>40</v>
      </c>
      <c r="K10" s="8" t="n">
        <v>385</v>
      </c>
      <c r="N10" s="0" t="n">
        <f aca="false">$B$18*$B$11*((2*$B$27*$B$28/($B$8*$B$26*($B$27-1)))*(1-H10/$B$11)^(2/$B$27)*(1-(1-H10/$B$11)^(($B$27-1)/$B$27)))^0.5*1000^0.5</f>
        <v>0.166448496410507</v>
      </c>
      <c r="O10" s="0" t="n">
        <f aca="false">N10*60*2.20462262184877</f>
        <v>22.017367233559</v>
      </c>
    </row>
    <row r="11" customFormat="false" ht="14.4" hidden="false" customHeight="false" outlineLevel="0" collapsed="false">
      <c r="A11" s="0" t="s">
        <v>26</v>
      </c>
      <c r="B11" s="0" t="n">
        <f aca="false">B10*0.133</f>
        <v>101.278436</v>
      </c>
      <c r="C11" s="8" t="n">
        <v>4</v>
      </c>
      <c r="D11" s="8" t="n">
        <v>-2.2</v>
      </c>
      <c r="E11" s="8" t="n">
        <f aca="false">-D11</f>
        <v>2.2</v>
      </c>
      <c r="F11" s="6" t="n">
        <f aca="false">E11-D11</f>
        <v>4.4</v>
      </c>
      <c r="G11" s="6" t="n">
        <v>0.05</v>
      </c>
      <c r="H11" s="6" t="n">
        <f aca="false">F11*0.24884</f>
        <v>1.094896</v>
      </c>
      <c r="I11" s="6" t="n">
        <f aca="false">G11*0.24884</f>
        <v>0.012442</v>
      </c>
      <c r="J11" s="8" t="n">
        <v>40</v>
      </c>
      <c r="K11" s="8" t="n">
        <v>382</v>
      </c>
      <c r="N11" s="0" t="n">
        <f aca="false">$B$18*$B$11*((2*$B$27*$B$28/($B$8*$B$26*($B$27-1)))*(1-H11/$B$11)^(2/$B$27)*(1-(1-H11/$B$11)^(($B$27-1)/$B$27)))^0.5*1000^0.5</f>
        <v>0.156267437258403</v>
      </c>
      <c r="O11" s="0" t="n">
        <f aca="false">N11*60*2.20462262184877</f>
        <v>20.6706436342925</v>
      </c>
    </row>
    <row r="12" customFormat="false" ht="14.4" hidden="false" customHeight="false" outlineLevel="0" collapsed="false">
      <c r="C12" s="8" t="n">
        <v>3</v>
      </c>
      <c r="D12" s="8" t="n">
        <v>-1.8</v>
      </c>
      <c r="E12" s="8" t="n">
        <f aca="false">-D12</f>
        <v>1.8</v>
      </c>
      <c r="F12" s="6" t="n">
        <f aca="false">E12-D12</f>
        <v>3.6</v>
      </c>
      <c r="G12" s="6" t="n">
        <v>0.05</v>
      </c>
      <c r="H12" s="6" t="n">
        <f aca="false">F12*0.24884</f>
        <v>0.895824</v>
      </c>
      <c r="I12" s="6" t="n">
        <f aca="false">G12*0.24884</f>
        <v>0.012442</v>
      </c>
      <c r="J12" s="8" t="n">
        <v>40</v>
      </c>
      <c r="K12" s="8" t="n">
        <v>379</v>
      </c>
      <c r="N12" s="0" t="n">
        <f aca="false">$B$18*$B$11*((2*$B$27*$B$28/($B$8*$B$26*($B$27-1)))*(1-H12/$B$11)^(2/$B$27)*(1-(1-H12/$B$11)^(($B$27-1)/$B$27)))^0.5*1000^0.5</f>
        <v>0.141499718899782</v>
      </c>
      <c r="O12" s="0" t="n">
        <f aca="false">N12*60*2.20462262184877</f>
        <v>18.7172088763021</v>
      </c>
    </row>
    <row r="13" customFormat="false" ht="14.4" hidden="false" customHeight="false" outlineLevel="0" collapsed="false">
      <c r="C13" s="8" t="n">
        <v>2</v>
      </c>
      <c r="D13" s="8" t="n">
        <v>-1.4</v>
      </c>
      <c r="E13" s="8" t="n">
        <f aca="false">-D13</f>
        <v>1.4</v>
      </c>
      <c r="F13" s="6" t="n">
        <f aca="false">E13-D13</f>
        <v>2.8</v>
      </c>
      <c r="G13" s="6" t="n">
        <v>0.05</v>
      </c>
      <c r="H13" s="6" t="n">
        <f aca="false">F13*0.24884</f>
        <v>0.696752</v>
      </c>
      <c r="I13" s="6" t="n">
        <f aca="false">G13*0.24884</f>
        <v>0.012442</v>
      </c>
      <c r="J13" s="8" t="n">
        <v>40</v>
      </c>
      <c r="K13" s="8" t="n">
        <v>384</v>
      </c>
      <c r="N13" s="0" t="n">
        <f aca="false">$B$18*$B$11*((2*$B$27*$B$28/($B$8*$B$26*($B$27-1)))*(1-H13/$B$11)^(2/$B$27)*(1-(1-H13/$B$11)^(($B$27-1)/$B$27)))^0.5*1000^0.5</f>
        <v>0.1249236130698</v>
      </c>
      <c r="O13" s="0" t="n">
        <f aca="false">N13*60*2.20462262184877</f>
        <v>16.5245654026058</v>
      </c>
    </row>
    <row r="14" customFormat="false" ht="14.4" hidden="false" customHeight="false" outlineLevel="0" collapsed="false">
      <c r="C14" s="8" t="n">
        <v>1</v>
      </c>
      <c r="D14" s="8" t="n">
        <v>-1</v>
      </c>
      <c r="E14" s="8" t="n">
        <f aca="false">-D14</f>
        <v>1</v>
      </c>
      <c r="F14" s="6" t="n">
        <f aca="false">E14-D14</f>
        <v>2</v>
      </c>
      <c r="G14" s="6" t="n">
        <v>0.05</v>
      </c>
      <c r="H14" s="6" t="n">
        <f aca="false">F14*0.24884</f>
        <v>0.49768</v>
      </c>
      <c r="I14" s="6" t="n">
        <f aca="false">G14*0.24884</f>
        <v>0.012442</v>
      </c>
      <c r="J14" s="8" t="n">
        <v>40</v>
      </c>
      <c r="K14" s="8" t="n">
        <v>391</v>
      </c>
      <c r="N14" s="0" t="n">
        <f aca="false">$B$18*$B$11*((2*$B$27*$B$28/($B$8*$B$26*($B$27-1)))*(1-H14/$B$11)^(2/$B$27)*(1-(1-H14/$B$11)^(($B$27-1)/$B$27)))^0.5*1000^0.5</f>
        <v>0.105691664098521</v>
      </c>
      <c r="O14" s="0" t="n">
        <f aca="false">N14*60*2.20462262184877</f>
        <v>13.9806140167465</v>
      </c>
    </row>
    <row r="15" customFormat="false" ht="14.4" hidden="false" customHeight="false" outlineLevel="0" collapsed="false">
      <c r="C15" s="8" t="n">
        <v>6</v>
      </c>
      <c r="D15" s="8" t="n">
        <f aca="false">-E15</f>
        <v>-3</v>
      </c>
      <c r="E15" s="8" t="n">
        <v>3</v>
      </c>
      <c r="F15" s="6" t="n">
        <f aca="false">E15-D15</f>
        <v>6</v>
      </c>
      <c r="G15" s="6" t="n">
        <v>0.05</v>
      </c>
      <c r="H15" s="6" t="n">
        <f aca="false">F15*0.24884</f>
        <v>1.49304</v>
      </c>
      <c r="I15" s="6" t="n">
        <f aca="false">G15*0.24884</f>
        <v>0.012442</v>
      </c>
      <c r="J15" s="10" t="n">
        <v>30</v>
      </c>
      <c r="K15" s="8" t="n">
        <v>394</v>
      </c>
      <c r="N15" s="0" t="n">
        <f aca="false">$B$18*$B$11*((2*$B$27*$B$28/($B$8*$B$26*($B$27-1)))*(1-H15/$B$11)^(2/$B$27)*(1-(1-H15/$B$11)^(($B$27-1)/$B$27)))^0.5*1000^0.5</f>
        <v>0.182091833032466</v>
      </c>
      <c r="O15" s="0" t="n">
        <f aca="false">N15*60*2.20462262184877</f>
        <v>24.086626461437</v>
      </c>
    </row>
    <row r="16" customFormat="false" ht="14.4" hidden="false" customHeight="false" outlineLevel="0" collapsed="false">
      <c r="C16" s="8" t="n">
        <v>5</v>
      </c>
      <c r="D16" s="8" t="n">
        <f aca="false">-E16</f>
        <v>-2.6</v>
      </c>
      <c r="E16" s="8" t="n">
        <v>2.6</v>
      </c>
      <c r="F16" s="6" t="n">
        <f aca="false">E16-D16</f>
        <v>5.2</v>
      </c>
      <c r="G16" s="6" t="n">
        <v>0.05</v>
      </c>
      <c r="H16" s="6" t="n">
        <f aca="false">F16*0.24884</f>
        <v>1.293968</v>
      </c>
      <c r="I16" s="6" t="n">
        <f aca="false">G16*0.24884</f>
        <v>0.012442</v>
      </c>
      <c r="J16" s="10" t="n">
        <v>30</v>
      </c>
      <c r="K16" s="8" t="n">
        <v>385</v>
      </c>
      <c r="N16" s="0" t="n">
        <f aca="false">$B$18*$B$11*((2*$B$27*$B$28/($B$8*$B$26*($B$27-1)))*(1-H16/$B$11)^(2/$B$27)*(1-(1-H16/$B$11)^(($B$27-1)/$B$27)))^0.5*1000^0.5</f>
        <v>0.169699539360067</v>
      </c>
      <c r="O16" s="0" t="n">
        <f aca="false">N16*60*2.20462262184877</f>
        <v>22.4474066034312</v>
      </c>
    </row>
    <row r="17" customFormat="false" ht="14.4" hidden="false" customHeight="false" outlineLevel="0" collapsed="false">
      <c r="C17" s="8" t="n">
        <v>4</v>
      </c>
      <c r="D17" s="8" t="n">
        <f aca="false">-E17</f>
        <v>-2.15</v>
      </c>
      <c r="E17" s="8" t="n">
        <v>2.15</v>
      </c>
      <c r="F17" s="6" t="n">
        <f aca="false">E17-D17</f>
        <v>4.3</v>
      </c>
      <c r="G17" s="6" t="n">
        <v>0.05</v>
      </c>
      <c r="H17" s="6" t="n">
        <f aca="false">F17*0.24884</f>
        <v>1.070012</v>
      </c>
      <c r="I17" s="6" t="n">
        <f aca="false">G17*0.24884</f>
        <v>0.012442</v>
      </c>
      <c r="J17" s="10" t="n">
        <v>30</v>
      </c>
      <c r="K17" s="8" t="n">
        <v>380</v>
      </c>
      <c r="N17" s="0" t="n">
        <f aca="false">$B$18*$B$11*((2*$B$27*$B$28/($B$8*$B$26*($B$27-1)))*(1-H17/$B$11)^(2/$B$27)*(1-(1-H17/$B$11)^(($B$27-1)/$B$27)))^0.5*1000^0.5</f>
        <v>0.154502035382052</v>
      </c>
      <c r="O17" s="0" t="n">
        <f aca="false">N17*60*2.20462262184877</f>
        <v>20.437120939497</v>
      </c>
    </row>
    <row r="18" customFormat="false" ht="14.4" hidden="false" customHeight="false" outlineLevel="0" collapsed="false">
      <c r="A18" s="0" t="s">
        <v>27</v>
      </c>
      <c r="B18" s="11" t="n">
        <v>0.00308</v>
      </c>
      <c r="C18" s="8" t="n">
        <v>3</v>
      </c>
      <c r="D18" s="8" t="n">
        <f aca="false">-E18</f>
        <v>-2.8</v>
      </c>
      <c r="E18" s="8" t="n">
        <v>2.8</v>
      </c>
      <c r="F18" s="6" t="n">
        <f aca="false">E18-D18</f>
        <v>5.6</v>
      </c>
      <c r="G18" s="6" t="n">
        <v>0.05</v>
      </c>
      <c r="H18" s="6" t="n">
        <f aca="false">F18*0.24884</f>
        <v>1.393504</v>
      </c>
      <c r="I18" s="6" t="n">
        <f aca="false">G18*0.24884</f>
        <v>0.012442</v>
      </c>
      <c r="J18" s="10" t="n">
        <v>30</v>
      </c>
      <c r="K18" s="8" t="n">
        <v>385</v>
      </c>
      <c r="N18" s="0" t="n">
        <f aca="false">$B$18*$B$11*((2*$B$27*$B$28/($B$8*$B$26*($B$27-1)))*(1-H18/$B$11)^(2/$B$27)*(1-(1-H18/$B$11)^(($B$27-1)/$B$27)))^0.5*1000^0.5</f>
        <v>0.176011504218343</v>
      </c>
      <c r="O18" s="0" t="n">
        <f aca="false">N18*60*2.20462262184877</f>
        <v>23.2823366343233</v>
      </c>
    </row>
    <row r="19" customFormat="false" ht="14.4" hidden="false" customHeight="false" outlineLevel="0" collapsed="false">
      <c r="A19" s="0" t="s">
        <v>28</v>
      </c>
      <c r="B19" s="11" t="n">
        <v>9.83E-006</v>
      </c>
      <c r="C19" s="8" t="n">
        <v>2</v>
      </c>
      <c r="D19" s="8" t="n">
        <f aca="false">-E19</f>
        <v>-1.4</v>
      </c>
      <c r="E19" s="8" t="n">
        <v>1.4</v>
      </c>
      <c r="F19" s="6" t="n">
        <f aca="false">E19-D19</f>
        <v>2.8</v>
      </c>
      <c r="G19" s="6" t="n">
        <v>0.05</v>
      </c>
      <c r="H19" s="6" t="n">
        <f aca="false">F19*0.24884</f>
        <v>0.696752</v>
      </c>
      <c r="I19" s="6" t="n">
        <f aca="false">G19*0.24884</f>
        <v>0.012442</v>
      </c>
      <c r="J19" s="10" t="n">
        <v>30</v>
      </c>
      <c r="K19" s="8" t="n">
        <v>385</v>
      </c>
      <c r="N19" s="0" t="n">
        <f aca="false">$B$18*$B$11*((2*$B$27*$B$28/($B$8*$B$26*($B$27-1)))*(1-H19/$B$11)^(2/$B$27)*(1-(1-H19/$B$11)^(($B$27-1)/$B$27)))^0.5*1000^0.5</f>
        <v>0.1249236130698</v>
      </c>
      <c r="O19" s="0" t="n">
        <f aca="false">N19*60*2.20462262184877</f>
        <v>16.5245654026058</v>
      </c>
    </row>
    <row r="20" customFormat="false" ht="14.4" hidden="false" customHeight="false" outlineLevel="0" collapsed="false">
      <c r="C20" s="8" t="n">
        <v>1</v>
      </c>
      <c r="D20" s="8" t="n">
        <f aca="false">-E20</f>
        <v>-1</v>
      </c>
      <c r="E20" s="8" t="n">
        <v>1</v>
      </c>
      <c r="F20" s="6" t="n">
        <f aca="false">E20-D20</f>
        <v>2</v>
      </c>
      <c r="G20" s="6" t="n">
        <v>0.05</v>
      </c>
      <c r="H20" s="6" t="n">
        <f aca="false">F20*0.24884</f>
        <v>0.49768</v>
      </c>
      <c r="I20" s="6" t="n">
        <f aca="false">G20*0.24884</f>
        <v>0.012442</v>
      </c>
      <c r="J20" s="10" t="n">
        <v>30</v>
      </c>
      <c r="K20" s="8" t="n">
        <v>394</v>
      </c>
      <c r="N20" s="0" t="n">
        <f aca="false">$B$18*$B$11*((2*$B$27*$B$28/($B$8*$B$26*($B$27-1)))*(1-H20/$B$11)^(2/$B$27)*(1-(1-H20/$B$11)^(($B$27-1)/$B$27)))^0.5*1000^0.5</f>
        <v>0.105691664098521</v>
      </c>
      <c r="O20" s="0" t="n">
        <f aca="false">N20*60*2.20462262184877</f>
        <v>13.9806140167465</v>
      </c>
    </row>
    <row r="21" customFormat="false" ht="14.4" hidden="false" customHeight="false" outlineLevel="0" collapsed="false">
      <c r="A21" s="0" t="s">
        <v>29</v>
      </c>
      <c r="C21" s="8" t="n">
        <v>6</v>
      </c>
      <c r="D21" s="8"/>
      <c r="E21" s="8"/>
      <c r="F21" s="0"/>
      <c r="G21" s="6" t="n">
        <v>0.05</v>
      </c>
      <c r="H21" s="6" t="n">
        <f aca="false">F21*0.24884</f>
        <v>0</v>
      </c>
      <c r="I21" s="6" t="n">
        <f aca="false">G21*0.24884</f>
        <v>0.012442</v>
      </c>
      <c r="J21" s="8" t="n">
        <v>20</v>
      </c>
      <c r="K21" s="8"/>
      <c r="L21" s="0" t="s">
        <v>30</v>
      </c>
      <c r="N21" s="0" t="n">
        <f aca="false">$B$18*$B$11*((2*$B$27*$B$28/($B$8*$B$26*($B$27-1)))*(1-H21/$B$11)^(2/$B$27)*(1-(1-H21/$B$11)^(($B$27-1)/$B$27)))^0.5*1000^0.5</f>
        <v>0</v>
      </c>
      <c r="O21" s="0" t="n">
        <f aca="false">N21*60*2.20462262184877</f>
        <v>0</v>
      </c>
    </row>
    <row r="22" customFormat="false" ht="14.4" hidden="false" customHeight="false" outlineLevel="0" collapsed="false">
      <c r="A22" s="0" t="s">
        <v>31</v>
      </c>
      <c r="B22" s="0" t="n">
        <v>0.5</v>
      </c>
      <c r="C22" s="8" t="n">
        <v>5</v>
      </c>
      <c r="D22" s="8" t="n">
        <f aca="false">-E22</f>
        <v>-2.6</v>
      </c>
      <c r="E22" s="8" t="n">
        <v>2.6</v>
      </c>
      <c r="F22" s="6" t="n">
        <f aca="false">E22-D22</f>
        <v>5.2</v>
      </c>
      <c r="G22" s="6" t="n">
        <v>0.05</v>
      </c>
      <c r="H22" s="6" t="n">
        <f aca="false">F22*0.24884</f>
        <v>1.293968</v>
      </c>
      <c r="I22" s="6" t="n">
        <f aca="false">G22*0.24884</f>
        <v>0.012442</v>
      </c>
      <c r="J22" s="8" t="n">
        <v>20</v>
      </c>
      <c r="K22" s="8" t="n">
        <v>384</v>
      </c>
      <c r="N22" s="0" t="n">
        <f aca="false">$B$18*$B$11*((2*$B$27*$B$28/($B$8*$B$26*($B$27-1)))*(1-H22/$B$11)^(2/$B$27)*(1-(1-H22/$B$11)^(($B$27-1)/$B$27)))^0.5*1000^0.5</f>
        <v>0.169699539360067</v>
      </c>
      <c r="O22" s="0" t="n">
        <f aca="false">N22*60*2.20462262184877</f>
        <v>22.4474066034312</v>
      </c>
    </row>
    <row r="23" customFormat="false" ht="14.4" hidden="false" customHeight="false" outlineLevel="0" collapsed="false">
      <c r="A23" s="0" t="s">
        <v>32</v>
      </c>
      <c r="B23" s="0" t="n">
        <v>0.025</v>
      </c>
      <c r="C23" s="8" t="n">
        <v>4</v>
      </c>
      <c r="D23" s="8" t="n">
        <f aca="false">-E23</f>
        <v>-2.2</v>
      </c>
      <c r="E23" s="8" t="n">
        <v>2.2</v>
      </c>
      <c r="F23" s="6" t="n">
        <f aca="false">E23-D23</f>
        <v>4.4</v>
      </c>
      <c r="G23" s="6" t="n">
        <v>0.05</v>
      </c>
      <c r="H23" s="6" t="n">
        <f aca="false">F23*0.24884</f>
        <v>1.094896</v>
      </c>
      <c r="I23" s="6" t="n">
        <f aca="false">G23*0.24884</f>
        <v>0.012442</v>
      </c>
      <c r="J23" s="8" t="n">
        <v>20</v>
      </c>
      <c r="K23" s="8" t="n">
        <v>381</v>
      </c>
      <c r="N23" s="0" t="n">
        <f aca="false">$B$18*$B$11*((2*$B$27*$B$28/($B$8*$B$26*($B$27-1)))*(1-H23/$B$11)^(2/$B$27)*(1-(1-H23/$B$11)^(($B$27-1)/$B$27)))^0.5*1000^0.5</f>
        <v>0.156267437258403</v>
      </c>
      <c r="O23" s="0" t="n">
        <f aca="false">N23*60*2.20462262184877</f>
        <v>20.6706436342925</v>
      </c>
    </row>
    <row r="24" customFormat="false" ht="14.4" hidden="false" customHeight="false" outlineLevel="0" collapsed="false">
      <c r="A24" s="0" t="s">
        <v>33</v>
      </c>
      <c r="B24" s="0" t="n">
        <v>0.5</v>
      </c>
      <c r="C24" s="8" t="n">
        <v>3</v>
      </c>
      <c r="D24" s="8" t="n">
        <f aca="false">-E24</f>
        <v>-1.75</v>
      </c>
      <c r="E24" s="8" t="n">
        <v>1.75</v>
      </c>
      <c r="F24" s="6" t="n">
        <f aca="false">E24-D24</f>
        <v>3.5</v>
      </c>
      <c r="G24" s="6" t="n">
        <v>0.05</v>
      </c>
      <c r="H24" s="6" t="n">
        <f aca="false">F24*0.24884</f>
        <v>0.87094</v>
      </c>
      <c r="I24" s="6" t="n">
        <f aca="false">G24*0.24884</f>
        <v>0.012442</v>
      </c>
      <c r="J24" s="8" t="n">
        <v>20</v>
      </c>
      <c r="K24" s="8" t="n">
        <v>382</v>
      </c>
      <c r="N24" s="0" t="n">
        <f aca="false">$B$18*$B$11*((2*$B$27*$B$28/($B$8*$B$26*($B$27-1)))*(1-H24/$B$11)^(2/$B$27)*(1-(1-H24/$B$11)^(($B$27-1)/$B$27)))^0.5*1000^0.5</f>
        <v>0.13953914311301</v>
      </c>
      <c r="O24" s="0" t="n">
        <f aca="false">N24*60*2.20462262184877</f>
        <v>18.4578690924201</v>
      </c>
    </row>
    <row r="25" customFormat="false" ht="14.4" hidden="false" customHeight="false" outlineLevel="0" collapsed="false">
      <c r="C25" s="8" t="n">
        <v>2</v>
      </c>
      <c r="D25" s="8" t="n">
        <f aca="false">-E25</f>
        <v>-1.3</v>
      </c>
      <c r="E25" s="8" t="n">
        <v>1.3</v>
      </c>
      <c r="F25" s="6" t="n">
        <f aca="false">E25-D25</f>
        <v>2.6</v>
      </c>
      <c r="G25" s="6" t="n">
        <v>0.05</v>
      </c>
      <c r="H25" s="6" t="n">
        <f aca="false">F25*0.24884</f>
        <v>0.646984</v>
      </c>
      <c r="I25" s="6" t="n">
        <f aca="false">G25*0.24884</f>
        <v>0.012442</v>
      </c>
      <c r="J25" s="8" t="n">
        <v>20</v>
      </c>
      <c r="K25" s="8" t="n">
        <v>389</v>
      </c>
      <c r="N25" s="0" t="n">
        <f aca="false">$B$18*$B$11*((2*$B$27*$B$28/($B$8*$B$26*($B$27-1)))*(1-H25/$B$11)^(2/$B$27)*(1-(1-H25/$B$11)^(($B$27-1)/$B$27)))^0.5*1000^0.5</f>
        <v>0.120411326434354</v>
      </c>
      <c r="O25" s="0" t="n">
        <f aca="false">N25*60*2.20462262184877</f>
        <v>15.9276920510396</v>
      </c>
    </row>
    <row r="26" customFormat="false" ht="14.4" hidden="false" customHeight="false" outlineLevel="0" collapsed="false">
      <c r="A26" s="0" t="s">
        <v>34</v>
      </c>
      <c r="B26" s="0" t="n">
        <v>8.3145</v>
      </c>
      <c r="C26" s="8" t="n">
        <v>1</v>
      </c>
      <c r="D26" s="8" t="n">
        <f aca="false">-E26</f>
        <v>-1</v>
      </c>
      <c r="E26" s="8" t="n">
        <v>1</v>
      </c>
      <c r="F26" s="6" t="n">
        <f aca="false">E26-D26</f>
        <v>2</v>
      </c>
      <c r="G26" s="6" t="n">
        <v>0.05</v>
      </c>
      <c r="H26" s="6" t="n">
        <f aca="false">F26*0.24884</f>
        <v>0.49768</v>
      </c>
      <c r="I26" s="6" t="n">
        <f aca="false">G26*0.24884</f>
        <v>0.012442</v>
      </c>
      <c r="J26" s="8" t="n">
        <v>20</v>
      </c>
      <c r="K26" s="8" t="n">
        <v>394</v>
      </c>
      <c r="N26" s="0" t="n">
        <f aca="false">$B$18*$B$11*((2*$B$27*$B$28/($B$8*$B$26*($B$27-1)))*(1-H26/$B$11)^(2/$B$27)*(1-(1-H26/$B$11)^(($B$27-1)/$B$27)))^0.5*1000^0.5</f>
        <v>0.105691664098521</v>
      </c>
      <c r="O26" s="0" t="n">
        <f aca="false">N26*60*2.20462262184877</f>
        <v>13.9806140167465</v>
      </c>
    </row>
    <row r="27" customFormat="false" ht="14.4" hidden="false" customHeight="false" outlineLevel="0" collapsed="false">
      <c r="A27" s="0" t="s">
        <v>35</v>
      </c>
      <c r="B27" s="0" t="n">
        <v>1.4</v>
      </c>
      <c r="C27" s="8" t="n">
        <v>6</v>
      </c>
      <c r="D27" s="8" t="n">
        <f aca="false">-E27</f>
        <v>-2.9</v>
      </c>
      <c r="E27" s="8" t="n">
        <v>2.9</v>
      </c>
      <c r="F27" s="6" t="n">
        <f aca="false">E27-D27</f>
        <v>5.8</v>
      </c>
      <c r="G27" s="6" t="n">
        <v>0.05</v>
      </c>
      <c r="H27" s="6" t="n">
        <f aca="false">F27*0.24884</f>
        <v>1.443272</v>
      </c>
      <c r="I27" s="6" t="n">
        <f aca="false">G27*0.24884</f>
        <v>0.012442</v>
      </c>
      <c r="J27" s="10" t="n">
        <v>16</v>
      </c>
      <c r="K27" s="8" t="n">
        <v>400</v>
      </c>
      <c r="N27" s="0" t="n">
        <f aca="false">$B$18*$B$11*((2*$B$27*$B$28/($B$8*$B$26*($B$27-1)))*(1-H27/$B$11)^(2/$B$27)*(1-(1-H27/$B$11)^(($B$27-1)/$B$27)))^0.5*1000^0.5</f>
        <v>0.17907912741654</v>
      </c>
      <c r="O27" s="0" t="n">
        <f aca="false">N27*60*2.20462262184877</f>
        <v>23.6881137242066</v>
      </c>
      <c r="T27" s="6"/>
    </row>
    <row r="28" customFormat="false" ht="14.4" hidden="false" customHeight="false" outlineLevel="0" collapsed="false">
      <c r="A28" s="0" t="s">
        <v>36</v>
      </c>
      <c r="B28" s="0" t="n">
        <f aca="false">28.998</f>
        <v>28.998</v>
      </c>
      <c r="C28" s="8" t="n">
        <v>5</v>
      </c>
      <c r="D28" s="8" t="n">
        <f aca="false">-E28</f>
        <v>-2.5</v>
      </c>
      <c r="E28" s="8" t="n">
        <v>2.5</v>
      </c>
      <c r="F28" s="6" t="n">
        <f aca="false">E28-D28</f>
        <v>5</v>
      </c>
      <c r="G28" s="6" t="n">
        <v>0.05</v>
      </c>
      <c r="H28" s="6" t="n">
        <f aca="false">F28*0.24884</f>
        <v>1.2442</v>
      </c>
      <c r="I28" s="6" t="n">
        <f aca="false">G28*0.24884</f>
        <v>0.012442</v>
      </c>
      <c r="J28" s="10" t="n">
        <v>16</v>
      </c>
      <c r="K28" s="8" t="n">
        <v>393</v>
      </c>
      <c r="N28" s="0" t="n">
        <f aca="false">$B$18*$B$11*((2*$B$27*$B$28/($B$8*$B$26*($B$27-1)))*(1-H28/$B$11)^(2/$B$27)*(1-(1-H28/$B$11)^(($B$27-1)/$B$27)))^0.5*1000^0.5</f>
        <v>0.166448496410507</v>
      </c>
      <c r="O28" s="0" t="n">
        <f aca="false">N28*60*2.20462262184877</f>
        <v>22.017367233559</v>
      </c>
    </row>
    <row r="29" customFormat="false" ht="14.4" hidden="false" customHeight="false" outlineLevel="0" collapsed="false">
      <c r="C29" s="8" t="n">
        <v>4</v>
      </c>
      <c r="D29" s="8" t="n">
        <f aca="false">-E29</f>
        <v>-2.2</v>
      </c>
      <c r="E29" s="8" t="n">
        <v>2.2</v>
      </c>
      <c r="F29" s="6" t="n">
        <f aca="false">E29-D29</f>
        <v>4.4</v>
      </c>
      <c r="G29" s="6" t="n">
        <v>0.05</v>
      </c>
      <c r="H29" s="6" t="n">
        <f aca="false">F29*0.24884</f>
        <v>1.094896</v>
      </c>
      <c r="I29" s="6" t="n">
        <f aca="false">G29*0.24884</f>
        <v>0.012442</v>
      </c>
      <c r="J29" s="10" t="n">
        <v>16</v>
      </c>
      <c r="K29" s="8" t="n">
        <v>389</v>
      </c>
      <c r="N29" s="0" t="n">
        <f aca="false">$B$18*$B$11*((2*$B$27*$B$28/($B$8*$B$26*($B$27-1)))*(1-H29/$B$11)^(2/$B$27)*(1-(1-H29/$B$11)^(($B$27-1)/$B$27)))^0.5*1000^0.5</f>
        <v>0.156267437258403</v>
      </c>
      <c r="O29" s="0" t="n">
        <f aca="false">N29*60*2.20462262184877</f>
        <v>20.6706436342925</v>
      </c>
    </row>
    <row r="30" customFormat="false" ht="14.4" hidden="false" customHeight="false" outlineLevel="0" collapsed="false">
      <c r="C30" s="8" t="n">
        <v>3</v>
      </c>
      <c r="D30" s="8" t="n">
        <f aca="false">-E30</f>
        <v>-1.7</v>
      </c>
      <c r="E30" s="8" t="n">
        <v>1.7</v>
      </c>
      <c r="F30" s="6" t="n">
        <f aca="false">E30-D30</f>
        <v>3.4</v>
      </c>
      <c r="G30" s="6" t="n">
        <v>0.05</v>
      </c>
      <c r="H30" s="6" t="n">
        <f aca="false">F30*0.24884</f>
        <v>0.846056</v>
      </c>
      <c r="I30" s="6" t="n">
        <f aca="false">G30*0.24884</f>
        <v>0.012442</v>
      </c>
      <c r="J30" s="10" t="n">
        <v>16</v>
      </c>
      <c r="K30" s="8" t="n">
        <v>392</v>
      </c>
      <c r="N30" s="0" t="n">
        <f aca="false">$B$18*$B$11*((2*$B$27*$B$28/($B$8*$B$26*($B$27-1)))*(1-H30/$B$11)^(2/$B$27)*(1-(1-H30/$B$11)^(($B$27-1)/$B$27)))^0.5*1000^0.5</f>
        <v>0.137549550526231</v>
      </c>
      <c r="O30" s="0" t="n">
        <f aca="false">N30*60*2.20462262184877</f>
        <v>18.1946910429156</v>
      </c>
    </row>
    <row r="31" customFormat="false" ht="14.4" hidden="false" customHeight="false" outlineLevel="0" collapsed="false">
      <c r="C31" s="8" t="n">
        <v>2</v>
      </c>
      <c r="D31" s="8" t="n">
        <f aca="false">-E31</f>
        <v>-1.4</v>
      </c>
      <c r="E31" s="8" t="n">
        <v>1.4</v>
      </c>
      <c r="F31" s="6" t="n">
        <f aca="false">E31-D31</f>
        <v>2.8</v>
      </c>
      <c r="G31" s="6" t="n">
        <v>0.05</v>
      </c>
      <c r="H31" s="6" t="n">
        <f aca="false">F31*0.24884</f>
        <v>0.696752</v>
      </c>
      <c r="I31" s="6" t="n">
        <f aca="false">G31*0.24884</f>
        <v>0.012442</v>
      </c>
      <c r="J31" s="10" t="n">
        <v>16</v>
      </c>
      <c r="K31" s="8" t="n">
        <v>388</v>
      </c>
      <c r="N31" s="0" t="n">
        <f aca="false">$B$18*$B$11*((2*$B$27*$B$28/($B$8*$B$26*($B$27-1)))*(1-H31/$B$11)^(2/$B$27)*(1-(1-H31/$B$11)^(($B$27-1)/$B$27)))^0.5*1000^0.5</f>
        <v>0.1249236130698</v>
      </c>
      <c r="O31" s="0" t="n">
        <f aca="false">N31*60*2.20462262184877</f>
        <v>16.5245654026058</v>
      </c>
    </row>
    <row r="32" customFormat="false" ht="14.4" hidden="false" customHeight="false" outlineLevel="0" collapsed="false">
      <c r="C32" s="8" t="n">
        <v>1</v>
      </c>
      <c r="D32" s="8" t="n">
        <f aca="false">-E32</f>
        <v>-1</v>
      </c>
      <c r="E32" s="8" t="n">
        <v>1</v>
      </c>
      <c r="F32" s="6" t="n">
        <f aca="false">E32-D32</f>
        <v>2</v>
      </c>
      <c r="G32" s="6" t="n">
        <v>0.05</v>
      </c>
      <c r="H32" s="6" t="n">
        <f aca="false">F32*0.24884</f>
        <v>0.49768</v>
      </c>
      <c r="I32" s="6" t="n">
        <f aca="false">G32*0.24884</f>
        <v>0.012442</v>
      </c>
      <c r="J32" s="10" t="n">
        <v>16</v>
      </c>
      <c r="K32" s="8" t="n">
        <v>396</v>
      </c>
      <c r="N32" s="0" t="n">
        <f aca="false">$B$18*$B$11*((2*$B$27*$B$28/($B$8*$B$26*($B$27-1)))*(1-H32/$B$11)^(2/$B$27)*(1-(1-H32/$B$11)^(($B$27-1)/$B$27)))^0.5*1000^0.5</f>
        <v>0.105691664098521</v>
      </c>
      <c r="O32" s="0" t="n">
        <f aca="false">N32*60*2.20462262184877</f>
        <v>13.9806140167465</v>
      </c>
    </row>
    <row r="33" customFormat="false" ht="14.4" hidden="false" customHeight="false" outlineLevel="0" collapsed="false">
      <c r="C33" s="5" t="n">
        <v>6</v>
      </c>
      <c r="D33" s="5" t="n">
        <v>-2.9</v>
      </c>
      <c r="E33" s="5" t="n">
        <f aca="false">-D33</f>
        <v>2.9</v>
      </c>
      <c r="F33" s="6" t="n">
        <f aca="false">E33-D33</f>
        <v>5.8</v>
      </c>
      <c r="G33" s="6" t="n">
        <v>0.05</v>
      </c>
      <c r="H33" s="6" t="n">
        <f aca="false">F33*0.24884</f>
        <v>1.443272</v>
      </c>
      <c r="I33" s="6" t="n">
        <f aca="false">G33*0.24884</f>
        <v>0.012442</v>
      </c>
      <c r="J33" s="5" t="n">
        <v>50</v>
      </c>
      <c r="K33" s="5" t="n">
        <v>405</v>
      </c>
      <c r="L33" s="5" t="s">
        <v>37</v>
      </c>
      <c r="M33" s="5"/>
      <c r="N33" s="0" t="n">
        <f aca="false">$B$18*$B$11*((2*$B$27*$B$28/($B$8*$B$26*($B$27-1)))*(1-H33/$B$11)^(2/$B$27)*(1-(1-H33/$B$11)^(($B$27-1)/$B$27)))^0.5*1000^0.5</f>
        <v>0.17907912741654</v>
      </c>
      <c r="O33" s="0" t="n">
        <f aca="false">N33*60*2.20462262184877</f>
        <v>23.6881137242066</v>
      </c>
    </row>
    <row r="34" customFormat="false" ht="14.4" hidden="false" customHeight="false" outlineLevel="0" collapsed="false">
      <c r="C34" s="5" t="n">
        <v>5</v>
      </c>
      <c r="D34" s="5" t="n">
        <v>-2.6</v>
      </c>
      <c r="E34" s="5" t="n">
        <f aca="false">-D34</f>
        <v>2.6</v>
      </c>
      <c r="F34" s="6" t="n">
        <f aca="false">E34-D34</f>
        <v>5.2</v>
      </c>
      <c r="G34" s="6" t="n">
        <v>0.05</v>
      </c>
      <c r="H34" s="6" t="n">
        <f aca="false">F34*0.24884</f>
        <v>1.293968</v>
      </c>
      <c r="I34" s="6" t="n">
        <f aca="false">G34*0.24884</f>
        <v>0.012442</v>
      </c>
      <c r="J34" s="5" t="n">
        <v>50</v>
      </c>
      <c r="K34" s="5" t="n">
        <v>390</v>
      </c>
      <c r="L34" s="5"/>
      <c r="M34" s="5"/>
      <c r="N34" s="0" t="n">
        <f aca="false">$B$18*$B$11*((2*$B$27*$B$28/($B$8*$B$26*($B$27-1)))*(1-H34/$B$11)^(2/$B$27)*(1-(1-H34/$B$11)^(($B$27-1)/$B$27)))^0.5*1000^0.5</f>
        <v>0.169699539360067</v>
      </c>
      <c r="O34" s="0" t="n">
        <f aca="false">N34*60*2.20462262184877</f>
        <v>22.4474066034312</v>
      </c>
    </row>
    <row r="35" customFormat="false" ht="14.4" hidden="false" customHeight="false" outlineLevel="0" collapsed="false">
      <c r="C35" s="5" t="n">
        <v>4</v>
      </c>
      <c r="D35" s="5" t="n">
        <v>-2.15</v>
      </c>
      <c r="E35" s="5" t="n">
        <f aca="false">-D35</f>
        <v>2.15</v>
      </c>
      <c r="F35" s="6" t="n">
        <f aca="false">E35-D35</f>
        <v>4.3</v>
      </c>
      <c r="G35" s="6" t="n">
        <v>0.05</v>
      </c>
      <c r="H35" s="6" t="n">
        <f aca="false">F35*0.24884</f>
        <v>1.070012</v>
      </c>
      <c r="I35" s="6" t="n">
        <f aca="false">G35*0.24884</f>
        <v>0.012442</v>
      </c>
      <c r="J35" s="5" t="n">
        <v>50</v>
      </c>
      <c r="K35" s="5" t="n">
        <v>384</v>
      </c>
      <c r="L35" s="5"/>
      <c r="M35" s="5"/>
      <c r="N35" s="0" t="n">
        <f aca="false">$B$18*$B$11*((2*$B$27*$B$28/($B$8*$B$26*($B$27-1)))*(1-H35/$B$11)^(2/$B$27)*(1-(1-H35/$B$11)^(($B$27-1)/$B$27)))^0.5*1000^0.5</f>
        <v>0.154502035382052</v>
      </c>
      <c r="O35" s="0" t="n">
        <f aca="false">N35*60*2.20462262184877</f>
        <v>20.437120939497</v>
      </c>
    </row>
    <row r="36" customFormat="false" ht="14.4" hidden="false" customHeight="false" outlineLevel="0" collapsed="false">
      <c r="C36" s="5" t="n">
        <v>3</v>
      </c>
      <c r="D36" s="5" t="n">
        <f aca="false">-1.8</f>
        <v>-1.8</v>
      </c>
      <c r="E36" s="5" t="n">
        <f aca="false">-D36</f>
        <v>1.8</v>
      </c>
      <c r="F36" s="6" t="n">
        <f aca="false">E36-D36</f>
        <v>3.6</v>
      </c>
      <c r="G36" s="6" t="n">
        <v>0.05</v>
      </c>
      <c r="H36" s="6" t="n">
        <f aca="false">F36*0.24884</f>
        <v>0.895824</v>
      </c>
      <c r="I36" s="6" t="n">
        <f aca="false">G36*0.24884</f>
        <v>0.012442</v>
      </c>
      <c r="J36" s="5" t="n">
        <v>50</v>
      </c>
      <c r="K36" s="5" t="n">
        <v>388</v>
      </c>
      <c r="L36" s="5"/>
      <c r="M36" s="5"/>
      <c r="N36" s="0" t="n">
        <f aca="false">$B$18*$B$11*((2*$B$27*$B$28/($B$8*$B$26*($B$27-1)))*(1-H36/$B$11)^(2/$B$27)*(1-(1-H36/$B$11)^(($B$27-1)/$B$27)))^0.5*1000^0.5</f>
        <v>0.141499718899782</v>
      </c>
      <c r="O36" s="0" t="n">
        <f aca="false">N36*60*2.20462262184877</f>
        <v>18.7172088763021</v>
      </c>
    </row>
    <row r="37" customFormat="false" ht="14.4" hidden="false" customHeight="false" outlineLevel="0" collapsed="false">
      <c r="C37" s="5" t="n">
        <v>2</v>
      </c>
      <c r="D37" s="5" t="n">
        <v>-1.3</v>
      </c>
      <c r="E37" s="5" t="n">
        <f aca="false">-D37</f>
        <v>1.3</v>
      </c>
      <c r="F37" s="6" t="n">
        <f aca="false">E37-D37</f>
        <v>2.6</v>
      </c>
      <c r="G37" s="6" t="n">
        <v>0.05</v>
      </c>
      <c r="H37" s="6" t="n">
        <f aca="false">F37*0.24884</f>
        <v>0.646984</v>
      </c>
      <c r="I37" s="6" t="n">
        <f aca="false">G37*0.24884</f>
        <v>0.012442</v>
      </c>
      <c r="J37" s="5" t="n">
        <v>50</v>
      </c>
      <c r="K37" s="5" t="n">
        <v>390</v>
      </c>
      <c r="L37" s="5"/>
      <c r="M37" s="5"/>
      <c r="N37" s="0" t="n">
        <f aca="false">$B$18*$B$11*((2*$B$27*$B$28/($B$8*$B$26*($B$27-1)))*(1-H37/$B$11)^(2/$B$27)*(1-(1-H37/$B$11)^(($B$27-1)/$B$27)))^0.5*1000^0.5</f>
        <v>0.120411326434354</v>
      </c>
      <c r="O37" s="0" t="n">
        <f aca="false">N37*60*2.20462262184877</f>
        <v>15.9276920510396</v>
      </c>
    </row>
    <row r="38" customFormat="false" ht="14.4" hidden="false" customHeight="false" outlineLevel="0" collapsed="false">
      <c r="C38" s="5" t="n">
        <v>1</v>
      </c>
      <c r="D38" s="5" t="n">
        <v>-1</v>
      </c>
      <c r="E38" s="5" t="n">
        <f aca="false">-D38</f>
        <v>1</v>
      </c>
      <c r="F38" s="6" t="n">
        <f aca="false">E38-D38</f>
        <v>2</v>
      </c>
      <c r="G38" s="6" t="n">
        <v>0.05</v>
      </c>
      <c r="H38" s="6" t="n">
        <f aca="false">F38*0.24884</f>
        <v>0.49768</v>
      </c>
      <c r="I38" s="6" t="n">
        <f aca="false">G38*0.24884</f>
        <v>0.012442</v>
      </c>
      <c r="J38" s="5" t="n">
        <v>50</v>
      </c>
      <c r="K38" s="5" t="n">
        <v>392</v>
      </c>
      <c r="L38" s="5"/>
      <c r="M38" s="5"/>
      <c r="N38" s="0" t="n">
        <f aca="false">$B$18*$B$11*((2*$B$27*$B$28/($B$8*$B$26*($B$27-1)))*(1-H38/$B$11)^(2/$B$27)*(1-(1-H38/$B$11)^(($B$27-1)/$B$27)))^0.5*1000^0.5</f>
        <v>0.105691664098521</v>
      </c>
      <c r="O38" s="0" t="n">
        <f aca="false">N38*60*2.20462262184877</f>
        <v>13.9806140167465</v>
      </c>
    </row>
    <row r="39" customFormat="false" ht="14.4" hidden="false" customHeight="false" outlineLevel="0" collapsed="false">
      <c r="C39" s="8" t="n">
        <v>6</v>
      </c>
      <c r="D39" s="8"/>
      <c r="E39" s="8" t="n">
        <v>3</v>
      </c>
      <c r="F39" s="6" t="n">
        <f aca="false">E39-D39</f>
        <v>3</v>
      </c>
      <c r="G39" s="6" t="n">
        <v>0.05</v>
      </c>
      <c r="H39" s="6" t="n">
        <f aca="false">F39*0.24884</f>
        <v>0.74652</v>
      </c>
      <c r="I39" s="6" t="n">
        <f aca="false">G39*0.24884</f>
        <v>0.012442</v>
      </c>
      <c r="J39" s="10" t="n">
        <v>50</v>
      </c>
      <c r="K39" s="8" t="n">
        <v>393</v>
      </c>
      <c r="N39" s="0" t="n">
        <f aca="false">$B$18*$B$11*((2*$B$27*$B$28/($B$8*$B$26*($B$27-1)))*(1-H39/$B$11)^(2/$B$27)*(1-(1-H39/$B$11)^(($B$27-1)/$B$27)))^0.5*1000^0.5</f>
        <v>0.129273926905518</v>
      </c>
      <c r="O39" s="0" t="n">
        <f aca="false">N39*60*2.20462262184877</f>
        <v>17.1000134202677</v>
      </c>
    </row>
    <row r="40" customFormat="false" ht="14.4" hidden="false" customHeight="false" outlineLevel="0" collapsed="false">
      <c r="C40" s="8" t="n">
        <v>5</v>
      </c>
      <c r="D40" s="8"/>
      <c r="E40" s="8" t="n">
        <v>2.6</v>
      </c>
      <c r="F40" s="6" t="n">
        <f aca="false">E40-D40</f>
        <v>2.6</v>
      </c>
      <c r="G40" s="6" t="n">
        <v>0.05</v>
      </c>
      <c r="H40" s="6" t="n">
        <f aca="false">F40*0.24884</f>
        <v>0.646984</v>
      </c>
      <c r="I40" s="6" t="n">
        <f aca="false">G40*0.24884</f>
        <v>0.012442</v>
      </c>
      <c r="J40" s="10" t="n">
        <v>50</v>
      </c>
      <c r="K40" s="8" t="n">
        <v>387</v>
      </c>
      <c r="N40" s="0" t="n">
        <f aca="false">$B$18*$B$11*((2*$B$27*$B$28/($B$8*$B$26*($B$27-1)))*(1-H40/$B$11)^(2/$B$27)*(1-(1-H40/$B$11)^(($B$27-1)/$B$27)))^0.5*1000^0.5</f>
        <v>0.120411326434354</v>
      </c>
      <c r="O40" s="0" t="n">
        <f aca="false">N40*60*2.20462262184877</f>
        <v>15.9276920510396</v>
      </c>
    </row>
    <row r="41" customFormat="false" ht="14.4" hidden="false" customHeight="false" outlineLevel="0" collapsed="false">
      <c r="C41" s="8" t="n">
        <v>4</v>
      </c>
      <c r="D41" s="8"/>
      <c r="E41" s="8" t="n">
        <v>2.2</v>
      </c>
      <c r="F41" s="6" t="n">
        <f aca="false">E41-D41</f>
        <v>2.2</v>
      </c>
      <c r="G41" s="6" t="n">
        <v>0.05</v>
      </c>
      <c r="H41" s="6" t="n">
        <f aca="false">F41*0.24884</f>
        <v>0.547448</v>
      </c>
      <c r="I41" s="6" t="n">
        <f aca="false">G41*0.24884</f>
        <v>0.012442</v>
      </c>
      <c r="J41" s="10" t="n">
        <v>50</v>
      </c>
      <c r="K41" s="8" t="n">
        <v>382</v>
      </c>
      <c r="N41" s="0" t="n">
        <f aca="false">$B$18*$B$11*((2*$B$27*$B$28/($B$8*$B$26*($B$27-1)))*(1-H41/$B$11)^(2/$B$27)*(1-(1-H41/$B$11)^(($B$27-1)/$B$27)))^0.5*1000^0.5</f>
        <v>0.110821012957818</v>
      </c>
      <c r="O41" s="0" t="n">
        <f aca="false">N41*60*2.20462262184877</f>
        <v>14.6591107285801</v>
      </c>
    </row>
    <row r="42" customFormat="false" ht="14.4" hidden="false" customHeight="false" outlineLevel="0" collapsed="false">
      <c r="C42" s="8" t="n">
        <v>3</v>
      </c>
      <c r="D42" s="8"/>
      <c r="E42" s="8" t="n">
        <v>1.8</v>
      </c>
      <c r="F42" s="6" t="n">
        <f aca="false">E42-D42</f>
        <v>1.8</v>
      </c>
      <c r="G42" s="6" t="n">
        <v>0.05</v>
      </c>
      <c r="H42" s="6" t="n">
        <f aca="false">F42*0.24884</f>
        <v>0.447912</v>
      </c>
      <c r="I42" s="6" t="n">
        <f aca="false">G42*0.24884</f>
        <v>0.012442</v>
      </c>
      <c r="J42" s="10" t="n">
        <v>50</v>
      </c>
      <c r="K42" s="8" t="n">
        <v>381</v>
      </c>
      <c r="N42" s="0" t="n">
        <f aca="false">$B$18*$B$11*((2*$B$27*$B$28/($B$8*$B$26*($B$27-1)))*(1-H42/$B$11)^(2/$B$27)*(1-(1-H42/$B$11)^(($B$27-1)/$B$27)))^0.5*1000^0.5</f>
        <v>0.10029444805669</v>
      </c>
      <c r="O42" s="0" t="n">
        <f aca="false">N42*60*2.20462262184877</f>
        <v>13.2666845418969</v>
      </c>
    </row>
    <row r="43" customFormat="false" ht="14.4" hidden="false" customHeight="false" outlineLevel="0" collapsed="false">
      <c r="C43" s="8" t="n">
        <v>2</v>
      </c>
      <c r="D43" s="8"/>
      <c r="E43" s="8" t="n">
        <v>1.45</v>
      </c>
      <c r="F43" s="6" t="n">
        <f aca="false">E43-D43</f>
        <v>1.45</v>
      </c>
      <c r="G43" s="6" t="n">
        <v>0.05</v>
      </c>
      <c r="H43" s="6" t="n">
        <f aca="false">F43*0.24884</f>
        <v>0.360818</v>
      </c>
      <c r="I43" s="6" t="n">
        <f aca="false">G43*0.24884</f>
        <v>0.012442</v>
      </c>
      <c r="J43" s="10" t="n">
        <v>50</v>
      </c>
      <c r="K43" s="8" t="n">
        <v>392</v>
      </c>
      <c r="N43" s="0" t="n">
        <f aca="false">$B$18*$B$11*((2*$B$27*$B$28/($B$8*$B$26*($B$27-1)))*(1-H43/$B$11)^(2/$B$27)*(1-(1-H43/$B$11)^(($B$27-1)/$B$27)))^0.5*1000^0.5</f>
        <v>0.0900586793067057</v>
      </c>
      <c r="O43" s="0" t="n">
        <f aca="false">N43*60*2.20462262184877</f>
        <v>11.9127241016032</v>
      </c>
    </row>
    <row r="44" customFormat="false" ht="14.4" hidden="false" customHeight="false" outlineLevel="0" collapsed="false">
      <c r="C44" s="8" t="n">
        <v>1</v>
      </c>
      <c r="D44" s="8"/>
      <c r="E44" s="8" t="n">
        <v>1</v>
      </c>
      <c r="F44" s="6" t="n">
        <f aca="false">E44-D44</f>
        <v>1</v>
      </c>
      <c r="G44" s="6" t="n">
        <v>0.05</v>
      </c>
      <c r="H44" s="6" t="n">
        <f aca="false">F44*0.24884</f>
        <v>0.24884</v>
      </c>
      <c r="I44" s="6" t="n">
        <f aca="false">G44*0.24884</f>
        <v>0.012442</v>
      </c>
      <c r="J44" s="10" t="n">
        <v>50</v>
      </c>
      <c r="K44" s="8" t="n">
        <v>392</v>
      </c>
      <c r="N44" s="0" t="n">
        <f aca="false">$B$18*$B$11*((2*$B$27*$B$28/($B$8*$B$26*($B$27-1)))*(1-H44/$B$11)^(2/$B$27)*(1-(1-H44/$B$11)^(($B$27-1)/$B$27)))^0.5*1000^0.5</f>
        <v>0.0748341175450134</v>
      </c>
      <c r="O44" s="0" t="n">
        <f aca="false">N44*60*2.20462262184877</f>
        <v>9.89885930554959</v>
      </c>
    </row>
    <row r="45" customFormat="false" ht="14.4" hidden="false" customHeight="false" outlineLevel="0" collapsed="false">
      <c r="C45" s="8" t="n">
        <v>10</v>
      </c>
      <c r="D45" s="8"/>
      <c r="E45" s="8"/>
      <c r="F45" s="6" t="n">
        <f aca="false">E45-D45</f>
        <v>0</v>
      </c>
      <c r="G45" s="6" t="n">
        <v>0.05</v>
      </c>
      <c r="H45" s="6" t="n">
        <f aca="false">F45*0.24884</f>
        <v>0</v>
      </c>
      <c r="I45" s="6" t="n">
        <f aca="false">G45*0.24884</f>
        <v>0.012442</v>
      </c>
      <c r="J45" s="10" t="n">
        <v>50</v>
      </c>
      <c r="K45" s="8"/>
      <c r="L45" s="0" t="s">
        <v>38</v>
      </c>
      <c r="N45" s="0" t="n">
        <f aca="false">$B$18*$B$11*((2*$B$27*$B$28/($B$8*$B$26*($B$27-1)))*(1-H45/$B$11)^(2/$B$27)*(1-(1-H45/$B$11)^(($B$27-1)/$B$27)))^0.5*1000^0.5</f>
        <v>0</v>
      </c>
      <c r="O45" s="0" t="n">
        <f aca="false">N45*60*2.20462262184877</f>
        <v>0</v>
      </c>
    </row>
    <row r="46" customFormat="false" ht="14.4" hidden="false" customHeight="false" outlineLevel="0" collapsed="false">
      <c r="C46" s="8" t="n">
        <v>8</v>
      </c>
      <c r="D46" s="8" t="n">
        <v>-3.85</v>
      </c>
      <c r="E46" s="8" t="n">
        <v>3.85</v>
      </c>
      <c r="F46" s="6" t="n">
        <f aca="false">E46-D46</f>
        <v>7.7</v>
      </c>
      <c r="G46" s="6" t="n">
        <v>0.05</v>
      </c>
      <c r="H46" s="6" t="n">
        <f aca="false">F46*0.24884</f>
        <v>1.916068</v>
      </c>
      <c r="I46" s="6" t="n">
        <f aca="false">G46*0.24884</f>
        <v>0.012442</v>
      </c>
      <c r="J46" s="10" t="n">
        <v>50</v>
      </c>
      <c r="K46" s="8" t="n">
        <v>421</v>
      </c>
      <c r="N46" s="0" t="n">
        <f aca="false">$B$18*$B$11*((2*$B$27*$B$28/($B$8*$B$26*($B$27-1)))*(1-H46/$B$11)^(2/$B$27)*(1-(1-H46/$B$11)^(($B$27-1)/$B$27)))^0.5*1000^0.5</f>
        <v>0.205811949238907</v>
      </c>
      <c r="O46" s="0" t="n">
        <f aca="false">N46*60*2.20462262184877</f>
        <v>27.2242607483331</v>
      </c>
    </row>
    <row r="47" customFormat="false" ht="14.4" hidden="false" customHeight="false" outlineLevel="0" collapsed="false">
      <c r="C47" s="8" t="n">
        <v>7</v>
      </c>
      <c r="D47" s="8"/>
      <c r="E47" s="8" t="n">
        <v>3.3</v>
      </c>
      <c r="F47" s="6" t="n">
        <f aca="false">E47-D47</f>
        <v>3.3</v>
      </c>
      <c r="G47" s="6" t="n">
        <v>0.05</v>
      </c>
      <c r="H47" s="6" t="n">
        <f aca="false">F47*0.24884</f>
        <v>0.821172</v>
      </c>
      <c r="I47" s="6" t="n">
        <f aca="false">G47*0.24884</f>
        <v>0.012442</v>
      </c>
      <c r="J47" s="8"/>
      <c r="K47" s="8" t="n">
        <v>422</v>
      </c>
      <c r="N47" s="0" t="n">
        <f aca="false">$B$18*$B$11*((2*$B$27*$B$28/($B$8*$B$26*($B$27-1)))*(1-H47/$B$11)^(2/$B$27)*(1-(1-H47/$B$11)^(($B$27-1)/$B$27)))^0.5*1000^0.5</f>
        <v>0.135529663234213</v>
      </c>
      <c r="O47" s="0" t="n">
        <f aca="false">N47*60*2.20462262184877</f>
        <v>17.9275056898616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2012-09-02T14:16:48Z</dcterms:created>
  <dc:creator>dejavu</dc:creator>
  <dc:language>en-US</dc:language>
  <cp:lastModifiedBy>dejavu</cp:lastModifiedBy>
  <dcterms:modified xsi:type="dcterms:W3CDTF">2013-03-09T00:47:54Z</dcterms:modified>
  <cp:revision>0</cp:revision>
</cp:coreProperties>
</file>