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zh_0\Desktop\"/>
    </mc:Choice>
  </mc:AlternateContent>
  <xr:revisionPtr revIDLastSave="0" documentId="13_ncr:1_{337ACC9B-A1AB-44CC-94B3-0D24A3D7C5A5}" xr6:coauthVersionLast="47" xr6:coauthVersionMax="47" xr10:uidLastSave="{00000000-0000-0000-0000-000000000000}"/>
  <bookViews>
    <workbookView xWindow="3432" yWindow="150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Q20" i="1"/>
  <c r="Q21" i="1"/>
  <c r="Q22" i="1"/>
  <c r="Q23" i="1"/>
  <c r="Q19" i="1"/>
  <c r="L11" i="1"/>
  <c r="L12" i="1"/>
  <c r="L13" i="1"/>
  <c r="L14" i="1"/>
  <c r="L15" i="1"/>
  <c r="G22" i="1"/>
  <c r="H22" i="1" s="1"/>
  <c r="I22" i="1" s="1"/>
  <c r="H31" i="1"/>
  <c r="H32" i="1"/>
  <c r="H33" i="1"/>
  <c r="H34" i="1"/>
  <c r="H30" i="1"/>
  <c r="G31" i="1"/>
  <c r="F32" i="1"/>
  <c r="G32" i="1"/>
  <c r="F33" i="1"/>
  <c r="G33" i="1"/>
  <c r="F34" i="1"/>
  <c r="G34" i="1"/>
  <c r="F30" i="1"/>
  <c r="G30" i="1"/>
  <c r="E34" i="1"/>
  <c r="B34" i="1"/>
  <c r="E33" i="1"/>
  <c r="B33" i="1"/>
  <c r="E32" i="1"/>
  <c r="B32" i="1"/>
  <c r="E31" i="1"/>
  <c r="F31" i="1" s="1"/>
  <c r="B31" i="1"/>
  <c r="E30" i="1"/>
  <c r="B30" i="1"/>
  <c r="D17" i="1"/>
  <c r="D18" i="1" s="1"/>
  <c r="D15" i="1"/>
  <c r="D16" i="1" s="1"/>
  <c r="D13" i="1"/>
  <c r="D14" i="1" s="1"/>
  <c r="D12" i="1"/>
  <c r="D11" i="1"/>
  <c r="B23" i="1"/>
  <c r="B24" i="1"/>
  <c r="B25" i="1"/>
  <c r="B26" i="1"/>
  <c r="B22" i="1"/>
  <c r="F23" i="1"/>
  <c r="F24" i="1"/>
  <c r="F25" i="1"/>
  <c r="F26" i="1"/>
  <c r="E23" i="1"/>
  <c r="E24" i="1"/>
  <c r="E25" i="1"/>
  <c r="E26" i="1"/>
  <c r="E22" i="1"/>
  <c r="F22" i="1" s="1"/>
  <c r="O21" i="1" l="1"/>
  <c r="P21" i="1" s="1"/>
  <c r="O22" i="1"/>
  <c r="P22" i="1" s="1"/>
  <c r="O23" i="1"/>
  <c r="P23" i="1" s="1"/>
  <c r="O20" i="1"/>
  <c r="P20" i="1" s="1"/>
  <c r="O19" i="1"/>
  <c r="P19" i="1" s="1"/>
  <c r="F17" i="1"/>
  <c r="F18" i="1" s="1"/>
  <c r="F15" i="1"/>
  <c r="F16" i="1" s="1"/>
  <c r="F14" i="1"/>
  <c r="H12" i="1"/>
  <c r="H17" i="1"/>
  <c r="H18" i="1" s="1"/>
  <c r="G17" i="1"/>
  <c r="G18" i="1" s="1"/>
  <c r="H15" i="1"/>
  <c r="H16" i="1" s="1"/>
  <c r="G15" i="1"/>
  <c r="G16" i="1" s="1"/>
  <c r="H13" i="1"/>
  <c r="H14" i="1" s="1"/>
  <c r="G13" i="1"/>
  <c r="G14" i="1" s="1"/>
  <c r="F13" i="1"/>
  <c r="H11" i="1"/>
  <c r="G11" i="1"/>
  <c r="G12" i="1" s="1"/>
  <c r="F11" i="1"/>
  <c r="F12" i="1" s="1"/>
  <c r="R21" i="1" l="1"/>
  <c r="R22" i="1"/>
  <c r="R20" i="1"/>
  <c r="R23" i="1"/>
  <c r="R19" i="1"/>
</calcChain>
</file>

<file path=xl/sharedStrings.xml><?xml version="1.0" encoding="utf-8"?>
<sst xmlns="http://schemas.openxmlformats.org/spreadsheetml/2006/main" count="32" uniqueCount="17">
  <si>
    <t>短黄线</t>
    <phoneticPr fontId="1" type="noConversion"/>
  </si>
  <si>
    <t>长黄线</t>
    <phoneticPr fontId="1" type="noConversion"/>
  </si>
  <si>
    <t>紫线</t>
    <phoneticPr fontId="1" type="noConversion"/>
  </si>
  <si>
    <t>d</t>
    <phoneticPr fontId="1" type="noConversion"/>
  </si>
  <si>
    <t>、</t>
    <phoneticPr fontId="1" type="noConversion"/>
  </si>
  <si>
    <t>短黄</t>
    <phoneticPr fontId="1" type="noConversion"/>
  </si>
  <si>
    <t>度</t>
    <phoneticPr fontId="1" type="noConversion"/>
  </si>
  <si>
    <t>分</t>
    <phoneticPr fontId="1" type="noConversion"/>
  </si>
  <si>
    <t>绿光波长</t>
    <phoneticPr fontId="1" type="noConversion"/>
  </si>
  <si>
    <t>圆周率</t>
    <phoneticPr fontId="1" type="noConversion"/>
  </si>
  <si>
    <t>sin</t>
    <phoneticPr fontId="1" type="noConversion"/>
  </si>
  <si>
    <t>cos</t>
    <phoneticPr fontId="1" type="noConversion"/>
  </si>
  <si>
    <t>ur</t>
    <phoneticPr fontId="1" type="noConversion"/>
  </si>
  <si>
    <t>INS</t>
    <phoneticPr fontId="1" type="noConversion"/>
  </si>
  <si>
    <t>u</t>
    <phoneticPr fontId="1" type="noConversion"/>
  </si>
  <si>
    <t>lambda</t>
    <phoneticPr fontId="1" type="noConversion"/>
  </si>
  <si>
    <t>ud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</si>
</sst>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19" workbookViewId="0">
      <selection activeCell="I22" sqref="I22:I26"/>
    </sheetView>
  </sheetViews>
  <sheetFormatPr defaultRowHeight="13.8" x14ac:dyDescent="0.25"/>
  <cols>
    <col min="8" max="8" width="9.109375" bestFit="1" customWidth="1"/>
  </cols>
  <sheetData>
    <row r="1" spans="1:15" x14ac:dyDescent="0.25">
      <c r="A1" t="s">
        <v>3</v>
      </c>
      <c r="B1" t="s">
        <v>8</v>
      </c>
      <c r="C1" t="s">
        <v>9</v>
      </c>
      <c r="D1" t="s">
        <v>13</v>
      </c>
      <c r="E1" t="s">
        <v>16</v>
      </c>
      <c r="H1">
        <v>3346.56</v>
      </c>
    </row>
    <row r="2" spans="1:15" x14ac:dyDescent="0.25">
      <c r="A2">
        <v>3335.1621749999999</v>
      </c>
      <c r="B2">
        <v>546.1</v>
      </c>
      <c r="C2">
        <v>3.1415926500000002</v>
      </c>
      <c r="D2">
        <v>1</v>
      </c>
      <c r="E2">
        <v>1.1193244993493301</v>
      </c>
      <c r="H2">
        <v>3353.05</v>
      </c>
    </row>
    <row r="3" spans="1:15" x14ac:dyDescent="0.25">
      <c r="H3">
        <v>3333.87</v>
      </c>
    </row>
    <row r="4" spans="1:15" x14ac:dyDescent="0.25">
      <c r="H4">
        <v>3335.16</v>
      </c>
    </row>
    <row r="5" spans="1:15" x14ac:dyDescent="0.25">
      <c r="H5">
        <v>3356.38</v>
      </c>
    </row>
    <row r="9" spans="1:15" x14ac:dyDescent="0.25">
      <c r="I9" t="s">
        <v>4</v>
      </c>
    </row>
    <row r="10" spans="1:15" x14ac:dyDescent="0.25">
      <c r="B10" t="s">
        <v>0</v>
      </c>
      <c r="C10" t="s">
        <v>1</v>
      </c>
      <c r="E10" t="s">
        <v>2</v>
      </c>
      <c r="F10" t="s">
        <v>0</v>
      </c>
      <c r="G10" t="s">
        <v>1</v>
      </c>
      <c r="H10" t="s">
        <v>2</v>
      </c>
      <c r="K10" t="s">
        <v>5</v>
      </c>
    </row>
    <row r="11" spans="1:15" x14ac:dyDescent="0.25">
      <c r="A11">
        <v>1</v>
      </c>
      <c r="B11">
        <v>97.8</v>
      </c>
      <c r="C11">
        <v>97.832999999999998</v>
      </c>
      <c r="D11">
        <f>C11-C12</f>
        <v>19.966999999999999</v>
      </c>
      <c r="E11">
        <v>95.332999999999998</v>
      </c>
      <c r="F11">
        <f>(B11-B12)/2/180*3.1415926</f>
        <v>0.17380861059500002</v>
      </c>
      <c r="G11">
        <f>(C11-C12)/2/180*3.1415926</f>
        <v>0.17424494290055553</v>
      </c>
      <c r="H11">
        <f>(E11-E12)/2/180*3.1415926</f>
        <v>0.13061171234499999</v>
      </c>
      <c r="J11">
        <v>1</v>
      </c>
      <c r="K11">
        <v>77.816000000000003</v>
      </c>
      <c r="L11">
        <f>K11-68.9</f>
        <v>8.9159999999999968</v>
      </c>
    </row>
    <row r="12" spans="1:15" x14ac:dyDescent="0.25">
      <c r="A12">
        <v>-1</v>
      </c>
      <c r="B12">
        <v>77.882999999999996</v>
      </c>
      <c r="C12">
        <v>77.866</v>
      </c>
      <c r="D12">
        <f>D11/2</f>
        <v>9.9834999999999994</v>
      </c>
      <c r="E12">
        <v>80.366</v>
      </c>
      <c r="F12">
        <f>$A$2/$A11* SIN(F11)</f>
        <v>576.76567554249448</v>
      </c>
      <c r="G12">
        <f>$A$2/$A11* SIN(G11)</f>
        <v>578.19893390194318</v>
      </c>
      <c r="H12">
        <f>$A$2/$A11* SIN(H11)</f>
        <v>434.37375282564244</v>
      </c>
      <c r="J12">
        <v>2</v>
      </c>
      <c r="K12">
        <v>67.915999999999997</v>
      </c>
      <c r="L12">
        <f t="shared" ref="L12:L15" si="0">K12-68.9</f>
        <v>-0.98400000000000887</v>
      </c>
      <c r="O12">
        <v>68.900000000000006</v>
      </c>
    </row>
    <row r="13" spans="1:15" x14ac:dyDescent="0.25">
      <c r="A13">
        <v>2</v>
      </c>
      <c r="B13">
        <v>108.083</v>
      </c>
      <c r="C13">
        <v>108.166</v>
      </c>
      <c r="D13">
        <f>C13-C14</f>
        <v>40.582999999999998</v>
      </c>
      <c r="E13">
        <v>103</v>
      </c>
      <c r="F13">
        <f>(B13-B14)/2/180*3.1415926</f>
        <v>0.35415347912722223</v>
      </c>
      <c r="G13">
        <f>(C13-C14)/2/180*3.1415926</f>
        <v>0.35415347912722223</v>
      </c>
      <c r="H13">
        <f>(E13-E14)/2/180*3.1415926</f>
        <v>0.26398104486111112</v>
      </c>
      <c r="J13">
        <v>3</v>
      </c>
      <c r="K13">
        <v>57.75</v>
      </c>
      <c r="L13">
        <f t="shared" si="0"/>
        <v>-11.150000000000006</v>
      </c>
    </row>
    <row r="14" spans="1:15" x14ac:dyDescent="0.25">
      <c r="A14">
        <v>-2</v>
      </c>
      <c r="B14">
        <v>67.5</v>
      </c>
      <c r="C14">
        <v>67.582999999999998</v>
      </c>
      <c r="D14">
        <f>D13/2</f>
        <v>20.291499999999999</v>
      </c>
      <c r="E14">
        <v>72.75</v>
      </c>
      <c r="F14">
        <f>$A$2/$A13* SIN(F13)</f>
        <v>578.31129038987751</v>
      </c>
      <c r="G14">
        <f>$A$2/$A13* SIN(G13)</f>
        <v>578.31129038987751</v>
      </c>
      <c r="H14">
        <f>$A$2/$A13* SIN(H13)</f>
        <v>435.11483992214841</v>
      </c>
      <c r="J14">
        <v>-1</v>
      </c>
      <c r="K14">
        <v>98.25</v>
      </c>
      <c r="L14">
        <f t="shared" si="0"/>
        <v>29.349999999999994</v>
      </c>
    </row>
    <row r="15" spans="1:15" x14ac:dyDescent="0.25">
      <c r="A15">
        <v>3</v>
      </c>
      <c r="B15">
        <v>119.26600000000001</v>
      </c>
      <c r="C15">
        <v>119.166</v>
      </c>
      <c r="D15">
        <f>C15-C16</f>
        <v>63.65</v>
      </c>
      <c r="E15">
        <v>110.916</v>
      </c>
      <c r="F15">
        <f>(B15-B16)/2/180*3.1415926</f>
        <v>0.54701235818277782</v>
      </c>
      <c r="G15">
        <f>(C15-B16)/2/180*3.1415926</f>
        <v>0.5461396935716667</v>
      </c>
      <c r="H15">
        <f>(E15-E16)/2/180*3.1415926</f>
        <v>0.40243801205999996</v>
      </c>
      <c r="J15">
        <v>-2</v>
      </c>
      <c r="K15">
        <v>109.6</v>
      </c>
      <c r="L15">
        <f t="shared" si="0"/>
        <v>40.699999999999989</v>
      </c>
    </row>
    <row r="16" spans="1:15" x14ac:dyDescent="0.25">
      <c r="A16">
        <v>-3</v>
      </c>
      <c r="B16">
        <v>56.582999999999998</v>
      </c>
      <c r="C16">
        <v>55.515999999999998</v>
      </c>
      <c r="D16">
        <f>D15/2</f>
        <v>31.824999999999999</v>
      </c>
      <c r="E16">
        <v>64.8</v>
      </c>
      <c r="F16">
        <f>$A$2/$A15* SIN(F15)</f>
        <v>578.24804110392847</v>
      </c>
      <c r="G16">
        <f>$A$2/$A15* SIN(G15)</f>
        <v>577.41922509647998</v>
      </c>
      <c r="H16">
        <f>$A$2/$A15* SIN(H15)</f>
        <v>435.41958589490514</v>
      </c>
    </row>
    <row r="17" spans="1:18" x14ac:dyDescent="0.25">
      <c r="A17">
        <v>4</v>
      </c>
      <c r="B17">
        <v>131.666</v>
      </c>
      <c r="C17">
        <v>131.83500000000001</v>
      </c>
      <c r="D17">
        <f>C17-C18</f>
        <v>88.00200000000001</v>
      </c>
      <c r="E17">
        <v>119.366</v>
      </c>
      <c r="F17">
        <f>(B17-B18)/2/180*3.1415926</f>
        <v>0.76415749336555561</v>
      </c>
      <c r="G17">
        <f>(C17-B18)/2/180*3.1415926</f>
        <v>0.76563229655833343</v>
      </c>
      <c r="H17">
        <f>(E17-E18)/2/180*3.1415926</f>
        <v>0.55006668432166672</v>
      </c>
    </row>
    <row r="18" spans="1:18" x14ac:dyDescent="0.25">
      <c r="A18">
        <v>-4</v>
      </c>
      <c r="B18">
        <v>44.1</v>
      </c>
      <c r="C18">
        <v>43.832999999999998</v>
      </c>
      <c r="D18">
        <f>D17/2</f>
        <v>44.001000000000005</v>
      </c>
      <c r="E18">
        <v>56.332999999999998</v>
      </c>
      <c r="F18">
        <f>$A$2/$A17* SIN(F17)</f>
        <v>576.92384332697361</v>
      </c>
      <c r="G18">
        <f>$A$2/$A17* SIN(G17)</f>
        <v>577.81100001021309</v>
      </c>
      <c r="H18">
        <f>$A$2/$A17* SIN(H17)</f>
        <v>435.85906886089236</v>
      </c>
      <c r="M18" t="s">
        <v>6</v>
      </c>
      <c r="N18" t="s">
        <v>7</v>
      </c>
      <c r="O18" t="s">
        <v>10</v>
      </c>
      <c r="P18" t="s">
        <v>15</v>
      </c>
      <c r="Q18" t="s">
        <v>11</v>
      </c>
      <c r="R18" t="s">
        <v>14</v>
      </c>
    </row>
    <row r="19" spans="1:18" x14ac:dyDescent="0.25">
      <c r="K19">
        <v>1</v>
      </c>
      <c r="L19">
        <v>77.736000000000004</v>
      </c>
      <c r="M19">
        <v>-4</v>
      </c>
      <c r="N19">
        <v>-58</v>
      </c>
      <c r="O19">
        <f>SIN((M19+N19/60)/180*$C$2)</f>
        <v>-8.6576165349719972E-2</v>
      </c>
      <c r="P19">
        <f>$A$2/ABS(K19)*(SIN(15/180*$C$2)+O19)</f>
        <v>574.45793650089888</v>
      </c>
      <c r="Q19">
        <f>COS((M19+N19/60)/180*$C$2)</f>
        <v>0.99624523466530968</v>
      </c>
      <c r="R19">
        <f>SQRT(($A$2/K19*Q19*$D$2/60/180*$C$2)^2+(O19/K19*$E$2)^2)</f>
        <v>0.9713626131656723</v>
      </c>
    </row>
    <row r="20" spans="1:18" x14ac:dyDescent="0.25">
      <c r="K20">
        <v>2</v>
      </c>
      <c r="L20">
        <v>67.8</v>
      </c>
      <c r="M20">
        <v>4</v>
      </c>
      <c r="N20">
        <v>57</v>
      </c>
      <c r="O20">
        <f t="shared" ref="O20:O23" si="1">SIN((M20+N20/60)/180*$C$2)</f>
        <v>8.6286365699572265E-2</v>
      </c>
      <c r="P20">
        <f t="shared" ref="P20:P23" si="2">$A$2/ABS(K20)*(SIN(15/180*$C$2)+O20)</f>
        <v>575.49125576563074</v>
      </c>
      <c r="Q20">
        <f t="shared" ref="Q20:Q23" si="3">COS((M20+N20/60)/180*$C$2)</f>
        <v>0.99627037650145944</v>
      </c>
      <c r="R20">
        <f t="shared" ref="R20:R23" si="4">SQRT(($A$2/K20*Q20*$D$2/60/180*$C$2)^2+(O20/K20*$E$2)^2)</f>
        <v>0.48567728806839866</v>
      </c>
    </row>
    <row r="21" spans="1:18" x14ac:dyDescent="0.25">
      <c r="C21" t="s">
        <v>6</v>
      </c>
      <c r="D21" t="s">
        <v>7</v>
      </c>
      <c r="E21" t="s">
        <v>10</v>
      </c>
      <c r="F21" t="s">
        <v>3</v>
      </c>
      <c r="G21" t="s">
        <v>11</v>
      </c>
      <c r="H21" t="s">
        <v>12</v>
      </c>
      <c r="I21" t="s">
        <v>14</v>
      </c>
      <c r="K21">
        <v>3</v>
      </c>
      <c r="L21">
        <v>57.75</v>
      </c>
      <c r="M21">
        <v>15</v>
      </c>
      <c r="N21">
        <v>1</v>
      </c>
      <c r="O21">
        <f t="shared" si="1"/>
        <v>0.25910001029250718</v>
      </c>
      <c r="P21">
        <f t="shared" si="2"/>
        <v>575.78134743383691</v>
      </c>
      <c r="Q21">
        <f t="shared" si="3"/>
        <v>0.96585049809296197</v>
      </c>
      <c r="R21">
        <f t="shared" si="4"/>
        <v>0.32696126116186408</v>
      </c>
    </row>
    <row r="22" spans="1:18" x14ac:dyDescent="0.25">
      <c r="A22">
        <v>1</v>
      </c>
      <c r="B22">
        <f>A22*$B$2</f>
        <v>546.1</v>
      </c>
      <c r="C22">
        <v>9</v>
      </c>
      <c r="D22">
        <v>24</v>
      </c>
      <c r="E22">
        <f>SIN((C22+D22/60)/180*$C$2)</f>
        <v>0.16332596205667257</v>
      </c>
      <c r="F22">
        <f>A22*$B$2/E22</f>
        <v>3343.6202862255814</v>
      </c>
      <c r="G22">
        <f>COS((C22+D22/60)/180*$C$2)</f>
        <v>0.98657216163758765</v>
      </c>
      <c r="H22">
        <f>G22/E22*$D$2/60/180*$C$2</f>
        <v>1.7571132285185711E-3</v>
      </c>
      <c r="I22">
        <f>F22*H22</f>
        <v>5.8751194360700199</v>
      </c>
      <c r="K22">
        <v>-1</v>
      </c>
      <c r="L22">
        <v>98.25</v>
      </c>
      <c r="M22">
        <v>-25</v>
      </c>
      <c r="N22">
        <v>-29</v>
      </c>
      <c r="O22">
        <f t="shared" si="1"/>
        <v>-0.43024852672263564</v>
      </c>
      <c r="P22">
        <f t="shared" si="2"/>
        <v>-571.74512374298047</v>
      </c>
      <c r="Q22">
        <f t="shared" si="3"/>
        <v>0.90271047698196205</v>
      </c>
      <c r="R22">
        <f t="shared" si="4"/>
        <v>0.99945239637073491</v>
      </c>
    </row>
    <row r="23" spans="1:18" x14ac:dyDescent="0.25">
      <c r="A23">
        <v>2</v>
      </c>
      <c r="B23">
        <f t="shared" ref="B23:B26" si="5">A23*$B$2</f>
        <v>1092.2</v>
      </c>
      <c r="C23">
        <v>19</v>
      </c>
      <c r="D23">
        <v>6</v>
      </c>
      <c r="E23">
        <f t="shared" ref="E23:G26" si="6">SIN((C23+D23/60)/180*$C$2)</f>
        <v>0.3272178986191569</v>
      </c>
      <c r="F23">
        <f>A23*$B$2/E23</f>
        <v>3337.8369722714715</v>
      </c>
      <c r="G23">
        <f t="shared" ref="G23:G26" si="7">COS((C23+D23/60)/180*$C$2)</f>
        <v>0.9449489122821737</v>
      </c>
      <c r="H23">
        <f t="shared" ref="H23:H26" si="8">G23/E23*$D$2/60/180*$C$2</f>
        <v>8.4003502626308116E-4</v>
      </c>
      <c r="I23">
        <f t="shared" ref="I23:I26" si="9">F23*H23</f>
        <v>2.803899968663949</v>
      </c>
      <c r="K23">
        <v>-2</v>
      </c>
      <c r="L23">
        <v>109.6</v>
      </c>
      <c r="M23">
        <v>-36</v>
      </c>
      <c r="N23">
        <v>-50</v>
      </c>
      <c r="O23">
        <f t="shared" si="1"/>
        <v>-0.59948934315570024</v>
      </c>
      <c r="P23">
        <f t="shared" si="2"/>
        <v>-568.09534658832797</v>
      </c>
      <c r="Q23">
        <f t="shared" si="3"/>
        <v>0.80038273809643545</v>
      </c>
      <c r="R23">
        <f t="shared" si="4"/>
        <v>0.51313311962116903</v>
      </c>
    </row>
    <row r="24" spans="1:18" x14ac:dyDescent="0.25">
      <c r="A24">
        <v>3</v>
      </c>
      <c r="B24">
        <f t="shared" si="5"/>
        <v>1638.3000000000002</v>
      </c>
      <c r="C24">
        <v>29</v>
      </c>
      <c r="D24">
        <v>26</v>
      </c>
      <c r="E24">
        <f t="shared" si="6"/>
        <v>0.49141052164850685</v>
      </c>
      <c r="F24">
        <f>A24*$B$2/E24</f>
        <v>3333.8724504800766</v>
      </c>
      <c r="G24">
        <f t="shared" si="7"/>
        <v>0.87092806776055987</v>
      </c>
      <c r="H24">
        <f t="shared" si="8"/>
        <v>5.155418821074626E-4</v>
      </c>
      <c r="I24">
        <f t="shared" si="9"/>
        <v>1.7187508778267171</v>
      </c>
    </row>
    <row r="25" spans="1:18" x14ac:dyDescent="0.25">
      <c r="A25">
        <v>4</v>
      </c>
      <c r="B25">
        <f t="shared" si="5"/>
        <v>2184.4</v>
      </c>
      <c r="C25">
        <v>40</v>
      </c>
      <c r="D25">
        <v>55</v>
      </c>
      <c r="E25">
        <f t="shared" si="6"/>
        <v>0.65496065425851024</v>
      </c>
      <c r="F25">
        <f>A25*$B$2/E25</f>
        <v>3335.1621747003851</v>
      </c>
      <c r="G25">
        <f t="shared" si="7"/>
        <v>0.75566298134371002</v>
      </c>
      <c r="H25">
        <f t="shared" si="8"/>
        <v>3.356132148056293E-4</v>
      </c>
      <c r="I25">
        <f t="shared" si="9"/>
        <v>1.1193244993493301</v>
      </c>
    </row>
    <row r="26" spans="1:18" x14ac:dyDescent="0.25">
      <c r="A26">
        <v>5</v>
      </c>
      <c r="B26">
        <f t="shared" si="5"/>
        <v>2730.5</v>
      </c>
      <c r="C26">
        <v>54</v>
      </c>
      <c r="D26">
        <v>55</v>
      </c>
      <c r="E26">
        <f t="shared" si="6"/>
        <v>0.81831694442665115</v>
      </c>
      <c r="F26">
        <f>A26*$B$2/E26</f>
        <v>3336.7267030173844</v>
      </c>
      <c r="G26">
        <f t="shared" si="7"/>
        <v>0.57476723850984157</v>
      </c>
      <c r="H26">
        <f t="shared" si="8"/>
        <v>2.043132717189038E-4</v>
      </c>
      <c r="I26">
        <f t="shared" si="9"/>
        <v>0.68173754952531285</v>
      </c>
    </row>
    <row r="29" spans="1:18" x14ac:dyDescent="0.25">
      <c r="C29" t="s">
        <v>6</v>
      </c>
      <c r="D29" t="s">
        <v>7</v>
      </c>
      <c r="E29" t="s">
        <v>10</v>
      </c>
      <c r="F29" t="s">
        <v>15</v>
      </c>
      <c r="G29" t="s">
        <v>11</v>
      </c>
      <c r="H29" t="s">
        <v>14</v>
      </c>
    </row>
    <row r="30" spans="1:18" x14ac:dyDescent="0.25">
      <c r="A30">
        <v>1</v>
      </c>
      <c r="B30">
        <f>A30*$B$2</f>
        <v>546.1</v>
      </c>
      <c r="C30">
        <v>9</v>
      </c>
      <c r="D30">
        <v>59</v>
      </c>
      <c r="E30">
        <f>SIN((C30+D30/60)/180*$C$2)</f>
        <v>0.17336170116502794</v>
      </c>
      <c r="F30">
        <f>$A$2/A30*E30</f>
        <v>578.18938831925459</v>
      </c>
      <c r="G30">
        <f>COS((C30+D30/60)/180*$C$2)</f>
        <v>0.98485822358813024</v>
      </c>
      <c r="H30">
        <f>SQRT(($A$2/A30*G30*$D$2/60/180*$C$2)^2+(E30/A30*$E$2)^2)</f>
        <v>0.97497509016492812</v>
      </c>
    </row>
    <row r="31" spans="1:18" x14ac:dyDescent="0.25">
      <c r="A31">
        <v>2</v>
      </c>
      <c r="B31">
        <f t="shared" ref="B31:B34" si="10">A31*$B$2</f>
        <v>1092.2</v>
      </c>
      <c r="C31">
        <v>20</v>
      </c>
      <c r="D31">
        <v>18</v>
      </c>
      <c r="E31">
        <f t="shared" ref="E31:E34" si="11">SIN((C31+D31/60)/180*$C$2)</f>
        <v>0.34693565119355257</v>
      </c>
      <c r="F31">
        <f t="shared" ref="F31:F34" si="12">$A$2/A31*E31</f>
        <v>578.54333050986509</v>
      </c>
      <c r="G31">
        <f t="shared" ref="G31:G34" si="13">COS((C31+D31/60)/180*$C$2)</f>
        <v>0.93788893475235413</v>
      </c>
      <c r="H31">
        <f t="shared" ref="H31:H34" si="14">SQRT(($A$2/A31*G31*$D$2/60/180*$C$2)^2+(E31/A31*$E$2)^2)</f>
        <v>0.49465242920096064</v>
      </c>
    </row>
    <row r="32" spans="1:18" x14ac:dyDescent="0.25">
      <c r="A32">
        <v>3</v>
      </c>
      <c r="B32">
        <f t="shared" si="10"/>
        <v>1638.3000000000002</v>
      </c>
      <c r="C32">
        <v>29</v>
      </c>
      <c r="D32">
        <v>26</v>
      </c>
      <c r="E32">
        <f t="shared" si="11"/>
        <v>0.49141052164850685</v>
      </c>
      <c r="F32">
        <f t="shared" si="12"/>
        <v>546.31126139970615</v>
      </c>
      <c r="G32">
        <f t="shared" si="13"/>
        <v>0.87092806776055987</v>
      </c>
      <c r="H32">
        <f t="shared" si="14"/>
        <v>0.33606787489803053</v>
      </c>
    </row>
    <row r="33" spans="1:8" x14ac:dyDescent="0.25">
      <c r="A33">
        <v>4</v>
      </c>
      <c r="B33">
        <f t="shared" si="10"/>
        <v>2184.4</v>
      </c>
      <c r="C33">
        <v>40</v>
      </c>
      <c r="D33">
        <v>55</v>
      </c>
      <c r="E33">
        <f t="shared" si="11"/>
        <v>0.65496065425851024</v>
      </c>
      <c r="F33">
        <f t="shared" si="12"/>
        <v>546.10000004905896</v>
      </c>
      <c r="G33">
        <f t="shared" si="13"/>
        <v>0.75566298134371002</v>
      </c>
      <c r="H33">
        <f t="shared" si="14"/>
        <v>0.25919476589665802</v>
      </c>
    </row>
    <row r="34" spans="1:8" x14ac:dyDescent="0.25">
      <c r="A34">
        <v>5</v>
      </c>
      <c r="B34">
        <f t="shared" si="10"/>
        <v>2730.5</v>
      </c>
      <c r="C34">
        <v>54</v>
      </c>
      <c r="D34">
        <v>55</v>
      </c>
      <c r="E34">
        <f t="shared" si="11"/>
        <v>0.81831694442665115</v>
      </c>
      <c r="F34">
        <f t="shared" si="12"/>
        <v>545.8439440426688</v>
      </c>
      <c r="G34">
        <f t="shared" si="13"/>
        <v>0.57476723850984157</v>
      </c>
      <c r="H34">
        <f t="shared" si="14"/>
        <v>0.21446884634034977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杨哲涵</dc:creator>
  <cp:lastModifiedBy>杨哲涵</cp:lastModifiedBy>
  <dcterms:created xsi:type="dcterms:W3CDTF">2015-06-05T18:19:34Z</dcterms:created>
  <dcterms:modified xsi:type="dcterms:W3CDTF">2023-05-25T18:21:11Z</dcterms:modified>
</cp:coreProperties>
</file>