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40" yWindow="135" windowWidth="15600" windowHeight="7875" tabRatio="914" activeTab="2"/>
  </bookViews>
  <sheets>
    <sheet name="PO Set Target attain level" sheetId="12" r:id="rId1"/>
    <sheet name="CO_Attainment for Unit Tests" sheetId="2" r:id="rId2"/>
    <sheet name="CO_attainment for ESEBoard Exam" sheetId="3" r:id="rId3"/>
    <sheet name="CO_attain_MicroP_PR-TW_ESE" sheetId="4" r:id="rId4"/>
    <sheet name="CO_attainment for Indirect" sheetId="9" r:id="rId5"/>
    <sheet name="CO_PO Mapping Attainment " sheetId="7" state="hidden" r:id="rId6"/>
    <sheet name="Overall CO attainment (2)" sheetId="13" state="hidden" r:id="rId7"/>
    <sheet name="Overall CO attainment" sheetId="6" r:id="rId8"/>
    <sheet name="CO_PO Mapping Attainment_PO7" sheetId="10" r:id="rId9"/>
  </sheets>
  <definedNames>
    <definedName name="_xlnm._FilterDatabase" localSheetId="2" hidden="1">'CO_attainment for ESEBoard Exam'!$A$13:$V$13</definedName>
    <definedName name="_xlnm._FilterDatabase" localSheetId="4" hidden="1">'CO_attainment for Indirect'!$A$14:$G$84</definedName>
    <definedName name="_xlnm._FilterDatabase" localSheetId="1" hidden="1">'CO_Attainment for Unit Tests'!$A$12:$AF$12</definedName>
    <definedName name="_xlnm.Print_Area" localSheetId="3">'CO_attain_MicroP_PR-TW_ESE'!$A$1:$H$110</definedName>
    <definedName name="_xlnm.Print_Area" localSheetId="2">'CO_attainment for ESEBoard Exam'!$A$1:$H$104</definedName>
    <definedName name="_xlnm.Print_Area" localSheetId="4">'CO_attainment for Indirect'!$A$1:$G$95</definedName>
    <definedName name="_xlnm.Print_Area" localSheetId="1">'CO_Attainment for Unit Tests'!$A$1:$AF$105</definedName>
    <definedName name="_xlnm.Print_Area" localSheetId="8">'CO_PO Mapping Attainment_PO7'!$A$1:$M$21</definedName>
    <definedName name="_xlnm.Print_Area" localSheetId="7">'Overall CO attainment'!$A$1:$K$36</definedName>
    <definedName name="_xlnm.Print_Area" localSheetId="6">'Overall CO attainment (2)'!$A$1:$J$29</definedName>
    <definedName name="_xlnm.Print_Area" localSheetId="0">'PO Set Target attain level'!$A$1:$N$37</definedName>
  </definedNames>
  <calcPr calcId="124519"/>
</workbook>
</file>

<file path=xl/calcChain.xml><?xml version="1.0" encoding="utf-8"?>
<calcChain xmlns="http://schemas.openxmlformats.org/spreadsheetml/2006/main">
  <c r="F14" i="10"/>
  <c r="L13" l="1"/>
  <c r="L14"/>
  <c r="L15"/>
  <c r="L16"/>
  <c r="D80" i="4" l="1"/>
  <c r="D81"/>
  <c r="D82"/>
  <c r="D83"/>
  <c r="D84"/>
  <c r="D85"/>
  <c r="D86"/>
  <c r="C80"/>
  <c r="C81"/>
  <c r="C82"/>
  <c r="C83"/>
  <c r="C84"/>
  <c r="C85"/>
  <c r="C86"/>
  <c r="G87"/>
  <c r="G89" s="1"/>
  <c r="E87"/>
  <c r="E89" s="1"/>
  <c r="F87"/>
  <c r="F89" s="1"/>
  <c r="F96" i="3"/>
  <c r="F95"/>
  <c r="D15" l="1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14"/>
  <c r="C86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14"/>
  <c r="AA76" i="2"/>
  <c r="AA77"/>
  <c r="AA78"/>
  <c r="AA79"/>
  <c r="AA80"/>
  <c r="AA81"/>
  <c r="AA82"/>
  <c r="AA83"/>
  <c r="AA84"/>
  <c r="AA85"/>
  <c r="AA75"/>
  <c r="AB14"/>
  <c r="AA14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B13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A13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C12"/>
  <c r="AB12"/>
  <c r="AA12"/>
  <c r="AF78" l="1"/>
  <c r="AF79"/>
  <c r="AF80"/>
  <c r="AF81"/>
  <c r="AF82"/>
  <c r="AF83"/>
  <c r="AF84"/>
  <c r="AF85"/>
  <c r="AE84"/>
  <c r="AE85"/>
  <c r="AE78"/>
  <c r="AE79"/>
  <c r="AE80"/>
  <c r="AE81"/>
  <c r="AE82"/>
  <c r="AE83"/>
  <c r="Z76"/>
  <c r="Z77"/>
  <c r="Z78"/>
  <c r="Z79"/>
  <c r="Z80"/>
  <c r="Z81"/>
  <c r="Z82"/>
  <c r="Z83"/>
  <c r="Z84"/>
  <c r="Z85"/>
  <c r="Y76"/>
  <c r="Y77"/>
  <c r="Y78"/>
  <c r="Y79"/>
  <c r="Y80"/>
  <c r="Y81"/>
  <c r="Y82"/>
  <c r="Y83"/>
  <c r="Y84"/>
  <c r="Y85"/>
  <c r="Z75"/>
  <c r="Y75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Z12"/>
  <c r="Y12"/>
  <c r="D79" i="4" l="1"/>
  <c r="C79"/>
  <c r="L24" i="12" l="1"/>
  <c r="D38" i="9" l="1"/>
  <c r="C38"/>
  <c r="D45"/>
  <c r="C45"/>
  <c r="D44"/>
  <c r="C44"/>
  <c r="D43"/>
  <c r="C43"/>
  <c r="D42"/>
  <c r="C42"/>
  <c r="D41"/>
  <c r="C41"/>
  <c r="D40"/>
  <c r="C40"/>
  <c r="D39"/>
  <c r="C39"/>
  <c r="D36"/>
  <c r="C36"/>
  <c r="D35"/>
  <c r="C35"/>
  <c r="I24" i="12"/>
  <c r="H12" i="10" l="1"/>
  <c r="I12"/>
  <c r="K10" i="6" l="1"/>
  <c r="E87" i="3"/>
  <c r="I11" i="6" l="1"/>
  <c r="G26" s="1"/>
  <c r="J20" i="13"/>
  <c r="B13" i="10"/>
  <c r="B14"/>
  <c r="B15"/>
  <c r="B16"/>
  <c r="B12"/>
  <c r="E16"/>
  <c r="F16"/>
  <c r="G16"/>
  <c r="H16"/>
  <c r="I16"/>
  <c r="J16"/>
  <c r="K16"/>
  <c r="M16"/>
  <c r="E15"/>
  <c r="F15"/>
  <c r="G15"/>
  <c r="H15"/>
  <c r="I15"/>
  <c r="J15"/>
  <c r="K15"/>
  <c r="M15"/>
  <c r="E14"/>
  <c r="G14"/>
  <c r="H14"/>
  <c r="I14"/>
  <c r="J14"/>
  <c r="K14"/>
  <c r="M14"/>
  <c r="E13"/>
  <c r="F13"/>
  <c r="G13"/>
  <c r="H13"/>
  <c r="I13"/>
  <c r="J13"/>
  <c r="K13"/>
  <c r="M13"/>
  <c r="E12"/>
  <c r="F12"/>
  <c r="G12"/>
  <c r="J12"/>
  <c r="K12"/>
  <c r="L12"/>
  <c r="L17" s="1"/>
  <c r="M12"/>
  <c r="C6" i="2"/>
  <c r="C5"/>
  <c r="C4"/>
  <c r="C3"/>
  <c r="C20" i="12"/>
  <c r="C13" i="10" s="1"/>
  <c r="C21" i="12"/>
  <c r="C14" i="10" s="1"/>
  <c r="C22" i="12"/>
  <c r="C15" i="10" s="1"/>
  <c r="C23" i="12"/>
  <c r="C16" i="10" s="1"/>
  <c r="C19" i="12"/>
  <c r="C12" i="10" s="1"/>
  <c r="D20" i="12"/>
  <c r="D13" i="10" s="1"/>
  <c r="D21" i="12"/>
  <c r="D14" i="10" s="1"/>
  <c r="D22" i="12"/>
  <c r="D15" i="10" s="1"/>
  <c r="D23" i="12"/>
  <c r="D16" i="10" s="1"/>
  <c r="D19" i="12"/>
  <c r="D12" i="10" s="1"/>
  <c r="M24" i="12"/>
  <c r="K24"/>
  <c r="J24"/>
  <c r="H24"/>
  <c r="G24"/>
  <c r="F24"/>
  <c r="E24"/>
  <c r="E81" i="9"/>
  <c r="C78" i="4"/>
  <c r="D78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14"/>
  <c r="C17" i="9"/>
  <c r="C19"/>
  <c r="C21"/>
  <c r="C23"/>
  <c r="C25"/>
  <c r="C27"/>
  <c r="C29"/>
  <c r="C31"/>
  <c r="C33"/>
  <c r="C37"/>
  <c r="C46"/>
  <c r="C48"/>
  <c r="C50"/>
  <c r="C52"/>
  <c r="C54"/>
  <c r="C56"/>
  <c r="C58"/>
  <c r="C60"/>
  <c r="C62"/>
  <c r="C64"/>
  <c r="C66"/>
  <c r="C68"/>
  <c r="C70"/>
  <c r="C72"/>
  <c r="C74"/>
  <c r="C76"/>
  <c r="C78"/>
  <c r="C80"/>
  <c r="D16"/>
  <c r="D18"/>
  <c r="D20"/>
  <c r="D22"/>
  <c r="D24"/>
  <c r="D26"/>
  <c r="D28"/>
  <c r="D30"/>
  <c r="D32"/>
  <c r="D34"/>
  <c r="D47"/>
  <c r="D49"/>
  <c r="D51"/>
  <c r="D53"/>
  <c r="D55"/>
  <c r="D57"/>
  <c r="D59"/>
  <c r="D61"/>
  <c r="D63"/>
  <c r="D65"/>
  <c r="D67"/>
  <c r="D69"/>
  <c r="D71"/>
  <c r="D73"/>
  <c r="D75"/>
  <c r="D77"/>
  <c r="D79"/>
  <c r="D15"/>
  <c r="G11" i="6" l="1"/>
  <c r="F26" s="1"/>
  <c r="E11"/>
  <c r="H11"/>
  <c r="E26" s="1"/>
  <c r="J11"/>
  <c r="D80" i="9"/>
  <c r="D78"/>
  <c r="D76"/>
  <c r="D74"/>
  <c r="D72"/>
  <c r="D70"/>
  <c r="D68"/>
  <c r="D66"/>
  <c r="D64"/>
  <c r="D62"/>
  <c r="D60"/>
  <c r="D58"/>
  <c r="D56"/>
  <c r="D54"/>
  <c r="D52"/>
  <c r="D50"/>
  <c r="D48"/>
  <c r="D46"/>
  <c r="D37"/>
  <c r="D33"/>
  <c r="D31"/>
  <c r="D29"/>
  <c r="D27"/>
  <c r="D25"/>
  <c r="D23"/>
  <c r="D21"/>
  <c r="D19"/>
  <c r="D17"/>
  <c r="C15"/>
  <c r="C79"/>
  <c r="C77"/>
  <c r="C75"/>
  <c r="C73"/>
  <c r="C71"/>
  <c r="C69"/>
  <c r="C67"/>
  <c r="C65"/>
  <c r="C63"/>
  <c r="C61"/>
  <c r="C59"/>
  <c r="C57"/>
  <c r="C55"/>
  <c r="C53"/>
  <c r="C51"/>
  <c r="C49"/>
  <c r="C47"/>
  <c r="C34"/>
  <c r="C32"/>
  <c r="C30"/>
  <c r="C28"/>
  <c r="C26"/>
  <c r="C24"/>
  <c r="C22"/>
  <c r="C20"/>
  <c r="C18"/>
  <c r="C16"/>
  <c r="D26" i="6" l="1"/>
  <c r="K11"/>
  <c r="H26"/>
  <c r="D7" i="4"/>
  <c r="D7" i="3"/>
  <c r="D6"/>
  <c r="D6" i="4"/>
  <c r="D6" i="9" s="1"/>
  <c r="D5" i="4"/>
  <c r="D5" i="9" s="1"/>
  <c r="D4" i="4"/>
  <c r="D4" i="9" s="1"/>
  <c r="D3" i="13" s="1"/>
  <c r="D5" i="3"/>
  <c r="D4"/>
  <c r="M17" i="10"/>
  <c r="K17"/>
  <c r="J17"/>
  <c r="I17"/>
  <c r="H17"/>
  <c r="G17"/>
  <c r="F17"/>
  <c r="E17"/>
  <c r="D7" i="9" l="1"/>
  <c r="D6" i="13"/>
  <c r="D4" i="6"/>
  <c r="D3" i="10" s="1"/>
  <c r="D4" i="13"/>
  <c r="D5" i="6"/>
  <c r="D4" i="10" s="1"/>
  <c r="D5" i="13"/>
  <c r="D3" i="6"/>
  <c r="D2" i="10" s="1"/>
  <c r="D6" i="6"/>
  <c r="D5" i="10" s="1"/>
  <c r="E15" i="7"/>
  <c r="E16" s="1"/>
  <c r="E17" s="1"/>
  <c r="F15"/>
  <c r="F16" s="1"/>
  <c r="F17" s="1"/>
  <c r="G15"/>
  <c r="G16" s="1"/>
  <c r="G17" s="1"/>
  <c r="I15"/>
  <c r="I16" s="1"/>
  <c r="I17" s="1"/>
  <c r="J15"/>
  <c r="J16" s="1"/>
  <c r="J17" s="1"/>
  <c r="K15"/>
  <c r="K16" s="1"/>
  <c r="K17" s="1"/>
  <c r="L15"/>
  <c r="L16" s="1"/>
  <c r="L17" s="1"/>
  <c r="M15"/>
  <c r="M16" s="1"/>
  <c r="M17" s="1"/>
  <c r="N15"/>
  <c r="N16" s="1"/>
  <c r="N17" s="1"/>
  <c r="O15"/>
  <c r="O16" s="1"/>
  <c r="O17" s="1"/>
  <c r="P15"/>
  <c r="P16" s="1"/>
  <c r="P17" s="1"/>
  <c r="H15"/>
  <c r="H16" s="1"/>
  <c r="H17" s="1"/>
  <c r="E82" i="9" l="1"/>
  <c r="C92" s="1"/>
  <c r="F94" i="4"/>
  <c r="F95"/>
  <c r="F96"/>
  <c r="F94" i="3"/>
  <c r="C102" i="4" l="1"/>
  <c r="G102" s="1"/>
  <c r="C101"/>
  <c r="E12" i="13" s="1"/>
  <c r="C100" i="4"/>
  <c r="F12" i="13" s="1"/>
  <c r="F13" s="1"/>
  <c r="F14" s="1"/>
  <c r="F15" s="1"/>
  <c r="F16" s="1"/>
  <c r="F17" s="1"/>
  <c r="I19" i="6"/>
  <c r="I20" s="1"/>
  <c r="I21" s="1"/>
  <c r="I22" s="1"/>
  <c r="I23" s="1"/>
  <c r="I24" s="1"/>
  <c r="I12" i="13"/>
  <c r="F92" i="9"/>
  <c r="D92"/>
  <c r="G92"/>
  <c r="E92"/>
  <c r="E89" i="3"/>
  <c r="AC86" i="2"/>
  <c r="AB86"/>
  <c r="G19" i="6" l="1"/>
  <c r="G20" s="1"/>
  <c r="G21" s="1"/>
  <c r="G22" s="1"/>
  <c r="G23" s="1"/>
  <c r="G24" s="1"/>
  <c r="G12" i="13"/>
  <c r="G13" s="1"/>
  <c r="G14" s="1"/>
  <c r="G15" s="1"/>
  <c r="G16" s="1"/>
  <c r="G17" s="1"/>
  <c r="H102" i="4"/>
  <c r="F102"/>
  <c r="D102"/>
  <c r="E102"/>
  <c r="E19" i="6"/>
  <c r="E20" s="1"/>
  <c r="E21" s="1"/>
  <c r="E22" s="1"/>
  <c r="E23" s="1"/>
  <c r="E24" s="1"/>
  <c r="G101" i="4"/>
  <c r="D101"/>
  <c r="F101"/>
  <c r="F100"/>
  <c r="H101"/>
  <c r="E101"/>
  <c r="H100"/>
  <c r="D100"/>
  <c r="G100"/>
  <c r="E100"/>
  <c r="F19" i="6"/>
  <c r="F20" s="1"/>
  <c r="F21" s="1"/>
  <c r="F22" s="1"/>
  <c r="F23" s="1"/>
  <c r="F24" s="1"/>
  <c r="F18" i="13"/>
  <c r="F20" s="1"/>
  <c r="E13"/>
  <c r="E14" s="1"/>
  <c r="E15" s="1"/>
  <c r="E16" s="1"/>
  <c r="E17" s="1"/>
  <c r="AB88" i="2"/>
  <c r="I13" i="13"/>
  <c r="I14" s="1"/>
  <c r="I15" s="1"/>
  <c r="I16" s="1"/>
  <c r="I17" s="1"/>
  <c r="AC88" i="2"/>
  <c r="I25" i="6"/>
  <c r="I27" s="1"/>
  <c r="J28" s="1"/>
  <c r="J30" s="1"/>
  <c r="G25"/>
  <c r="G27" s="1"/>
  <c r="C100" i="3"/>
  <c r="H12" i="13" s="1"/>
  <c r="H96" i="2"/>
  <c r="H95"/>
  <c r="H94"/>
  <c r="AF13"/>
  <c r="AA86"/>
  <c r="Z86"/>
  <c r="Y86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13"/>
  <c r="AF12"/>
  <c r="AE12"/>
  <c r="E25" i="6" l="1"/>
  <c r="E27" s="1"/>
  <c r="F25"/>
  <c r="F27" s="1"/>
  <c r="G18" i="13"/>
  <c r="G20" s="1"/>
  <c r="E18"/>
  <c r="E20" s="1"/>
  <c r="H13"/>
  <c r="H14" s="1"/>
  <c r="H15" s="1"/>
  <c r="H16" s="1"/>
  <c r="H17" s="1"/>
  <c r="I18"/>
  <c r="I20" s="1"/>
  <c r="J21" s="1"/>
  <c r="J23" s="1"/>
  <c r="Y88" i="2"/>
  <c r="D100" s="1"/>
  <c r="G100"/>
  <c r="E100" i="3"/>
  <c r="H19" i="6"/>
  <c r="F100" i="3"/>
  <c r="G100"/>
  <c r="H100"/>
  <c r="D100"/>
  <c r="H100" i="2"/>
  <c r="J100"/>
  <c r="D24" i="6" s="1"/>
  <c r="Z88" i="2"/>
  <c r="E100" s="1"/>
  <c r="AA88"/>
  <c r="F100" s="1"/>
  <c r="D19" i="6" l="1"/>
  <c r="D12" i="13"/>
  <c r="D23" i="6"/>
  <c r="D16" i="13"/>
  <c r="D20" i="6"/>
  <c r="D13" i="13"/>
  <c r="H18"/>
  <c r="H20" s="1"/>
  <c r="D21" i="6"/>
  <c r="D14" i="13"/>
  <c r="D17"/>
  <c r="D22" i="6"/>
  <c r="D15" i="13"/>
  <c r="H20" i="6"/>
  <c r="H21" s="1"/>
  <c r="H22" s="1"/>
  <c r="H23" s="1"/>
  <c r="H24" s="1"/>
  <c r="D25" l="1"/>
  <c r="D27" s="1"/>
  <c r="D18" i="13"/>
  <c r="D20" s="1"/>
  <c r="H21" s="1"/>
  <c r="H23" s="1"/>
  <c r="I24" s="1"/>
  <c r="H25" i="6"/>
  <c r="H27" s="1"/>
  <c r="H28" l="1"/>
  <c r="H30" s="1"/>
  <c r="I31" s="1"/>
  <c r="I18" i="10" l="1"/>
  <c r="I19" s="1"/>
  <c r="L18"/>
  <c r="L19" s="1"/>
  <c r="M18"/>
  <c r="M19" s="1"/>
  <c r="G18"/>
  <c r="G19" s="1"/>
  <c r="E18"/>
  <c r="E19" s="1"/>
  <c r="H18"/>
  <c r="H19" s="1"/>
  <c r="J18"/>
  <c r="J19" s="1"/>
  <c r="F18"/>
  <c r="F19" s="1"/>
  <c r="K18"/>
  <c r="K19" s="1"/>
</calcChain>
</file>

<file path=xl/comments1.xml><?xml version="1.0" encoding="utf-8"?>
<comments xmlns="http://schemas.openxmlformats.org/spreadsheetml/2006/main">
  <authors>
    <author>hp</author>
  </authors>
  <commentList>
    <comment ref="D12" authorId="0">
      <text>
        <r>
          <rPr>
            <sz val="9"/>
            <color indexed="81"/>
            <rFont val="Tahoma"/>
            <family val="2"/>
          </rPr>
          <t xml:space="preserve">Max. marks
</t>
        </r>
      </text>
    </comment>
  </commentList>
</comments>
</file>

<file path=xl/sharedStrings.xml><?xml version="1.0" encoding="utf-8"?>
<sst xmlns="http://schemas.openxmlformats.org/spreadsheetml/2006/main" count="471" uniqueCount="285">
  <si>
    <t>Course Name :</t>
  </si>
  <si>
    <t>Course Code :</t>
  </si>
  <si>
    <t>Sr. No.</t>
  </si>
  <si>
    <t>Enrollment ID</t>
  </si>
  <si>
    <t>Student Name</t>
  </si>
  <si>
    <t>a)</t>
  </si>
  <si>
    <t>b)</t>
  </si>
  <si>
    <t>c)</t>
  </si>
  <si>
    <t>d)</t>
  </si>
  <si>
    <t>e)</t>
  </si>
  <si>
    <t>Q.2</t>
  </si>
  <si>
    <t>UNIT TEST I</t>
  </si>
  <si>
    <t>UNIT TEST II</t>
  </si>
  <si>
    <t xml:space="preserve">Program/Semester : </t>
  </si>
  <si>
    <t>Total Max. Marks(with Extra)</t>
  </si>
  <si>
    <t>U. TEST I</t>
  </si>
  <si>
    <t>U. TEST II</t>
  </si>
  <si>
    <t>CO1</t>
  </si>
  <si>
    <t>CO3</t>
  </si>
  <si>
    <t>CO2</t>
  </si>
  <si>
    <t xml:space="preserve">No. of students above set target </t>
  </si>
  <si>
    <t xml:space="preserve">  </t>
  </si>
  <si>
    <t xml:space="preserve">L.M.E., P.L.G.P. Latur </t>
  </si>
  <si>
    <t>Template sheet is Prepared by Prof. A.B.Bhure</t>
  </si>
  <si>
    <t>Set Competency target as 40 % marks of each CO</t>
  </si>
  <si>
    <t>Benchmark of Attainment level  against set target/ competency</t>
  </si>
  <si>
    <t>LEVEL</t>
  </si>
  <si>
    <t xml:space="preserve">40% of Students got more than set target </t>
  </si>
  <si>
    <t xml:space="preserve">60% of Students got more than set target </t>
  </si>
  <si>
    <t xml:space="preserve">No of Students </t>
  </si>
  <si>
    <t xml:space="preserve">Level </t>
  </si>
  <si>
    <t>Attainment Level</t>
  </si>
  <si>
    <t>CO4</t>
  </si>
  <si>
    <t xml:space="preserve">CO5 </t>
  </si>
  <si>
    <t>C06</t>
  </si>
  <si>
    <t xml:space="preserve">20% of Students got more than set target </t>
  </si>
  <si>
    <t>CO-wise  Attainment for Unit Test</t>
  </si>
  <si>
    <t xml:space="preserve"> </t>
  </si>
  <si>
    <t xml:space="preserve">External Evaluation of End Semester Board Examination </t>
  </si>
  <si>
    <t>CO5</t>
  </si>
  <si>
    <t>CO6</t>
  </si>
  <si>
    <t xml:space="preserve"> Direct Assessment</t>
  </si>
  <si>
    <t>CO-wise  Attainment for End Sem Board Exam</t>
  </si>
  <si>
    <t>* Attainment Level</t>
  </si>
  <si>
    <t xml:space="preserve">     * Note  - For End Sem Board Exam., same attainment level is considered for all Cos.</t>
  </si>
  <si>
    <t xml:space="preserve">65% of Students got more than set target </t>
  </si>
  <si>
    <t xml:space="preserve">55% of Students got more than set target </t>
  </si>
  <si>
    <t xml:space="preserve">#Set Competency target as Board's TSI Marks </t>
  </si>
  <si>
    <r>
      <rPr>
        <b/>
        <sz val="16"/>
        <color theme="1"/>
        <rFont val="Times New Roman"/>
        <family val="1"/>
      </rPr>
      <t xml:space="preserve">                      </t>
    </r>
    <r>
      <rPr>
        <b/>
        <u/>
        <sz val="16"/>
        <color theme="1"/>
        <rFont val="Times New Roman"/>
        <family val="1"/>
      </rPr>
      <t>Direct Assessment</t>
    </r>
  </si>
  <si>
    <t>Internal  Evaluation of PA-Practical work, Micro-Project, PR-ESE</t>
  </si>
  <si>
    <t>Progressive Assessment (PA) for Term work of Practical/  Assignments ( max marks )</t>
  </si>
  <si>
    <t>Practical End Sem. Exam ( max. marks)</t>
  </si>
  <si>
    <t xml:space="preserve">Benchmark of Attainment level  against set target/ competency for above criteria </t>
  </si>
  <si>
    <t xml:space="preserve">Set Competency target as 60 % marks for each criteria </t>
  </si>
  <si>
    <t xml:space="preserve">80% of Students got more than set target </t>
  </si>
  <si>
    <t xml:space="preserve">70% of Students got more than set target </t>
  </si>
  <si>
    <t xml:space="preserve">* CO-wise  Attainment level </t>
  </si>
  <si>
    <t xml:space="preserve">For Micro-Project </t>
  </si>
  <si>
    <t xml:space="preserve">For PA-Term Work /Assignments </t>
  </si>
  <si>
    <t>For Practical End Sem. Exam</t>
  </si>
  <si>
    <t>hence same attainment level is considered for all Cos.</t>
  </si>
  <si>
    <t xml:space="preserve">     * Note  - As evaluation of Micro-project, Pratical term work , Practical End sem. Exam.  is done by developing rubrics </t>
  </si>
  <si>
    <t xml:space="preserve">of cluster of skills from cognitive, pyschomotor and affective learning domains thorugh proper mix of COS, </t>
  </si>
  <si>
    <t># Note : MSBTE TSI marks for the End Sem Board Exam is taken from MSBTE's result Gazette copy</t>
  </si>
  <si>
    <t xml:space="preserve">Benchmark of Attainment level  against average survey rating </t>
  </si>
  <si>
    <t>* Rating Scale : 5-Excellent, 4-Very good, 3- Good, 2-poor, 1-Very Poor</t>
  </si>
  <si>
    <t>Unit Tests</t>
  </si>
  <si>
    <t>PA_Term Work</t>
  </si>
  <si>
    <t xml:space="preserve">Micro- Project </t>
  </si>
  <si>
    <t>PR-ESE</t>
  </si>
  <si>
    <t>E.S.E Board</t>
  </si>
  <si>
    <t>Internal</t>
  </si>
  <si>
    <t>External</t>
  </si>
  <si>
    <t xml:space="preserve">Final Direct Course Attainment </t>
  </si>
  <si>
    <t xml:space="preserve">Weightage </t>
  </si>
  <si>
    <t xml:space="preserve">Direct Total Attainment </t>
  </si>
  <si>
    <r>
      <t xml:space="preserve">                </t>
    </r>
    <r>
      <rPr>
        <b/>
        <sz val="11"/>
        <color theme="1"/>
        <rFont val="Calibri"/>
        <family val="2"/>
        <scheme val="minor"/>
      </rPr>
      <t xml:space="preserve"> COS</t>
    </r>
  </si>
  <si>
    <t xml:space="preserve">Total Direct Course Attainment </t>
  </si>
  <si>
    <t xml:space="preserve">Final Direct Course Attainment Calculation </t>
  </si>
  <si>
    <t xml:space="preserve">Final Indirect Course Attainment Calculation </t>
  </si>
  <si>
    <t>Course Exit Survey</t>
  </si>
  <si>
    <t xml:space="preserve">Overall Weightage </t>
  </si>
  <si>
    <t xml:space="preserve">Total Indirect Course Attainment </t>
  </si>
  <si>
    <t>Final  Indirect Course Attainment</t>
  </si>
  <si>
    <t>CO</t>
  </si>
  <si>
    <t>PO</t>
  </si>
  <si>
    <t>PSO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</si>
  <si>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</si>
  <si>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</si>
  <si>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</si>
  <si>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</si>
  <si>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</si>
  <si>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</si>
  <si>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</si>
  <si>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</si>
  <si>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</si>
  <si>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</si>
  <si>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PSO1</t>
  </si>
  <si>
    <t>PSO2</t>
  </si>
  <si>
    <t>Basic Knowledge</t>
  </si>
  <si>
    <t>Discipline Knowledge</t>
  </si>
  <si>
    <t>Experiments and Practice</t>
  </si>
  <si>
    <t>Engineering tools</t>
  </si>
  <si>
    <t>The Engineer and Society</t>
  </si>
  <si>
    <t>Environment and Sustainability</t>
  </si>
  <si>
    <t>Ethics</t>
  </si>
  <si>
    <t>Individual and Team work</t>
  </si>
  <si>
    <t>Communication</t>
  </si>
  <si>
    <t>Life-long learning</t>
  </si>
  <si>
    <t>Measurement of  mechanical equipments</t>
  </si>
  <si>
    <t>Apply the laws of thermodynamics to devices based on thermodynamics</t>
  </si>
  <si>
    <t>Use first law of thermodynamic for ideal gas in closed systems</t>
  </si>
  <si>
    <t>Use relevant steam boilers</t>
  </si>
  <si>
    <t>Use relevant steam nozzles and turbines</t>
  </si>
  <si>
    <t>Use relevant steam condensers</t>
  </si>
  <si>
    <t>Use suitable modes for heat transfer</t>
  </si>
  <si>
    <t>Contribution to PO</t>
  </si>
  <si>
    <t>Set Corelation  of CO-PO Mapping</t>
  </si>
  <si>
    <r>
      <t xml:space="preserve">Strength of corelation : </t>
    </r>
    <r>
      <rPr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high (Substantial), 2- medium, 1- low</t>
    </r>
  </si>
  <si>
    <t>Modern software Usage</t>
  </si>
  <si>
    <t>Course-PO attainment</t>
  </si>
  <si>
    <t xml:space="preserve"> % Course-PO attainment</t>
  </si>
  <si>
    <t>Basic Knowledge &amp; Discipline Knowledge</t>
  </si>
  <si>
    <t>Problem analysis</t>
  </si>
  <si>
    <t>Design/developmet of solutions</t>
  </si>
  <si>
    <t>Engineering tools, Experimentation and Testing</t>
  </si>
  <si>
    <t>Project Management</t>
  </si>
  <si>
    <t xml:space="preserve">Life Long learning </t>
  </si>
  <si>
    <t xml:space="preserve">CO -PO  Attainment </t>
  </si>
  <si>
    <t>Overall Course Attainment (B)</t>
  </si>
  <si>
    <t>Academic Year</t>
  </si>
  <si>
    <t>Academic Year :</t>
  </si>
  <si>
    <t>Academic Year:</t>
  </si>
  <si>
    <t>Overall CO Attainment</t>
  </si>
  <si>
    <t xml:space="preserve">CO -PO  Actual Attainment </t>
  </si>
  <si>
    <t>Set Correlation  of CO-PO Mapping</t>
  </si>
  <si>
    <t>Expected Targeted Attainment Level</t>
  </si>
  <si>
    <t>Name of Faculty &amp; Signature</t>
  </si>
  <si>
    <t>Course Outcomes :</t>
  </si>
  <si>
    <t xml:space="preserve">                        PO-CO Mapping ( Expected  Attainment Level)</t>
  </si>
  <si>
    <t>The Engineering Practices for society, sustainability , Environment</t>
  </si>
  <si>
    <t>The Engineering Practices for society, sustainability, Environment</t>
  </si>
  <si>
    <t xml:space="preserve">Average Attainment </t>
  </si>
  <si>
    <t>Indiviual Weightage (%)</t>
  </si>
  <si>
    <t>Overall Course CO Attainment (B)</t>
  </si>
  <si>
    <t>Average rating score out of 5</t>
  </si>
  <si>
    <t xml:space="preserve"> % Average rating score</t>
  </si>
  <si>
    <t xml:space="preserve">Average  rating  score &gt; 40 % </t>
  </si>
  <si>
    <t xml:space="preserve">Average rating  score &gt; 65 % </t>
  </si>
  <si>
    <t xml:space="preserve">Average  rating  score  &gt; = 80 % </t>
  </si>
  <si>
    <t># For Course End Survey ,Survey results are deduced  from random sample size of 10 students approximately</t>
  </si>
  <si>
    <t xml:space="preserve"> for individual courses per semester.</t>
  </si>
  <si>
    <t xml:space="preserve">     * Note  - For Indirect assessment , As survey taken for overall rating of courses, hence </t>
  </si>
  <si>
    <t>same attainment level is considered for all Cos.</t>
  </si>
  <si>
    <t># Course Exit Survey of students  ( * Rating Scale )</t>
  </si>
  <si>
    <t>For Course ExirSurvey</t>
  </si>
  <si>
    <t>Average Contribution of each CO to each PO (A)/ EXPECTED TARGETED ATTAINMENT LEVEL</t>
  </si>
  <si>
    <t>Overall Course CO Attainment</t>
  </si>
  <si>
    <t xml:space="preserve">Indirect Assessment through Course end Survey </t>
  </si>
  <si>
    <t>Course CO-PO attainment /ACTUAL ATTAINMENT LEVEL= ((AxB)/3)</t>
  </si>
  <si>
    <r>
      <t xml:space="preserve">Strength of correlation : </t>
    </r>
    <r>
      <rPr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high (Substantial), 2- medium(moderate), 1- low, No relation : '-'</t>
    </r>
  </si>
  <si>
    <r>
      <t xml:space="preserve">Strength of correlation : </t>
    </r>
    <r>
      <rPr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high (Substantial), 2- medium (moderate) , 1- low, No relation : '-'</t>
    </r>
  </si>
  <si>
    <t xml:space="preserve">Evaluation of Answersheets for Unit Tests </t>
  </si>
  <si>
    <t>Inetrnal Assessment ( Direct Mode)</t>
  </si>
  <si>
    <t>TH-ESE</t>
  </si>
  <si>
    <t>TH-PA</t>
  </si>
  <si>
    <t>U. Test II</t>
  </si>
  <si>
    <t>Micro Project</t>
  </si>
  <si>
    <t>U.Test I</t>
  </si>
  <si>
    <t>Practical Exam</t>
  </si>
  <si>
    <t>PA-TW</t>
  </si>
  <si>
    <t>TOTAL</t>
  </si>
  <si>
    <t>DIRECT CO ASSESSMENT TOOL</t>
  </si>
  <si>
    <t>MAX MARKS AS PER TEACHING SCHEME</t>
  </si>
  <si>
    <t>INDIVIDUAL WEIGHTAGE (%)</t>
  </si>
  <si>
    <t>End Sem Board Exam. Max. Marks</t>
  </si>
  <si>
    <t xml:space="preserve">            G.R.W.P., Latur </t>
  </si>
  <si>
    <t xml:space="preserve">Computer Software and Hardware Usage: </t>
  </si>
  <si>
    <t xml:space="preserve"> Computer Engineering Maintenance: </t>
  </si>
  <si>
    <t>Template sheet is Prepared by Ms. M G Mulge</t>
  </si>
  <si>
    <t xml:space="preserve">G.R.W.P Latur </t>
  </si>
  <si>
    <t xml:space="preserve">G.R.W.P. Latur </t>
  </si>
  <si>
    <t xml:space="preserve"> Perform Basic Operations on array(data sturcture)</t>
  </si>
  <si>
    <t>Apply different searching &amp; sorting techniques</t>
  </si>
  <si>
    <t xml:space="preserve"> Implement basic operations on stack &amp; queue  using array representation</t>
  </si>
  <si>
    <t xml:space="preserve"> Implement basic operations on linked list</t>
  </si>
  <si>
    <t>Data Sture Using C (DSU)</t>
  </si>
  <si>
    <t>III rd Sem (CO3G Scheme)</t>
  </si>
  <si>
    <t>2017-18</t>
  </si>
  <si>
    <t>APSINGEKAR SUNAYANA SUNIL</t>
  </si>
  <si>
    <t>BANSODE PALLAVI MUKIND</t>
  </si>
  <si>
    <t>BIRADAR SHAHUBAI ASHOK</t>
  </si>
  <si>
    <t>BIRAJDAR MADHURI MADHUKAR</t>
  </si>
  <si>
    <t>BIRAJDAR SHIVKANYA RAM</t>
  </si>
  <si>
    <t>BIRAJDAR SRUSHTI MAHADEV</t>
  </si>
  <si>
    <t>CHAUDHARI SNEHA SAMBHAJI</t>
  </si>
  <si>
    <t>DALVI ASHVINI SHIVAJI</t>
  </si>
  <si>
    <t>DHAGE POOJA UMESH</t>
  </si>
  <si>
    <t>DHUMAL SUSMITA MADHAVRAO</t>
  </si>
  <si>
    <t>DIVATE VAISHALI VAIJANATHRAO</t>
  </si>
  <si>
    <t>GAIKWAD RUJATA DILIP</t>
  </si>
  <si>
    <t>GAVRE ANJALI NARSING</t>
  </si>
  <si>
    <t>GHAWALKAR SHRADDHA RADHAKISHAN</t>
  </si>
  <si>
    <t>GOMARE GAURAVI SHIVRAJ</t>
  </si>
  <si>
    <t>GORE ASHWINI LIMBRAJ</t>
  </si>
  <si>
    <t>GORE RAJSHRI BALAJI</t>
  </si>
  <si>
    <t>GOTAWALE GITANJALI MAROTI</t>
  </si>
  <si>
    <t>GULMIRE SAYALI ANIL</t>
  </si>
  <si>
    <t>JADHAV MAYURI SATISH</t>
  </si>
  <si>
    <t>JADHAV SEJAL BABURAO</t>
  </si>
  <si>
    <t>JOGI GEETA GORAKHNATH</t>
  </si>
  <si>
    <t>KALE AISHWARYA BHAGWAN</t>
  </si>
  <si>
    <t>KALE MOHINI JEEVAN</t>
  </si>
  <si>
    <t>KALWALE RAJSHRI RAMESHWAR</t>
  </si>
  <si>
    <t>KAMBLE KAJAL BHALCHANDRA</t>
  </si>
  <si>
    <t>KAMBLE SHRUTI PANDHARINATH</t>
  </si>
  <si>
    <t>KAMBLE VAISHNAVI SHRIMANT</t>
  </si>
  <si>
    <t>KARANDE MANDAKINI BALAJI</t>
  </si>
  <si>
    <t>KARPE SONALI SANJAY</t>
  </si>
  <si>
    <t>KOKATE POOJA DHARMRAJ</t>
  </si>
  <si>
    <t>KOYALE SHRADHA SANJAY</t>
  </si>
  <si>
    <t>KSHIRSAGAR RAJANI VIJAYKUMAR</t>
  </si>
  <si>
    <t>KSHIRSAGAR YOGITA BHARATRAO</t>
  </si>
  <si>
    <t>KURUD SHRINEETA SHRIKANT</t>
  </si>
  <si>
    <t>LAGADE PRADNYA MILIND</t>
  </si>
  <si>
    <t>MALVADKAR PRIYANKA MANOJ</t>
  </si>
  <si>
    <t>MANE DIPALI SANJAY</t>
  </si>
  <si>
    <t>MANE SNEHA LAXMAN</t>
  </si>
  <si>
    <t>MATOLE PRIYANKA DILIP</t>
  </si>
  <si>
    <t>MOHITE RADHA GORAKH</t>
  </si>
  <si>
    <t>MUDHOLKAR DEEPALI PRADEEPRAO</t>
  </si>
  <si>
    <t>NIKAM PRATIKSHA MAROTI</t>
  </si>
  <si>
    <t>PARANDKAR GITANJALI MANOJ</t>
  </si>
  <si>
    <t>PATIL VISHAKHA UMAKANT</t>
  </si>
  <si>
    <t>PAWAR POOJA PANDURANG</t>
  </si>
  <si>
    <t>PHULMANTE PRITILATA PARMESHWAR</t>
  </si>
  <si>
    <t>RAKH NIKHITA YASHWANT</t>
  </si>
  <si>
    <t>RATHOD MANISHA PHULCHAND</t>
  </si>
  <si>
    <t>RODKE SAKSHI MADHUKAR</t>
  </si>
  <si>
    <t>SHIRPURE SNEHA SHRIMANT</t>
  </si>
  <si>
    <t>SURYAWANSHI AKANSHA ASHOK</t>
  </si>
  <si>
    <t>SURYAWANSHI PRATIKSHA DINKAR</t>
  </si>
  <si>
    <t>SURYAWANSHI RANI ARJUN</t>
  </si>
  <si>
    <t>SWAMI JYOTI RAMLING</t>
  </si>
  <si>
    <t>SWAMI PRATIBHA UMAKANT</t>
  </si>
  <si>
    <t>TANDALE HARSHITA PANDURANG</t>
  </si>
  <si>
    <t>TAWADE PUNAM ABHIJIT</t>
  </si>
  <si>
    <t>TEKALE KANCHAN ARUN</t>
  </si>
  <si>
    <t>TEKALE SAYALI ANNASAHEB</t>
  </si>
  <si>
    <t>UDGIRE SWATI BHAGWANRAO</t>
  </si>
  <si>
    <t>SANDLE SHRADDHA RAMKISHAN</t>
  </si>
  <si>
    <t>ADSULE KARTIKI YUVRAJ</t>
  </si>
  <si>
    <t>BADADE SAYEE ANIL</t>
  </si>
  <si>
    <t>BANDGAR AMBIKA HANUMANT</t>
  </si>
  <si>
    <t>BIRADAR AKANKSHA NAGNATH</t>
  </si>
  <si>
    <t>JAMADAR RUKHSAR KHAYUM</t>
  </si>
  <si>
    <t>JAMGE NAMRATA SURESH</t>
  </si>
  <si>
    <t>KHONDE ROHINI ANIL</t>
  </si>
  <si>
    <t>LINGAMPALLI SHIVANI VIJAY</t>
  </si>
  <si>
    <t>SABADE RADHA MARUTI</t>
  </si>
  <si>
    <t>SHAIKH TAHNIYAT JAMIL</t>
  </si>
  <si>
    <t>VANJARE PRIYANKA BALAJI</t>
  </si>
  <si>
    <t>CO A</t>
  </si>
  <si>
    <t>CO C</t>
  </si>
  <si>
    <t>CO B</t>
  </si>
  <si>
    <t>Q.1                                    Q.2</t>
  </si>
  <si>
    <t xml:space="preserve">              Q.3</t>
  </si>
  <si>
    <t>COA max. Marks</t>
  </si>
  <si>
    <t>CO B max. Marks</t>
  </si>
  <si>
    <t>CO C max. Marks</t>
  </si>
  <si>
    <t>CO D max. Marks</t>
  </si>
  <si>
    <t>CO E max. Marks</t>
  </si>
  <si>
    <t>CO F max. Marks</t>
  </si>
  <si>
    <t>CO E</t>
  </si>
  <si>
    <t>CO D</t>
  </si>
  <si>
    <t>Q.1                                  Q.2</t>
  </si>
  <si>
    <t>AB</t>
  </si>
  <si>
    <t>Progressive Skill Test Evaluation (max. marks )</t>
  </si>
  <si>
    <t xml:space="preserve"> Implement program to create &amp; traverse tree &amp; graph  to solve problems. </t>
  </si>
  <si>
    <t xml:space="preserve">Progressive Skill Test </t>
  </si>
  <si>
    <t>Template sheet is Prepared by Ms. A. S.Patil</t>
  </si>
  <si>
    <t>.--</t>
  </si>
  <si>
    <t>Roll. No.</t>
  </si>
  <si>
    <t>AMS</t>
  </si>
  <si>
    <t>TH</t>
  </si>
</sst>
</file>

<file path=xl/styles.xml><?xml version="1.0" encoding="utf-8"?>
<styleSheet xmlns="http://schemas.openxmlformats.org/spreadsheetml/2006/main">
  <numFmts count="1">
    <numFmt numFmtId="164" formatCode="0.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indexed="81"/>
      <name val="Tahoma"/>
      <family val="2"/>
    </font>
    <font>
      <sz val="18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sz val="22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trike/>
      <sz val="12"/>
      <name val="Arial"/>
      <family val="2"/>
    </font>
    <font>
      <sz val="14"/>
      <color rgb="FF000000"/>
      <name val="Times New Roman"/>
      <family val="1"/>
      <charset val="1"/>
    </font>
    <font>
      <sz val="12"/>
      <color rgb="FFFF0000"/>
      <name val="Times New Roman"/>
      <family val="1"/>
    </font>
    <font>
      <b/>
      <sz val="9"/>
      <color theme="1"/>
      <name val="Verdana"/>
      <family val="2"/>
    </font>
    <font>
      <b/>
      <sz val="12"/>
      <color rgb="FFFF0000"/>
      <name val="Times New Roman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/>
    <xf numFmtId="0" fontId="1" fillId="0" borderId="0"/>
    <xf numFmtId="0" fontId="7" fillId="0" borderId="0"/>
    <xf numFmtId="0" fontId="1" fillId="0" borderId="0"/>
  </cellStyleXfs>
  <cellXfs count="483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Protection="1"/>
    <xf numFmtId="0" fontId="2" fillId="0" borderId="0" xfId="0" applyFont="1" applyAlignment="1" applyProtection="1">
      <alignment horizontal="righ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2" borderId="0" xfId="0" applyFont="1" applyFill="1" applyProtection="1"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/>
    <xf numFmtId="0" fontId="4" fillId="0" borderId="0" xfId="0" applyFont="1" applyProtection="1"/>
    <xf numFmtId="0" fontId="8" fillId="2" borderId="12" xfId="0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Fill="1" applyProtection="1">
      <protection locked="0"/>
    </xf>
    <xf numFmtId="0" fontId="17" fillId="0" borderId="0" xfId="0" applyFont="1" applyProtection="1">
      <protection locked="0"/>
    </xf>
    <xf numFmtId="0" fontId="16" fillId="3" borderId="5" xfId="0" applyFont="1" applyFill="1" applyBorder="1" applyAlignment="1" applyProtection="1">
      <alignment horizontal="center" vertical="center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13" xfId="0" applyFont="1" applyFill="1" applyBorder="1" applyAlignment="1" applyProtection="1">
      <alignment horizontal="center" vertical="center"/>
    </xf>
    <xf numFmtId="0" fontId="16" fillId="3" borderId="8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/>
    </xf>
    <xf numFmtId="0" fontId="17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8" fillId="5" borderId="9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1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15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21" fillId="4" borderId="2" xfId="0" applyFont="1" applyFill="1" applyBorder="1" applyAlignment="1" applyProtection="1">
      <alignment horizontal="center" vertical="center" wrapText="1"/>
    </xf>
    <xf numFmtId="0" fontId="19" fillId="4" borderId="2" xfId="0" applyFont="1" applyFill="1" applyBorder="1" applyAlignment="1" applyProtection="1">
      <alignment horizontal="center" vertical="center"/>
    </xf>
    <xf numFmtId="0" fontId="17" fillId="0" borderId="0" xfId="0" applyFont="1" applyAlignment="1" applyProtection="1">
      <alignment vertical="top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3" borderId="40" xfId="0" applyFont="1" applyFill="1" applyBorder="1" applyAlignment="1" applyProtection="1">
      <alignment horizontal="center" vertical="center"/>
    </xf>
    <xf numFmtId="0" fontId="6" fillId="3" borderId="50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3" xfId="0" applyFont="1" applyFill="1" applyBorder="1" applyAlignment="1" applyProtection="1">
      <alignment horizontal="center" vertical="center"/>
    </xf>
    <xf numFmtId="0" fontId="2" fillId="3" borderId="14" xfId="0" applyFont="1" applyFill="1" applyBorder="1" applyAlignment="1" applyProtection="1">
      <alignment horizontal="center" vertical="center"/>
    </xf>
    <xf numFmtId="0" fontId="2" fillId="3" borderId="15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/>
    </xf>
    <xf numFmtId="0" fontId="22" fillId="0" borderId="10" xfId="0" applyFont="1" applyBorder="1" applyAlignment="1" applyProtection="1">
      <alignment horizontal="center"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21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9" fontId="23" fillId="0" borderId="2" xfId="0" applyNumberFormat="1" applyFont="1" applyBorder="1" applyAlignment="1">
      <alignment horizontal="center" vertical="center"/>
    </xf>
    <xf numFmtId="0" fontId="23" fillId="0" borderId="2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7" fillId="6" borderId="66" xfId="0" applyFont="1" applyFill="1" applyBorder="1" applyAlignment="1">
      <alignment horizontal="center" vertical="center" wrapText="1"/>
    </xf>
    <xf numFmtId="0" fontId="27" fillId="6" borderId="66" xfId="0" applyFont="1" applyFill="1" applyBorder="1" applyAlignment="1">
      <alignment horizontal="center" vertical="center" textRotation="90" wrapText="1"/>
    </xf>
    <xf numFmtId="0" fontId="28" fillId="0" borderId="62" xfId="0" applyFont="1" applyBorder="1" applyAlignment="1">
      <alignment horizontal="center" vertical="center" wrapText="1"/>
    </xf>
    <xf numFmtId="0" fontId="28" fillId="6" borderId="66" xfId="0" applyFont="1" applyFill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28" fillId="0" borderId="66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7" fillId="6" borderId="59" xfId="0" applyFont="1" applyFill="1" applyBorder="1" applyAlignment="1">
      <alignment horizontal="center" vertical="center" wrapText="1"/>
    </xf>
    <xf numFmtId="0" fontId="27" fillId="6" borderId="62" xfId="0" applyFont="1" applyFill="1" applyBorder="1" applyAlignment="1">
      <alignment horizontal="center" vertical="center" wrapText="1"/>
    </xf>
    <xf numFmtId="0" fontId="27" fillId="6" borderId="59" xfId="0" applyFont="1" applyFill="1" applyBorder="1" applyAlignment="1">
      <alignment horizontal="center" vertical="center" textRotation="90" wrapText="1"/>
    </xf>
    <xf numFmtId="0" fontId="27" fillId="6" borderId="63" xfId="0" applyFont="1" applyFill="1" applyBorder="1" applyAlignment="1">
      <alignment horizontal="center" vertical="center" textRotation="90" wrapText="1"/>
    </xf>
    <xf numFmtId="0" fontId="28" fillId="3" borderId="66" xfId="0" applyFont="1" applyFill="1" applyBorder="1" applyAlignment="1">
      <alignment horizontal="center" vertical="center" wrapText="1"/>
    </xf>
    <xf numFmtId="0" fontId="13" fillId="0" borderId="1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0" fillId="3" borderId="0" xfId="0" applyFont="1" applyFill="1" applyAlignment="1"/>
    <xf numFmtId="0" fontId="0" fillId="3" borderId="0" xfId="0" applyFill="1"/>
    <xf numFmtId="0" fontId="25" fillId="0" borderId="45" xfId="0" applyFont="1" applyBorder="1" applyAlignment="1">
      <alignment vertical="center"/>
    </xf>
    <xf numFmtId="0" fontId="25" fillId="0" borderId="42" xfId="0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0" fontId="0" fillId="0" borderId="0" xfId="0" applyProtection="1">
      <protection locked="0"/>
    </xf>
    <xf numFmtId="0" fontId="15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27" fillId="6" borderId="66" xfId="0" applyFont="1" applyFill="1" applyBorder="1" applyAlignment="1" applyProtection="1">
      <alignment horizontal="center" vertical="center" wrapText="1"/>
      <protection locked="0"/>
    </xf>
    <xf numFmtId="0" fontId="27" fillId="6" borderId="66" xfId="0" applyFont="1" applyFill="1" applyBorder="1" applyAlignment="1" applyProtection="1">
      <alignment horizontal="center" vertical="center" textRotation="90" wrapText="1"/>
      <protection locked="0"/>
    </xf>
    <xf numFmtId="0" fontId="27" fillId="6" borderId="59" xfId="0" applyFont="1" applyFill="1" applyBorder="1" applyAlignment="1" applyProtection="1">
      <alignment horizontal="center" vertical="center" textRotation="90" wrapText="1"/>
      <protection locked="0"/>
    </xf>
    <xf numFmtId="0" fontId="27" fillId="6" borderId="63" xfId="0" applyFont="1" applyFill="1" applyBorder="1" applyAlignment="1" applyProtection="1">
      <alignment horizontal="center" vertical="center" textRotation="90" wrapText="1"/>
      <protection locked="0"/>
    </xf>
    <xf numFmtId="0" fontId="28" fillId="0" borderId="62" xfId="0" applyFont="1" applyBorder="1" applyAlignment="1" applyProtection="1">
      <alignment horizontal="center" vertical="center" wrapText="1"/>
      <protection locked="0"/>
    </xf>
    <xf numFmtId="0" fontId="28" fillId="6" borderId="66" xfId="0" applyFont="1" applyFill="1" applyBorder="1" applyAlignment="1" applyProtection="1">
      <alignment horizontal="center" vertical="center" wrapText="1"/>
      <protection locked="0"/>
    </xf>
    <xf numFmtId="0" fontId="27" fillId="6" borderId="59" xfId="0" applyFont="1" applyFill="1" applyBorder="1" applyAlignment="1" applyProtection="1">
      <alignment horizontal="center" vertical="center" wrapText="1"/>
      <protection locked="0"/>
    </xf>
    <xf numFmtId="0" fontId="5" fillId="0" borderId="66" xfId="0" applyFont="1" applyBorder="1" applyAlignment="1" applyProtection="1">
      <alignment horizontal="center" vertical="center" wrapText="1"/>
      <protection locked="0"/>
    </xf>
    <xf numFmtId="0" fontId="27" fillId="6" borderId="62" xfId="0" applyFont="1" applyFill="1" applyBorder="1" applyAlignment="1" applyProtection="1">
      <alignment horizontal="center" vertical="center" wrapText="1"/>
      <protection locked="0"/>
    </xf>
    <xf numFmtId="0" fontId="28" fillId="0" borderId="66" xfId="0" applyFont="1" applyBorder="1" applyAlignment="1" applyProtection="1">
      <alignment horizontal="center" vertical="center" wrapText="1"/>
      <protection locked="0"/>
    </xf>
    <xf numFmtId="0" fontId="28" fillId="3" borderId="66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Fill="1" applyBorder="1" applyAlignment="1"/>
    <xf numFmtId="0" fontId="2" fillId="0" borderId="43" xfId="0" applyFont="1" applyBorder="1" applyAlignment="1" applyProtection="1">
      <alignment horizontal="center" vertical="center"/>
      <protection locked="0"/>
    </xf>
    <xf numFmtId="0" fontId="16" fillId="0" borderId="0" xfId="0" applyFont="1" applyAlignment="1"/>
    <xf numFmtId="0" fontId="30" fillId="3" borderId="0" xfId="0" applyFont="1" applyFill="1" applyAlignment="1" applyProtection="1">
      <protection locked="0"/>
    </xf>
    <xf numFmtId="0" fontId="0" fillId="3" borderId="0" xfId="0" applyFill="1" applyProtection="1">
      <protection locked="0"/>
    </xf>
    <xf numFmtId="0" fontId="32" fillId="3" borderId="0" xfId="0" applyFont="1" applyFill="1"/>
    <xf numFmtId="0" fontId="5" fillId="0" borderId="1" xfId="0" applyFont="1" applyFill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4" fillId="0" borderId="2" xfId="0" applyFont="1" applyBorder="1" applyAlignment="1">
      <alignment horizontal="center" vertical="center"/>
    </xf>
    <xf numFmtId="0" fontId="28" fillId="2" borderId="66" xfId="0" applyFont="1" applyFill="1" applyBorder="1" applyAlignment="1" applyProtection="1">
      <alignment horizontal="center" vertical="center" wrapText="1"/>
      <protection locked="0"/>
    </xf>
    <xf numFmtId="0" fontId="33" fillId="8" borderId="17" xfId="0" applyNumberFormat="1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 wrapText="1"/>
      <protection locked="0"/>
    </xf>
    <xf numFmtId="0" fontId="19" fillId="0" borderId="10" xfId="0" applyFont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19" fillId="0" borderId="11" xfId="0" applyFont="1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9" fillId="0" borderId="11" xfId="0" applyFont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center" vertical="center" wrapText="1"/>
      <protection locked="0"/>
    </xf>
    <xf numFmtId="0" fontId="23" fillId="0" borderId="2" xfId="0" applyFont="1" applyBorder="1" applyAlignment="1" applyProtection="1">
      <alignment horizontal="center" vertical="center"/>
    </xf>
    <xf numFmtId="0" fontId="24" fillId="0" borderId="2" xfId="0" applyFont="1" applyBorder="1" applyAlignment="1" applyProtection="1">
      <alignment horizontal="center" vertical="center" wrapText="1"/>
    </xf>
    <xf numFmtId="9" fontId="23" fillId="0" borderId="2" xfId="0" applyNumberFormat="1" applyFont="1" applyBorder="1" applyAlignment="1" applyProtection="1">
      <alignment horizontal="center" vertical="center"/>
    </xf>
    <xf numFmtId="0" fontId="24" fillId="0" borderId="2" xfId="0" applyFont="1" applyBorder="1" applyAlignment="1" applyProtection="1">
      <alignment horizontal="center" vertical="center"/>
    </xf>
    <xf numFmtId="0" fontId="25" fillId="0" borderId="45" xfId="0" applyFont="1" applyBorder="1" applyAlignment="1" applyProtection="1">
      <alignment vertical="center"/>
    </xf>
    <xf numFmtId="0" fontId="25" fillId="0" borderId="42" xfId="0" applyFont="1" applyBorder="1" applyAlignment="1" applyProtection="1">
      <alignment vertical="center"/>
    </xf>
    <xf numFmtId="0" fontId="16" fillId="2" borderId="2" xfId="0" applyFont="1" applyFill="1" applyBorder="1" applyAlignment="1" applyProtection="1">
      <alignment vertical="center" shrinkToFit="1"/>
      <protection locked="0"/>
    </xf>
    <xf numFmtId="0" fontId="0" fillId="0" borderId="45" xfId="0" applyBorder="1" applyAlignment="1" applyProtection="1">
      <alignment vertical="center"/>
      <protection locked="0"/>
    </xf>
    <xf numFmtId="0" fontId="0" fillId="0" borderId="41" xfId="0" applyBorder="1" applyAlignment="1" applyProtection="1">
      <alignment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2" fontId="0" fillId="0" borderId="9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2" fontId="33" fillId="8" borderId="17" xfId="0" applyNumberFormat="1" applyFont="1" applyFill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55" xfId="0" applyBorder="1" applyAlignment="1" applyProtection="1">
      <alignment vertical="center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2" fontId="0" fillId="0" borderId="18" xfId="0" applyNumberFormat="1" applyBorder="1" applyAlignment="1" applyProtection="1">
      <alignment horizontal="center" vertical="center"/>
      <protection locked="0"/>
    </xf>
    <xf numFmtId="2" fontId="23" fillId="0" borderId="2" xfId="0" applyNumberFormat="1" applyFont="1" applyBorder="1" applyAlignment="1" applyProtection="1">
      <alignment horizontal="center" vertical="center"/>
    </xf>
    <xf numFmtId="0" fontId="21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6" fillId="2" borderId="43" xfId="0" applyFont="1" applyFill="1" applyBorder="1" applyAlignment="1" applyProtection="1">
      <alignment horizontal="center" vertical="center" wrapText="1"/>
      <protection locked="0"/>
    </xf>
    <xf numFmtId="0" fontId="2" fillId="12" borderId="6" xfId="0" applyFont="1" applyFill="1" applyBorder="1" applyAlignment="1" applyProtection="1">
      <alignment horizontal="center" vertical="center"/>
      <protection locked="0"/>
    </xf>
    <xf numFmtId="0" fontId="2" fillId="12" borderId="16" xfId="0" applyFont="1" applyFill="1" applyBorder="1" applyAlignment="1" applyProtection="1">
      <alignment horizontal="center" vertical="center"/>
      <protection locked="0"/>
    </xf>
    <xf numFmtId="0" fontId="5" fillId="12" borderId="1" xfId="0" applyFont="1" applyFill="1" applyBorder="1" applyAlignment="1" applyProtection="1">
      <alignment horizontal="center" vertical="center"/>
      <protection locked="0"/>
    </xf>
    <xf numFmtId="0" fontId="9" fillId="12" borderId="18" xfId="0" applyFont="1" applyFill="1" applyBorder="1" applyAlignment="1" applyProtection="1">
      <alignment horizontal="center" vertical="center"/>
      <protection locked="0"/>
    </xf>
    <xf numFmtId="0" fontId="2" fillId="12" borderId="17" xfId="0" applyFont="1" applyFill="1" applyBorder="1" applyAlignment="1" applyProtection="1">
      <alignment horizontal="center" vertical="center"/>
      <protection locked="0"/>
    </xf>
    <xf numFmtId="0" fontId="2" fillId="12" borderId="13" xfId="0" applyFont="1" applyFill="1" applyBorder="1" applyAlignment="1" applyProtection="1">
      <alignment horizontal="center" vertical="center"/>
      <protection locked="0"/>
    </xf>
    <xf numFmtId="0" fontId="2" fillId="12" borderId="14" xfId="0" applyFont="1" applyFill="1" applyBorder="1" applyAlignment="1" applyProtection="1">
      <alignment horizontal="center" vertical="center"/>
      <protection locked="0"/>
    </xf>
    <xf numFmtId="0" fontId="2" fillId="12" borderId="18" xfId="0" applyFont="1" applyFill="1" applyBorder="1" applyAlignment="1" applyProtection="1">
      <alignment horizontal="center" vertical="center"/>
      <protection locked="0"/>
    </xf>
    <xf numFmtId="0" fontId="2" fillId="12" borderId="15" xfId="0" applyFont="1" applyFill="1" applyBorder="1" applyAlignment="1" applyProtection="1">
      <alignment horizontal="center" vertical="center"/>
      <protection locked="0"/>
    </xf>
    <xf numFmtId="0" fontId="8" fillId="11" borderId="8" xfId="0" applyFont="1" applyFill="1" applyBorder="1" applyAlignment="1" applyProtection="1">
      <alignment horizontal="center" vertical="center" wrapText="1"/>
      <protection locked="0"/>
    </xf>
    <xf numFmtId="0" fontId="14" fillId="12" borderId="9" xfId="0" applyFont="1" applyFill="1" applyBorder="1" applyAlignment="1" applyProtection="1">
      <alignment horizontal="center" vertical="center" wrapText="1"/>
      <protection locked="0"/>
    </xf>
    <xf numFmtId="0" fontId="8" fillId="13" borderId="9" xfId="0" applyFont="1" applyFill="1" applyBorder="1" applyAlignment="1" applyProtection="1">
      <alignment horizontal="center" vertical="center" wrapText="1"/>
      <protection locked="0"/>
    </xf>
    <xf numFmtId="0" fontId="6" fillId="9" borderId="9" xfId="0" applyFont="1" applyFill="1" applyBorder="1" applyAlignment="1" applyProtection="1">
      <alignment horizontal="center" vertical="center" wrapText="1"/>
      <protection locked="0"/>
    </xf>
    <xf numFmtId="0" fontId="6" fillId="10" borderId="15" xfId="0" applyFont="1" applyFill="1" applyBorder="1" applyAlignment="1" applyProtection="1">
      <alignment horizontal="center" wrapText="1"/>
      <protection locked="0"/>
    </xf>
    <xf numFmtId="0" fontId="34" fillId="0" borderId="66" xfId="0" applyFont="1" applyBorder="1" applyAlignment="1" applyProtection="1">
      <alignment horizontal="center" vertical="center" wrapText="1"/>
      <protection locked="0"/>
    </xf>
    <xf numFmtId="0" fontId="35" fillId="4" borderId="4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  <protection locked="0"/>
    </xf>
    <xf numFmtId="0" fontId="6" fillId="0" borderId="4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53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center"/>
    </xf>
    <xf numFmtId="0" fontId="3" fillId="0" borderId="35" xfId="4" applyFont="1" applyBorder="1" applyAlignment="1">
      <alignment horizontal="left" shrinkToFit="1"/>
    </xf>
    <xf numFmtId="0" fontId="3" fillId="7" borderId="1" xfId="4" applyFont="1" applyFill="1" applyBorder="1" applyAlignment="1">
      <alignment horizontal="center" vertical="center" wrapText="1"/>
    </xf>
    <xf numFmtId="0" fontId="3" fillId="0" borderId="33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6" fillId="0" borderId="1" xfId="0" applyFont="1" applyFill="1" applyBorder="1" applyAlignment="1" applyProtection="1">
      <alignment horizontal="left" vertical="center" shrinkToFit="1"/>
      <protection locked="0"/>
    </xf>
    <xf numFmtId="0" fontId="37" fillId="0" borderId="1" xfId="0" applyFont="1" applyFill="1" applyBorder="1" applyAlignment="1" applyProtection="1">
      <alignment horizontal="center" vertical="center" shrinkToFit="1"/>
      <protection locked="0"/>
    </xf>
    <xf numFmtId="0" fontId="37" fillId="0" borderId="1" xfId="0" applyFont="1" applyBorder="1" applyAlignment="1" applyProtection="1">
      <alignment horizontal="center" vertical="center" shrinkToFit="1"/>
      <protection locked="0"/>
    </xf>
    <xf numFmtId="0" fontId="36" fillId="0" borderId="1" xfId="0" applyFont="1" applyBorder="1" applyAlignment="1" applyProtection="1">
      <alignment horizontal="left" vertical="center" shrinkToFit="1"/>
      <protection locked="0"/>
    </xf>
    <xf numFmtId="0" fontId="38" fillId="3" borderId="1" xfId="0" applyFont="1" applyFill="1" applyBorder="1" applyAlignment="1" applyProtection="1">
      <alignment horizontal="left" vertical="center" shrinkToFit="1"/>
      <protection locked="0"/>
    </xf>
    <xf numFmtId="0" fontId="2" fillId="14" borderId="5" xfId="0" applyFont="1" applyFill="1" applyBorder="1" applyAlignment="1" applyProtection="1">
      <alignment horizontal="center" vertical="center"/>
      <protection locked="0"/>
    </xf>
    <xf numFmtId="0" fontId="2" fillId="14" borderId="6" xfId="0" applyFont="1" applyFill="1" applyBorder="1" applyAlignment="1" applyProtection="1">
      <alignment horizontal="center" vertical="center"/>
      <protection locked="0"/>
    </xf>
    <xf numFmtId="0" fontId="5" fillId="14" borderId="7" xfId="0" applyFont="1" applyFill="1" applyBorder="1" applyAlignment="1" applyProtection="1">
      <alignment horizontal="center" vertical="center"/>
      <protection locked="0"/>
    </xf>
    <xf numFmtId="0" fontId="5" fillId="14" borderId="1" xfId="0" applyFont="1" applyFill="1" applyBorder="1" applyAlignment="1" applyProtection="1">
      <alignment horizontal="center" vertical="center"/>
      <protection locked="0"/>
    </xf>
    <xf numFmtId="0" fontId="9" fillId="14" borderId="8" xfId="0" applyFont="1" applyFill="1" applyBorder="1" applyAlignment="1" applyProtection="1">
      <alignment horizontal="center" vertical="center"/>
      <protection locked="0"/>
    </xf>
    <xf numFmtId="0" fontId="2" fillId="14" borderId="7" xfId="0" applyFont="1" applyFill="1" applyBorder="1" applyAlignment="1" applyProtection="1">
      <alignment horizontal="center" vertical="center"/>
      <protection locked="0"/>
    </xf>
    <xf numFmtId="0" fontId="2" fillId="14" borderId="1" xfId="0" applyFont="1" applyFill="1" applyBorder="1" applyAlignment="1" applyProtection="1">
      <alignment horizontal="center" vertical="center"/>
      <protection locked="0"/>
    </xf>
    <xf numFmtId="0" fontId="2" fillId="14" borderId="8" xfId="0" applyFont="1" applyFill="1" applyBorder="1" applyAlignment="1" applyProtection="1">
      <alignment horizontal="center" vertical="center"/>
      <protection locked="0"/>
    </xf>
    <xf numFmtId="0" fontId="2" fillId="14" borderId="9" xfId="0" applyFont="1" applyFill="1" applyBorder="1" applyAlignment="1" applyProtection="1">
      <alignment horizontal="center" vertical="center"/>
      <protection locked="0"/>
    </xf>
    <xf numFmtId="0" fontId="2" fillId="12" borderId="72" xfId="0" applyFont="1" applyFill="1" applyBorder="1" applyAlignment="1" applyProtection="1">
      <alignment horizontal="center" vertical="center"/>
      <protection locked="0"/>
    </xf>
    <xf numFmtId="0" fontId="2" fillId="12" borderId="53" xfId="0" applyFont="1" applyFill="1" applyBorder="1" applyAlignment="1" applyProtection="1">
      <alignment horizontal="center" vertical="center"/>
      <protection locked="0"/>
    </xf>
    <xf numFmtId="0" fontId="2" fillId="12" borderId="54" xfId="0" applyFont="1" applyFill="1" applyBorder="1" applyAlignment="1" applyProtection="1">
      <alignment horizontal="center" vertical="center"/>
      <protection locked="0"/>
    </xf>
    <xf numFmtId="164" fontId="2" fillId="0" borderId="72" xfId="0" applyNumberFormat="1" applyFont="1" applyBorder="1" applyAlignment="1" applyProtection="1">
      <alignment horizontal="center" vertical="center"/>
      <protection locked="0"/>
    </xf>
    <xf numFmtId="164" fontId="2" fillId="0" borderId="54" xfId="0" applyNumberFormat="1" applyFont="1" applyBorder="1" applyAlignment="1" applyProtection="1">
      <alignment horizontal="center" vertical="center"/>
      <protection locked="0"/>
    </xf>
    <xf numFmtId="0" fontId="2" fillId="15" borderId="5" xfId="0" applyFont="1" applyFill="1" applyBorder="1" applyAlignment="1" applyProtection="1">
      <alignment horizontal="center" vertical="center"/>
      <protection locked="0"/>
    </xf>
    <xf numFmtId="0" fontId="2" fillId="15" borderId="6" xfId="0" applyFont="1" applyFill="1" applyBorder="1" applyAlignment="1" applyProtection="1">
      <alignment horizontal="center" vertical="center"/>
      <protection locked="0"/>
    </xf>
    <xf numFmtId="0" fontId="5" fillId="15" borderId="7" xfId="0" applyFont="1" applyFill="1" applyBorder="1" applyAlignment="1" applyProtection="1">
      <alignment horizontal="center" vertical="center"/>
      <protection locked="0"/>
    </xf>
    <xf numFmtId="0" fontId="5" fillId="15" borderId="1" xfId="0" applyFont="1" applyFill="1" applyBorder="1" applyAlignment="1" applyProtection="1">
      <alignment horizontal="center" vertical="center"/>
      <protection locked="0"/>
    </xf>
    <xf numFmtId="0" fontId="9" fillId="15" borderId="18" xfId="0" applyFont="1" applyFill="1" applyBorder="1" applyAlignment="1" applyProtection="1">
      <alignment horizontal="center" vertical="center"/>
      <protection locked="0"/>
    </xf>
    <xf numFmtId="0" fontId="2" fillId="15" borderId="7" xfId="0" applyFont="1" applyFill="1" applyBorder="1" applyAlignment="1" applyProtection="1">
      <alignment horizontal="center" vertical="center"/>
      <protection locked="0"/>
    </xf>
    <xf numFmtId="0" fontId="2" fillId="15" borderId="1" xfId="0" applyFont="1" applyFill="1" applyBorder="1" applyAlignment="1" applyProtection="1">
      <alignment horizontal="center" vertical="center"/>
      <protection locked="0"/>
    </xf>
    <xf numFmtId="0" fontId="2" fillId="15" borderId="8" xfId="0" applyFont="1" applyFill="1" applyBorder="1" applyAlignment="1" applyProtection="1">
      <alignment horizontal="center" vertical="center"/>
      <protection locked="0"/>
    </xf>
    <xf numFmtId="0" fontId="2" fillId="15" borderId="9" xfId="0" applyFont="1" applyFill="1" applyBorder="1" applyAlignment="1" applyProtection="1">
      <alignment horizontal="center" vertical="center"/>
      <protection locked="0"/>
    </xf>
    <xf numFmtId="0" fontId="18" fillId="14" borderId="8" xfId="0" applyFont="1" applyFill="1" applyBorder="1" applyAlignment="1" applyProtection="1">
      <alignment horizontal="center" vertical="center"/>
      <protection locked="0"/>
    </xf>
    <xf numFmtId="0" fontId="18" fillId="12" borderId="9" xfId="0" applyFont="1" applyFill="1" applyBorder="1" applyAlignment="1" applyProtection="1">
      <alignment horizontal="center" vertical="center"/>
      <protection locked="0"/>
    </xf>
    <xf numFmtId="0" fontId="2" fillId="12" borderId="36" xfId="0" applyFont="1" applyFill="1" applyBorder="1" applyAlignment="1" applyProtection="1">
      <alignment horizontal="center" vertical="center"/>
      <protection locked="0"/>
    </xf>
    <xf numFmtId="0" fontId="2" fillId="12" borderId="35" xfId="0" applyFont="1" applyFill="1" applyBorder="1" applyAlignment="1" applyProtection="1">
      <alignment horizontal="center" vertical="center"/>
      <protection locked="0"/>
    </xf>
    <xf numFmtId="0" fontId="2" fillId="12" borderId="44" xfId="0" applyFont="1" applyFill="1" applyBorder="1" applyAlignment="1" applyProtection="1">
      <alignment horizontal="center" vertical="center"/>
      <protection locked="0"/>
    </xf>
    <xf numFmtId="0" fontId="18" fillId="15" borderId="9" xfId="0" applyFont="1" applyFill="1" applyBorder="1" applyAlignment="1" applyProtection="1">
      <alignment horizontal="center" vertical="center"/>
      <protection locked="0"/>
    </xf>
    <xf numFmtId="0" fontId="39" fillId="0" borderId="1" xfId="0" applyFont="1" applyBorder="1" applyAlignment="1">
      <alignment horizontal="center"/>
    </xf>
    <xf numFmtId="0" fontId="39" fillId="0" borderId="11" xfId="0" applyFont="1" applyBorder="1" applyAlignment="1">
      <alignment horizontal="center"/>
    </xf>
    <xf numFmtId="0" fontId="40" fillId="0" borderId="35" xfId="4" applyFont="1" applyBorder="1" applyAlignment="1">
      <alignment horizontal="left" shrinkToFit="1"/>
    </xf>
    <xf numFmtId="0" fontId="6" fillId="16" borderId="36" xfId="0" applyFont="1" applyFill="1" applyBorder="1" applyAlignment="1" applyProtection="1">
      <alignment horizontal="center" vertical="center"/>
    </xf>
    <xf numFmtId="0" fontId="6" fillId="16" borderId="13" xfId="0" applyFont="1" applyFill="1" applyBorder="1" applyAlignment="1" applyProtection="1">
      <alignment horizontal="center" vertical="center"/>
    </xf>
    <xf numFmtId="0" fontId="2" fillId="16" borderId="9" xfId="0" applyFont="1" applyFill="1" applyBorder="1" applyAlignment="1" applyProtection="1">
      <alignment horizontal="center" vertical="center"/>
    </xf>
    <xf numFmtId="0" fontId="39" fillId="0" borderId="1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" fillId="0" borderId="73" xfId="0" applyFont="1" applyBorder="1" applyAlignment="1" applyProtection="1">
      <alignment horizontal="center" vertical="center"/>
      <protection locked="0"/>
    </xf>
    <xf numFmtId="0" fontId="41" fillId="17" borderId="0" xfId="0" applyFont="1" applyFill="1" applyBorder="1" applyAlignment="1">
      <alignment horizontal="center" vertical="center" wrapText="1"/>
    </xf>
    <xf numFmtId="0" fontId="16" fillId="6" borderId="71" xfId="0" applyFont="1" applyFill="1" applyBorder="1" applyAlignment="1" applyProtection="1">
      <alignment horizontal="center" vertical="center" wrapText="1"/>
      <protection locked="0"/>
    </xf>
    <xf numFmtId="0" fontId="16" fillId="6" borderId="67" xfId="0" applyFont="1" applyFill="1" applyBorder="1" applyAlignment="1" applyProtection="1">
      <alignment horizontal="center" vertical="center" wrapText="1"/>
      <protection locked="0"/>
    </xf>
    <xf numFmtId="0" fontId="2" fillId="0" borderId="35" xfId="0" applyFont="1" applyFill="1" applyBorder="1" applyAlignment="1" applyProtection="1">
      <alignment horizontal="left" wrapText="1"/>
      <protection locked="0"/>
    </xf>
    <xf numFmtId="0" fontId="2" fillId="0" borderId="17" xfId="0" applyFont="1" applyFill="1" applyBorder="1" applyAlignment="1" applyProtection="1">
      <alignment horizontal="left" wrapText="1"/>
      <protection locked="0"/>
    </xf>
    <xf numFmtId="0" fontId="2" fillId="0" borderId="35" xfId="0" applyFont="1" applyFill="1" applyBorder="1" applyAlignment="1" applyProtection="1">
      <alignment horizontal="left" vertical="center" wrapText="1"/>
      <protection locked="0"/>
    </xf>
    <xf numFmtId="0" fontId="2" fillId="0" borderId="17" xfId="0" applyFont="1" applyFill="1" applyBorder="1" applyAlignment="1" applyProtection="1">
      <alignment horizontal="left" vertical="center" wrapText="1"/>
      <protection locked="0"/>
    </xf>
    <xf numFmtId="0" fontId="29" fillId="7" borderId="71" xfId="0" applyFont="1" applyFill="1" applyBorder="1" applyAlignment="1" applyProtection="1">
      <alignment horizontal="center" vertical="center" wrapText="1"/>
      <protection locked="0"/>
    </xf>
    <xf numFmtId="0" fontId="29" fillId="7" borderId="67" xfId="0" applyFont="1" applyFill="1" applyBorder="1" applyAlignment="1" applyProtection="1">
      <alignment horizontal="center" vertical="center" wrapText="1"/>
      <protection locked="0"/>
    </xf>
    <xf numFmtId="0" fontId="29" fillId="7" borderId="63" xfId="0" applyFont="1" applyFill="1" applyBorder="1" applyAlignment="1" applyProtection="1">
      <alignment horizontal="center" vertical="center" wrapText="1"/>
      <protection locked="0"/>
    </xf>
    <xf numFmtId="0" fontId="2" fillId="0" borderId="35" xfId="0" applyFont="1" applyFill="1" applyBorder="1" applyAlignment="1" applyProtection="1">
      <alignment vertical="center" wrapText="1"/>
      <protection locked="0"/>
    </xf>
    <xf numFmtId="0" fontId="2" fillId="0" borderId="17" xfId="0" applyFont="1" applyFill="1" applyBorder="1" applyAlignment="1" applyProtection="1">
      <alignment vertical="center" wrapText="1"/>
      <protection locked="0"/>
    </xf>
    <xf numFmtId="0" fontId="16" fillId="6" borderId="60" xfId="0" applyFont="1" applyFill="1" applyBorder="1" applyAlignment="1" applyProtection="1">
      <alignment horizontal="center" vertical="center" wrapText="1"/>
      <protection locked="0"/>
    </xf>
    <xf numFmtId="0" fontId="16" fillId="6" borderId="61" xfId="0" applyFont="1" applyFill="1" applyBorder="1" applyAlignment="1" applyProtection="1">
      <alignment horizontal="center" vertical="center" wrapText="1"/>
      <protection locked="0"/>
    </xf>
    <xf numFmtId="0" fontId="16" fillId="6" borderId="62" xfId="0" applyFont="1" applyFill="1" applyBorder="1" applyAlignment="1" applyProtection="1">
      <alignment horizontal="center" vertical="center" wrapText="1"/>
      <protection locked="0"/>
    </xf>
    <xf numFmtId="0" fontId="16" fillId="6" borderId="68" xfId="0" applyFont="1" applyFill="1" applyBorder="1" applyAlignment="1" applyProtection="1">
      <alignment horizontal="center" vertical="center" wrapText="1"/>
      <protection locked="0"/>
    </xf>
    <xf numFmtId="0" fontId="16" fillId="6" borderId="64" xfId="0" applyFont="1" applyFill="1" applyBorder="1" applyAlignment="1" applyProtection="1">
      <alignment horizontal="center" vertical="center" wrapText="1"/>
      <protection locked="0"/>
    </xf>
    <xf numFmtId="0" fontId="16" fillId="6" borderId="69" xfId="0" applyFont="1" applyFill="1" applyBorder="1" applyAlignment="1" applyProtection="1">
      <alignment horizontal="center" vertical="center" wrapText="1"/>
      <protection locked="0"/>
    </xf>
    <xf numFmtId="0" fontId="16" fillId="6" borderId="65" xfId="0" applyFont="1" applyFill="1" applyBorder="1" applyAlignment="1" applyProtection="1">
      <alignment horizontal="center" vertical="center" wrapText="1"/>
      <protection locked="0"/>
    </xf>
    <xf numFmtId="0" fontId="16" fillId="6" borderId="70" xfId="0" applyFont="1" applyFill="1" applyBorder="1" applyAlignment="1" applyProtection="1">
      <alignment horizontal="center" vertical="center" wrapText="1"/>
      <protection locked="0"/>
    </xf>
    <xf numFmtId="0" fontId="16" fillId="6" borderId="66" xfId="0" applyFont="1" applyFill="1" applyBorder="1" applyAlignment="1" applyProtection="1">
      <alignment horizontal="center" vertical="center" wrapText="1"/>
      <protection locked="0"/>
    </xf>
    <xf numFmtId="0" fontId="16" fillId="6" borderId="63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4" borderId="20" xfId="0" applyFont="1" applyFill="1" applyBorder="1" applyAlignment="1" applyProtection="1">
      <alignment horizontal="center" vertical="center"/>
      <protection locked="0"/>
    </xf>
    <xf numFmtId="0" fontId="3" fillId="4" borderId="21" xfId="0" applyFont="1" applyFill="1" applyBorder="1" applyAlignment="1" applyProtection="1">
      <alignment horizontal="center" vertical="center"/>
      <protection locked="0"/>
    </xf>
    <xf numFmtId="0" fontId="3" fillId="4" borderId="24" xfId="0" applyFont="1" applyFill="1" applyBorder="1" applyAlignment="1" applyProtection="1">
      <alignment horizontal="center" vertical="center"/>
      <protection locked="0"/>
    </xf>
    <xf numFmtId="0" fontId="3" fillId="4" borderId="25" xfId="0" applyFont="1" applyFill="1" applyBorder="1" applyAlignment="1" applyProtection="1">
      <alignment horizontal="center" vertical="center"/>
      <protection locked="0"/>
    </xf>
    <xf numFmtId="0" fontId="3" fillId="4" borderId="26" xfId="0" applyFont="1" applyFill="1" applyBorder="1" applyAlignment="1" applyProtection="1">
      <alignment horizontal="center" vertical="center"/>
      <protection locked="0"/>
    </xf>
    <xf numFmtId="0" fontId="6" fillId="11" borderId="31" xfId="0" applyFont="1" applyFill="1" applyBorder="1" applyAlignment="1" applyProtection="1">
      <alignment horizontal="center" vertical="center" wrapText="1"/>
      <protection locked="0"/>
    </xf>
    <xf numFmtId="0" fontId="6" fillId="11" borderId="32" xfId="0" applyFont="1" applyFill="1" applyBorder="1" applyAlignment="1" applyProtection="1">
      <alignment horizontal="center" vertical="center" wrapText="1"/>
      <protection locked="0"/>
    </xf>
    <xf numFmtId="0" fontId="6" fillId="11" borderId="33" xfId="0" applyFont="1" applyFill="1" applyBorder="1" applyAlignment="1" applyProtection="1">
      <alignment horizontal="center" vertical="center" wrapText="1"/>
      <protection locked="0"/>
    </xf>
    <xf numFmtId="0" fontId="12" fillId="12" borderId="6" xfId="0" applyFont="1" applyFill="1" applyBorder="1" applyAlignment="1" applyProtection="1">
      <alignment horizontal="center" vertical="center" wrapText="1"/>
      <protection locked="0"/>
    </xf>
    <xf numFmtId="0" fontId="12" fillId="12" borderId="1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9" borderId="43" xfId="0" applyFont="1" applyFill="1" applyBorder="1" applyAlignment="1" applyProtection="1">
      <alignment horizontal="center" vertical="center"/>
      <protection locked="0"/>
    </xf>
    <xf numFmtId="0" fontId="2" fillId="9" borderId="4" xfId="0" applyFont="1" applyFill="1" applyBorder="1" applyAlignment="1" applyProtection="1">
      <alignment horizontal="center" vertical="center"/>
      <protection locked="0"/>
    </xf>
    <xf numFmtId="0" fontId="2" fillId="10" borderId="43" xfId="0" applyFont="1" applyFill="1" applyBorder="1" applyAlignment="1" applyProtection="1">
      <alignment horizontal="center" vertical="center"/>
      <protection locked="0"/>
    </xf>
    <xf numFmtId="0" fontId="2" fillId="10" borderId="4" xfId="0" applyFont="1" applyFill="1" applyBorder="1" applyAlignment="1" applyProtection="1">
      <alignment horizontal="center" vertical="center"/>
      <protection locked="0"/>
    </xf>
    <xf numFmtId="0" fontId="6" fillId="5" borderId="6" xfId="0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6" fillId="13" borderId="6" xfId="0" applyFont="1" applyFill="1" applyBorder="1" applyAlignment="1" applyProtection="1">
      <alignment horizontal="center" vertical="center" wrapText="1"/>
      <protection locked="0"/>
    </xf>
    <xf numFmtId="0" fontId="6" fillId="13" borderId="1" xfId="0" applyFont="1" applyFill="1" applyBorder="1" applyAlignment="1" applyProtection="1">
      <alignment horizontal="center" vertical="center" wrapText="1"/>
      <protection locked="0"/>
    </xf>
    <xf numFmtId="0" fontId="6" fillId="9" borderId="6" xfId="0" applyFont="1" applyFill="1" applyBorder="1" applyAlignment="1" applyProtection="1">
      <alignment horizontal="center" vertical="center" wrapText="1"/>
      <protection locked="0"/>
    </xf>
    <xf numFmtId="0" fontId="6" fillId="9" borderId="1" xfId="0" applyFont="1" applyFill="1" applyBorder="1" applyAlignment="1" applyProtection="1">
      <alignment horizontal="center" vertical="center" wrapText="1"/>
      <protection locked="0"/>
    </xf>
    <xf numFmtId="0" fontId="6" fillId="10" borderId="13" xfId="0" applyFont="1" applyFill="1" applyBorder="1" applyAlignment="1" applyProtection="1">
      <alignment horizontal="center" vertical="center" wrapText="1"/>
      <protection locked="0"/>
    </xf>
    <xf numFmtId="0" fontId="6" fillId="10" borderId="14" xfId="0" applyFont="1" applyFill="1" applyBorder="1" applyAlignment="1" applyProtection="1">
      <alignment horizontal="center" vertical="center" wrapText="1"/>
      <protection locked="0"/>
    </xf>
    <xf numFmtId="0" fontId="3" fillId="4" borderId="22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3" fillId="4" borderId="23" xfId="0" applyFont="1" applyFill="1" applyBorder="1" applyAlignment="1" applyProtection="1">
      <alignment horizontal="center" vertical="center"/>
      <protection locked="0"/>
    </xf>
    <xf numFmtId="0" fontId="2" fillId="11" borderId="43" xfId="0" applyFont="1" applyFill="1" applyBorder="1" applyAlignment="1" applyProtection="1">
      <alignment horizontal="center" vertical="center"/>
      <protection locked="0"/>
    </xf>
    <xf numFmtId="0" fontId="2" fillId="11" borderId="4" xfId="0" applyFont="1" applyFill="1" applyBorder="1" applyAlignment="1" applyProtection="1">
      <alignment horizontal="center" vertical="center"/>
      <protection locked="0"/>
    </xf>
    <xf numFmtId="0" fontId="13" fillId="12" borderId="43" xfId="0" applyFont="1" applyFill="1" applyBorder="1" applyAlignment="1" applyProtection="1">
      <alignment horizontal="center" vertical="center"/>
      <protection locked="0"/>
    </xf>
    <xf numFmtId="0" fontId="13" fillId="12" borderId="4" xfId="0" applyFont="1" applyFill="1" applyBorder="1" applyAlignment="1" applyProtection="1">
      <alignment horizontal="center" vertical="center"/>
      <protection locked="0"/>
    </xf>
    <xf numFmtId="0" fontId="2" fillId="5" borderId="43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2" fillId="13" borderId="43" xfId="0" applyFont="1" applyFill="1" applyBorder="1" applyAlignment="1" applyProtection="1">
      <alignment horizontal="center" vertical="center"/>
      <protection locked="0"/>
    </xf>
    <xf numFmtId="0" fontId="2" fillId="13" borderId="4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 wrapText="1"/>
      <protection locked="0"/>
    </xf>
    <xf numFmtId="0" fontId="6" fillId="2" borderId="23" xfId="0" applyFont="1" applyFill="1" applyBorder="1" applyAlignment="1" applyProtection="1">
      <alignment horizontal="center" vertical="center" wrapText="1"/>
      <protection locked="0"/>
    </xf>
    <xf numFmtId="0" fontId="6" fillId="2" borderId="30" xfId="0" applyFont="1" applyFill="1" applyBorder="1" applyAlignment="1" applyProtection="1">
      <alignment horizontal="center" vertical="center" wrapText="1"/>
      <protection locked="0"/>
    </xf>
    <xf numFmtId="0" fontId="2" fillId="11" borderId="3" xfId="0" applyFont="1" applyFill="1" applyBorder="1" applyAlignment="1" applyProtection="1">
      <alignment horizontal="center" vertical="center"/>
    </xf>
    <xf numFmtId="0" fontId="2" fillId="11" borderId="4" xfId="0" applyFont="1" applyFill="1" applyBorder="1" applyAlignment="1" applyProtection="1">
      <alignment horizontal="center" vertical="center"/>
    </xf>
    <xf numFmtId="0" fontId="13" fillId="12" borderId="3" xfId="0" applyFont="1" applyFill="1" applyBorder="1" applyAlignment="1" applyProtection="1">
      <alignment horizontal="center" vertical="center"/>
    </xf>
    <xf numFmtId="0" fontId="13" fillId="12" borderId="4" xfId="0" applyFont="1" applyFill="1" applyBorder="1" applyAlignment="1" applyProtection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13" borderId="3" xfId="0" applyFont="1" applyFill="1" applyBorder="1" applyAlignment="1" applyProtection="1">
      <alignment horizontal="center" vertical="center"/>
      <protection locked="0"/>
    </xf>
    <xf numFmtId="0" fontId="2" fillId="9" borderId="3" xfId="0" applyFont="1" applyFill="1" applyBorder="1" applyAlignment="1" applyProtection="1">
      <alignment horizontal="center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horizontal="center" vertical="center" wrapText="1"/>
      <protection locked="0"/>
    </xf>
    <xf numFmtId="0" fontId="6" fillId="0" borderId="4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33" xfId="0" applyFont="1" applyBorder="1" applyAlignment="1" applyProtection="1">
      <alignment horizontal="center" vertical="center" textRotation="90"/>
      <protection locked="0"/>
    </xf>
    <xf numFmtId="0" fontId="2" fillId="0" borderId="7" xfId="0" applyFont="1" applyBorder="1" applyAlignment="1" applyProtection="1">
      <alignment horizontal="center" vertical="center" textRotation="90"/>
      <protection locked="0"/>
    </xf>
    <xf numFmtId="0" fontId="2" fillId="0" borderId="8" xfId="0" applyFont="1" applyBorder="1" applyAlignment="1" applyProtection="1">
      <alignment horizontal="center" vertical="center" textRotation="90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 wrapText="1"/>
      <protection locked="0"/>
    </xf>
    <xf numFmtId="0" fontId="15" fillId="0" borderId="40" xfId="0" applyFont="1" applyBorder="1" applyAlignment="1" applyProtection="1">
      <alignment horizontal="center" vertical="center" wrapText="1"/>
      <protection locked="0"/>
    </xf>
    <xf numFmtId="0" fontId="15" fillId="0" borderId="50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horizontal="center" vertical="center"/>
      <protection locked="0"/>
    </xf>
    <xf numFmtId="0" fontId="6" fillId="0" borderId="4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8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/>
      <protection locked="0"/>
    </xf>
    <xf numFmtId="0" fontId="16" fillId="3" borderId="47" xfId="0" applyFont="1" applyFill="1" applyBorder="1" applyAlignment="1" applyProtection="1">
      <alignment horizontal="center" vertical="center"/>
    </xf>
    <xf numFmtId="0" fontId="16" fillId="3" borderId="18" xfId="0" applyFont="1" applyFill="1" applyBorder="1" applyAlignment="1" applyProtection="1">
      <alignment horizontal="center" vertical="center"/>
    </xf>
    <xf numFmtId="0" fontId="15" fillId="0" borderId="45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2" fillId="0" borderId="31" xfId="0" applyFont="1" applyBorder="1" applyAlignment="1" applyProtection="1">
      <alignment horizontal="center" vertical="center" textRotation="90"/>
      <protection locked="0"/>
    </xf>
    <xf numFmtId="0" fontId="2" fillId="0" borderId="32" xfId="0" applyFont="1" applyBorder="1" applyAlignment="1" applyProtection="1">
      <alignment horizontal="center" vertical="center" textRotation="90"/>
      <protection locked="0"/>
    </xf>
    <xf numFmtId="0" fontId="2" fillId="0" borderId="48" xfId="0" applyFont="1" applyBorder="1" applyAlignment="1" applyProtection="1">
      <alignment horizontal="center" vertical="center" textRotation="90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22" xfId="0" applyNumberFormat="1" applyFont="1" applyBorder="1" applyAlignment="1" applyProtection="1">
      <alignment horizontal="center" vertical="center"/>
      <protection locked="0"/>
    </xf>
    <xf numFmtId="0" fontId="2" fillId="0" borderId="24" xfId="0" applyNumberFormat="1" applyFont="1" applyBorder="1" applyAlignment="1" applyProtection="1">
      <alignment horizontal="center" vertical="center"/>
      <protection locked="0"/>
    </xf>
    <xf numFmtId="0" fontId="16" fillId="3" borderId="46" xfId="0" applyFont="1" applyFill="1" applyBorder="1" applyAlignment="1" applyProtection="1">
      <alignment horizontal="center" vertical="center" wrapText="1"/>
    </xf>
    <xf numFmtId="0" fontId="16" fillId="3" borderId="16" xfId="0" applyFont="1" applyFill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center" vertical="top"/>
      <protection locked="0"/>
    </xf>
    <xf numFmtId="2" fontId="19" fillId="4" borderId="4" xfId="0" applyNumberFormat="1" applyFont="1" applyFill="1" applyBorder="1" applyAlignment="1" applyProtection="1">
      <alignment horizontal="center" vertical="center"/>
      <protection locked="0"/>
    </xf>
    <xf numFmtId="2" fontId="19" fillId="4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43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16" fillId="2" borderId="2" xfId="0" applyFont="1" applyFill="1" applyBorder="1" applyAlignment="1" applyProtection="1">
      <alignment horizontal="center" vertical="center"/>
      <protection locked="0"/>
    </xf>
    <xf numFmtId="0" fontId="6" fillId="2" borderId="51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top" wrapText="1"/>
      <protection locked="0"/>
    </xf>
    <xf numFmtId="0" fontId="6" fillId="2" borderId="43" xfId="0" applyFont="1" applyFill="1" applyBorder="1" applyAlignment="1" applyProtection="1">
      <alignment horizontal="center" vertical="top" wrapText="1"/>
      <protection locked="0"/>
    </xf>
    <xf numFmtId="0" fontId="6" fillId="2" borderId="51" xfId="0" applyFont="1" applyFill="1" applyBorder="1" applyAlignment="1" applyProtection="1">
      <alignment horizontal="center" vertical="top" wrapText="1"/>
      <protection locked="0"/>
    </xf>
    <xf numFmtId="0" fontId="21" fillId="4" borderId="3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 applyProtection="1">
      <alignment horizontal="center" vertical="center" wrapText="1"/>
    </xf>
    <xf numFmtId="0" fontId="16" fillId="3" borderId="17" xfId="0" applyFont="1" applyFill="1" applyBorder="1" applyAlignment="1" applyProtection="1">
      <alignment horizontal="center" vertical="center" wrapText="1"/>
    </xf>
    <xf numFmtId="0" fontId="16" fillId="3" borderId="46" xfId="0" applyFont="1" applyFill="1" applyBorder="1" applyAlignment="1" applyProtection="1">
      <alignment horizontal="center" vertical="center"/>
    </xf>
    <xf numFmtId="0" fontId="16" fillId="3" borderId="16" xfId="0" applyFont="1" applyFill="1" applyBorder="1" applyAlignment="1" applyProtection="1">
      <alignment horizontal="center" vertical="center"/>
    </xf>
    <xf numFmtId="0" fontId="16" fillId="3" borderId="47" xfId="0" applyFont="1" applyFill="1" applyBorder="1" applyAlignment="1" applyProtection="1">
      <alignment horizontal="center" vertical="center" wrapText="1"/>
    </xf>
    <xf numFmtId="0" fontId="16" fillId="3" borderId="18" xfId="0" applyFont="1" applyFill="1" applyBorder="1" applyAlignment="1" applyProtection="1">
      <alignment horizontal="center" vertical="center" wrapText="1"/>
    </xf>
    <xf numFmtId="0" fontId="16" fillId="3" borderId="45" xfId="0" applyFont="1" applyFill="1" applyBorder="1" applyAlignment="1" applyProtection="1">
      <alignment horizontal="center" vertical="center" wrapText="1"/>
    </xf>
    <xf numFmtId="0" fontId="16" fillId="3" borderId="55" xfId="0" applyFont="1" applyFill="1" applyBorder="1" applyAlignment="1" applyProtection="1">
      <alignment horizontal="center" vertical="center" wrapText="1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0" fillId="0" borderId="43" xfId="0" applyBorder="1"/>
    <xf numFmtId="0" fontId="0" fillId="0" borderId="51" xfId="0" applyBorder="1"/>
    <xf numFmtId="0" fontId="2" fillId="0" borderId="54" xfId="0" applyFont="1" applyBorder="1" applyAlignment="1" applyProtection="1">
      <alignment horizontal="center" vertical="center"/>
      <protection locked="0"/>
    </xf>
    <xf numFmtId="0" fontId="2" fillId="0" borderId="53" xfId="0" applyFont="1" applyBorder="1" applyAlignment="1" applyProtection="1">
      <alignment horizontal="center" vertical="center"/>
      <protection locked="0"/>
    </xf>
    <xf numFmtId="0" fontId="0" fillId="0" borderId="52" xfId="0" applyBorder="1"/>
    <xf numFmtId="0" fontId="0" fillId="0" borderId="27" xfId="0" applyBorder="1"/>
    <xf numFmtId="0" fontId="16" fillId="6" borderId="71" xfId="0" applyFont="1" applyFill="1" applyBorder="1" applyAlignment="1">
      <alignment horizontal="center" vertical="center" wrapText="1"/>
    </xf>
    <xf numFmtId="0" fontId="16" fillId="6" borderId="63" xfId="0" applyFont="1" applyFill="1" applyBorder="1" applyAlignment="1">
      <alignment horizontal="center" vertical="center" wrapText="1"/>
    </xf>
    <xf numFmtId="0" fontId="29" fillId="3" borderId="71" xfId="0" applyFont="1" applyFill="1" applyBorder="1" applyAlignment="1">
      <alignment horizontal="center" vertical="center" wrapText="1"/>
    </xf>
    <xf numFmtId="0" fontId="29" fillId="3" borderId="67" xfId="0" applyFont="1" applyFill="1" applyBorder="1" applyAlignment="1">
      <alignment horizontal="center" vertical="center" wrapText="1"/>
    </xf>
    <xf numFmtId="0" fontId="29" fillId="3" borderId="63" xfId="0" applyFont="1" applyFill="1" applyBorder="1" applyAlignment="1">
      <alignment horizontal="center" vertical="center" wrapText="1"/>
    </xf>
    <xf numFmtId="0" fontId="29" fillId="7" borderId="71" xfId="0" applyFont="1" applyFill="1" applyBorder="1" applyAlignment="1">
      <alignment horizontal="center" vertical="center" wrapText="1"/>
    </xf>
    <xf numFmtId="0" fontId="29" fillId="7" borderId="67" xfId="0" applyFont="1" applyFill="1" applyBorder="1" applyAlignment="1">
      <alignment horizontal="center" vertical="center" wrapText="1"/>
    </xf>
    <xf numFmtId="0" fontId="29" fillId="7" borderId="63" xfId="0" applyFont="1" applyFill="1" applyBorder="1" applyAlignment="1">
      <alignment horizontal="center" vertical="center" wrapText="1"/>
    </xf>
    <xf numFmtId="0" fontId="16" fillId="6" borderId="60" xfId="0" applyFont="1" applyFill="1" applyBorder="1" applyAlignment="1">
      <alignment horizontal="center" vertical="center" wrapText="1"/>
    </xf>
    <xf numFmtId="0" fontId="16" fillId="6" borderId="61" xfId="0" applyFont="1" applyFill="1" applyBorder="1" applyAlignment="1">
      <alignment horizontal="center" vertical="center" wrapText="1"/>
    </xf>
    <xf numFmtId="0" fontId="16" fillId="6" borderId="62" xfId="0" applyFont="1" applyFill="1" applyBorder="1" applyAlignment="1">
      <alignment horizontal="center" vertical="center" wrapText="1"/>
    </xf>
    <xf numFmtId="0" fontId="16" fillId="6" borderId="68" xfId="0" applyFont="1" applyFill="1" applyBorder="1" applyAlignment="1">
      <alignment horizontal="center" vertical="center" wrapText="1"/>
    </xf>
    <xf numFmtId="0" fontId="16" fillId="6" borderId="64" xfId="0" applyFont="1" applyFill="1" applyBorder="1" applyAlignment="1">
      <alignment horizontal="center" vertical="center" wrapText="1"/>
    </xf>
    <xf numFmtId="0" fontId="16" fillId="6" borderId="69" xfId="0" applyFont="1" applyFill="1" applyBorder="1" applyAlignment="1">
      <alignment horizontal="center" vertical="center" wrapText="1"/>
    </xf>
    <xf numFmtId="0" fontId="16" fillId="6" borderId="65" xfId="0" applyFont="1" applyFill="1" applyBorder="1" applyAlignment="1">
      <alignment horizontal="center" vertical="center" wrapText="1"/>
    </xf>
    <xf numFmtId="0" fontId="16" fillId="6" borderId="70" xfId="0" applyFont="1" applyFill="1" applyBorder="1" applyAlignment="1">
      <alignment horizontal="center" vertical="center" wrapText="1"/>
    </xf>
    <xf numFmtId="0" fontId="16" fillId="6" borderId="66" xfId="0" applyFont="1" applyFill="1" applyBorder="1" applyAlignment="1">
      <alignment horizontal="center" vertical="center" wrapText="1"/>
    </xf>
    <xf numFmtId="0" fontId="16" fillId="6" borderId="67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3" fillId="8" borderId="35" xfId="0" applyNumberFormat="1" applyFont="1" applyFill="1" applyBorder="1" applyAlignment="1">
      <alignment horizontal="center" vertical="center"/>
    </xf>
    <xf numFmtId="0" fontId="33" fillId="8" borderId="17" xfId="0" applyNumberFormat="1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6" fillId="0" borderId="45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6" fillId="0" borderId="45" xfId="0" applyFont="1" applyBorder="1" applyAlignment="1" applyProtection="1">
      <alignment horizontal="center" vertical="center"/>
      <protection locked="0"/>
    </xf>
    <xf numFmtId="0" fontId="26" fillId="0" borderId="41" xfId="0" applyFont="1" applyBorder="1" applyAlignment="1" applyProtection="1">
      <alignment horizontal="center" vertical="center"/>
      <protection locked="0"/>
    </xf>
    <xf numFmtId="0" fontId="26" fillId="0" borderId="42" xfId="0" applyFont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2" fontId="0" fillId="0" borderId="44" xfId="0" applyNumberFormat="1" applyBorder="1" applyAlignment="1" applyProtection="1">
      <alignment horizontal="center" vertical="center"/>
      <protection locked="0"/>
    </xf>
    <xf numFmtId="2" fontId="0" fillId="0" borderId="18" xfId="0" applyNumberFormat="1" applyBorder="1" applyAlignment="1" applyProtection="1">
      <alignment horizontal="center" vertical="center"/>
      <protection locked="0"/>
    </xf>
    <xf numFmtId="0" fontId="24" fillId="0" borderId="2" xfId="0" applyFont="1" applyBorder="1" applyAlignment="1" applyProtection="1">
      <alignment horizontal="center" vertical="center"/>
    </xf>
    <xf numFmtId="0" fontId="25" fillId="0" borderId="2" xfId="0" applyFont="1" applyBorder="1" applyAlignment="1" applyProtection="1">
      <alignment horizontal="center" vertical="center"/>
    </xf>
    <xf numFmtId="0" fontId="19" fillId="0" borderId="45" xfId="0" applyFont="1" applyBorder="1" applyAlignment="1" applyProtection="1">
      <alignment horizontal="center" vertical="center"/>
      <protection locked="0"/>
    </xf>
    <xf numFmtId="0" fontId="19" fillId="0" borderId="41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0" fontId="0" fillId="0" borderId="57" xfId="0" applyBorder="1" applyAlignment="1" applyProtection="1">
      <alignment horizontal="left"/>
      <protection locked="0"/>
    </xf>
    <xf numFmtId="0" fontId="0" fillId="0" borderId="58" xfId="0" applyBorder="1" applyAlignment="1" applyProtection="1">
      <alignment horizontal="left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33" fillId="8" borderId="56" xfId="0" applyNumberFormat="1" applyFont="1" applyFill="1" applyBorder="1" applyAlignment="1" applyProtection="1">
      <alignment horizontal="center" vertical="center"/>
      <protection locked="0"/>
    </xf>
    <xf numFmtId="0" fontId="33" fillId="8" borderId="28" xfId="0" applyNumberFormat="1" applyFont="1" applyFill="1" applyBorder="1" applyAlignment="1" applyProtection="1">
      <alignment horizontal="center" vertical="center"/>
      <protection locked="0"/>
    </xf>
    <xf numFmtId="2" fontId="0" fillId="0" borderId="47" xfId="0" applyNumberFormat="1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center" vertical="center"/>
      <protection locked="0"/>
    </xf>
    <xf numFmtId="0" fontId="19" fillId="0" borderId="19" xfId="0" applyFont="1" applyBorder="1" applyAlignment="1" applyProtection="1">
      <alignment horizontal="center" vertical="center" wrapText="1"/>
      <protection locked="0"/>
    </xf>
    <xf numFmtId="0" fontId="19" fillId="0" borderId="21" xfId="0" applyFont="1" applyBorder="1" applyAlignment="1" applyProtection="1">
      <alignment horizontal="center" vertical="center" wrapText="1"/>
      <protection locked="0"/>
    </xf>
    <xf numFmtId="0" fontId="19" fillId="0" borderId="24" xfId="0" applyFont="1" applyBorder="1" applyAlignment="1" applyProtection="1">
      <alignment horizontal="center" vertical="center" wrapText="1"/>
      <protection locked="0"/>
    </xf>
    <xf numFmtId="0" fontId="19" fillId="0" borderId="26" xfId="0" applyFont="1" applyBorder="1" applyAlignment="1" applyProtection="1">
      <alignment horizontal="center" vertical="center" wrapText="1"/>
      <protection locked="0"/>
    </xf>
    <xf numFmtId="0" fontId="0" fillId="0" borderId="45" xfId="0" applyBorder="1" applyAlignment="1" applyProtection="1">
      <alignment horizontal="center" vertical="center" wrapText="1"/>
      <protection locked="0"/>
    </xf>
    <xf numFmtId="0" fontId="0" fillId="0" borderId="42" xfId="0" applyBorder="1" applyAlignment="1" applyProtection="1">
      <alignment horizontal="center" vertical="center" wrapText="1"/>
      <protection locked="0"/>
    </xf>
    <xf numFmtId="0" fontId="0" fillId="0" borderId="56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29" fillId="2" borderId="71" xfId="0" applyFont="1" applyFill="1" applyBorder="1" applyAlignment="1" applyProtection="1">
      <alignment horizontal="center" vertical="center" wrapText="1"/>
      <protection locked="0"/>
    </xf>
    <xf numFmtId="0" fontId="29" fillId="2" borderId="67" xfId="0" applyFont="1" applyFill="1" applyBorder="1" applyAlignment="1" applyProtection="1">
      <alignment horizontal="center" vertical="center" wrapText="1"/>
      <protection locked="0"/>
    </xf>
    <xf numFmtId="0" fontId="29" fillId="2" borderId="63" xfId="0" applyFont="1" applyFill="1" applyBorder="1" applyAlignment="1" applyProtection="1">
      <alignment horizontal="center" vertical="center" wrapText="1"/>
      <protection locked="0"/>
    </xf>
    <xf numFmtId="0" fontId="29" fillId="3" borderId="71" xfId="0" applyFont="1" applyFill="1" applyBorder="1" applyAlignment="1" applyProtection="1">
      <alignment horizontal="center" vertical="center" wrapText="1"/>
      <protection locked="0"/>
    </xf>
    <xf numFmtId="0" fontId="29" fillId="3" borderId="67" xfId="0" applyFont="1" applyFill="1" applyBorder="1" applyAlignment="1" applyProtection="1">
      <alignment horizontal="center" vertical="center" wrapText="1"/>
      <protection locked="0"/>
    </xf>
    <xf numFmtId="0" fontId="29" fillId="3" borderId="63" xfId="0" applyFont="1" applyFill="1" applyBorder="1" applyAlignment="1" applyProtection="1">
      <alignment horizontal="center" vertical="center" wrapText="1"/>
      <protection locked="0"/>
    </xf>
    <xf numFmtId="0" fontId="42" fillId="0" borderId="10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39" fillId="0" borderId="51" xfId="0" applyFont="1" applyBorder="1" applyAlignment="1">
      <alignment horizontal="center"/>
    </xf>
  </cellXfs>
  <cellStyles count="5">
    <cellStyle name="Normal" xfId="0" builtinId="0"/>
    <cellStyle name="Normal 2" xfId="3"/>
    <cellStyle name="Normal 2 2" xfId="1"/>
    <cellStyle name="Normal 3" xfId="2"/>
    <cellStyle name="Normal 4" xfId="4"/>
  </cellStyles>
  <dxfs count="0"/>
  <tableStyles count="0" defaultTableStyle="TableStyleMedium9" defaultPivotStyle="PivotStyleLight16"/>
  <colors>
    <mruColors>
      <color rgb="FFCCECFF"/>
      <color rgb="FFCCFFFF"/>
      <color rgb="FFCCFF99"/>
      <color rgb="FFFFFFCC"/>
      <color rgb="FFFF9966"/>
      <color rgb="FF66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FFFF00"/>
  </sheetPr>
  <dimension ref="A1:M33"/>
  <sheetViews>
    <sheetView view="pageBreakPreview" topLeftCell="A13" zoomScale="85" zoomScaleSheetLayoutView="85" workbookViewId="0">
      <selection activeCell="F21" sqref="F21"/>
    </sheetView>
  </sheetViews>
  <sheetFormatPr defaultRowHeight="15"/>
  <cols>
    <col min="4" max="4" width="33.5703125" customWidth="1"/>
    <col min="5" max="5" width="13.28515625" customWidth="1"/>
    <col min="8" max="8" width="11.28515625" customWidth="1"/>
    <col min="9" max="9" width="12.28515625" customWidth="1"/>
  </cols>
  <sheetData>
    <row r="1" spans="2:13" ht="23.25">
      <c r="D1" s="129" t="s">
        <v>139</v>
      </c>
      <c r="E1" s="101"/>
      <c r="F1" s="101"/>
      <c r="G1" s="101"/>
      <c r="H1" s="101"/>
      <c r="I1" s="101"/>
      <c r="J1" s="101"/>
    </row>
    <row r="3" spans="2:13">
      <c r="B3" s="123"/>
      <c r="C3" s="3" t="s">
        <v>0</v>
      </c>
      <c r="D3" s="174" t="s">
        <v>186</v>
      </c>
      <c r="E3" s="122"/>
    </row>
    <row r="4" spans="2:13">
      <c r="B4" s="122"/>
      <c r="C4" s="3" t="s">
        <v>1</v>
      </c>
      <c r="D4" s="120">
        <v>17330</v>
      </c>
      <c r="E4" s="122"/>
    </row>
    <row r="5" spans="2:13">
      <c r="B5" s="123"/>
      <c r="C5" s="3" t="s">
        <v>13</v>
      </c>
      <c r="D5" s="174" t="s">
        <v>187</v>
      </c>
      <c r="E5" s="122"/>
    </row>
    <row r="6" spans="2:13">
      <c r="B6" s="123"/>
      <c r="C6" s="3" t="s">
        <v>131</v>
      </c>
      <c r="D6" s="120" t="s">
        <v>188</v>
      </c>
      <c r="E6" s="122"/>
    </row>
    <row r="7" spans="2:13" ht="15.75">
      <c r="B7" s="126" t="s">
        <v>138</v>
      </c>
      <c r="C7" s="122"/>
      <c r="D7" s="122"/>
      <c r="E7" s="122"/>
    </row>
    <row r="8" spans="2:13" ht="15" customHeight="1">
      <c r="B8" s="124"/>
      <c r="C8" s="130" t="s">
        <v>17</v>
      </c>
      <c r="D8" s="250" t="s">
        <v>182</v>
      </c>
      <c r="E8" s="251"/>
    </row>
    <row r="9" spans="2:13" ht="15" customHeight="1">
      <c r="B9" s="124"/>
      <c r="C9" s="130" t="s">
        <v>19</v>
      </c>
      <c r="D9" s="250" t="s">
        <v>183</v>
      </c>
      <c r="E9" s="251"/>
    </row>
    <row r="10" spans="2:13" ht="15" customHeight="1">
      <c r="B10" s="124"/>
      <c r="C10" s="130" t="s">
        <v>18</v>
      </c>
      <c r="D10" s="250" t="s">
        <v>184</v>
      </c>
      <c r="E10" s="251"/>
    </row>
    <row r="11" spans="2:13" ht="18.75" customHeight="1">
      <c r="B11" s="124"/>
      <c r="C11" s="130" t="s">
        <v>32</v>
      </c>
      <c r="D11" s="252" t="s">
        <v>185</v>
      </c>
      <c r="E11" s="253"/>
    </row>
    <row r="12" spans="2:13" ht="31.5" customHeight="1">
      <c r="B12" s="124"/>
      <c r="C12" s="130" t="s">
        <v>39</v>
      </c>
      <c r="D12" s="257" t="s">
        <v>278</v>
      </c>
      <c r="E12" s="258"/>
    </row>
    <row r="14" spans="2:13" ht="18.75">
      <c r="B14" s="106" t="s">
        <v>135</v>
      </c>
      <c r="C14" s="107"/>
      <c r="D14" s="105"/>
      <c r="E14" s="107"/>
      <c r="F14" s="107"/>
      <c r="G14" s="107"/>
      <c r="H14" s="107"/>
      <c r="I14" s="107"/>
      <c r="J14" s="107"/>
      <c r="K14" s="107"/>
      <c r="L14" s="107"/>
      <c r="M14" s="107"/>
    </row>
    <row r="15" spans="2:13" ht="16.5" thickBot="1">
      <c r="B15" s="108" t="s">
        <v>161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</row>
    <row r="16" spans="2:13" ht="16.5" thickBot="1">
      <c r="B16" s="259" t="s">
        <v>2</v>
      </c>
      <c r="C16" s="262" t="s">
        <v>84</v>
      </c>
      <c r="D16" s="263"/>
      <c r="E16" s="248" t="s">
        <v>85</v>
      </c>
      <c r="F16" s="249"/>
      <c r="G16" s="249"/>
      <c r="H16" s="249"/>
      <c r="I16" s="249"/>
      <c r="J16" s="249"/>
      <c r="K16" s="268"/>
      <c r="L16" s="248" t="s">
        <v>86</v>
      </c>
      <c r="M16" s="249"/>
    </row>
    <row r="17" spans="1:13" ht="15.75" thickBot="1">
      <c r="B17" s="260"/>
      <c r="C17" s="264"/>
      <c r="D17" s="265"/>
      <c r="E17" s="109" t="s">
        <v>87</v>
      </c>
      <c r="F17" s="109" t="s">
        <v>88</v>
      </c>
      <c r="G17" s="109" t="s">
        <v>89</v>
      </c>
      <c r="H17" s="109" t="s">
        <v>90</v>
      </c>
      <c r="I17" s="109" t="s">
        <v>91</v>
      </c>
      <c r="J17" s="109" t="s">
        <v>92</v>
      </c>
      <c r="K17" s="109" t="s">
        <v>93</v>
      </c>
      <c r="L17" s="109" t="s">
        <v>97</v>
      </c>
      <c r="M17" s="109" t="s">
        <v>98</v>
      </c>
    </row>
    <row r="18" spans="1:13" ht="88.5" customHeight="1" thickBot="1">
      <c r="B18" s="261"/>
      <c r="C18" s="266"/>
      <c r="D18" s="267"/>
      <c r="E18" s="110" t="s">
        <v>122</v>
      </c>
      <c r="F18" s="110" t="s">
        <v>123</v>
      </c>
      <c r="G18" s="110" t="s">
        <v>124</v>
      </c>
      <c r="H18" s="110" t="s">
        <v>125</v>
      </c>
      <c r="I18" s="110" t="s">
        <v>141</v>
      </c>
      <c r="J18" s="110" t="s">
        <v>126</v>
      </c>
      <c r="K18" s="110" t="s">
        <v>127</v>
      </c>
      <c r="L18" s="111" t="s">
        <v>177</v>
      </c>
      <c r="M18" s="112" t="s">
        <v>178</v>
      </c>
    </row>
    <row r="19" spans="1:13" ht="42.75" customHeight="1" thickBot="1">
      <c r="B19" s="113">
        <v>1</v>
      </c>
      <c r="C19" s="114" t="str">
        <f t="shared" ref="C19:D23" si="0">C8</f>
        <v>CO1</v>
      </c>
      <c r="D19" s="115" t="str">
        <f t="shared" si="0"/>
        <v xml:space="preserve"> Perform Basic Operations on array(data sturcture)</v>
      </c>
      <c r="E19" s="116">
        <v>1</v>
      </c>
      <c r="F19" s="116">
        <v>2</v>
      </c>
      <c r="G19" s="116">
        <v>1</v>
      </c>
      <c r="H19" s="116">
        <v>1</v>
      </c>
      <c r="I19" s="116" t="s">
        <v>281</v>
      </c>
      <c r="J19" s="190">
        <v>1</v>
      </c>
      <c r="K19" s="116">
        <v>2</v>
      </c>
      <c r="L19" s="116">
        <v>2</v>
      </c>
      <c r="M19" s="116">
        <v>1</v>
      </c>
    </row>
    <row r="20" spans="1:13" ht="24.75" thickBot="1">
      <c r="B20" s="113">
        <v>2</v>
      </c>
      <c r="C20" s="114" t="str">
        <f t="shared" si="0"/>
        <v>CO2</v>
      </c>
      <c r="D20" s="117" t="str">
        <f t="shared" si="0"/>
        <v>Apply different searching &amp; sorting techniques</v>
      </c>
      <c r="E20" s="116">
        <v>1</v>
      </c>
      <c r="F20" s="116">
        <v>2</v>
      </c>
      <c r="G20" s="116">
        <v>2</v>
      </c>
      <c r="H20" s="116">
        <v>1</v>
      </c>
      <c r="I20" s="116">
        <v>1</v>
      </c>
      <c r="J20" s="190">
        <v>2</v>
      </c>
      <c r="K20" s="116">
        <v>2</v>
      </c>
      <c r="L20" s="116">
        <v>2</v>
      </c>
      <c r="M20" s="116">
        <v>1</v>
      </c>
    </row>
    <row r="21" spans="1:13" ht="42.75" customHeight="1" thickBot="1">
      <c r="B21" s="113">
        <v>3</v>
      </c>
      <c r="C21" s="114" t="str">
        <f t="shared" si="0"/>
        <v>CO3</v>
      </c>
      <c r="D21" s="117" t="str">
        <f t="shared" si="0"/>
        <v xml:space="preserve"> Implement basic operations on stack &amp; queue  using array representation</v>
      </c>
      <c r="E21" s="116">
        <v>2</v>
      </c>
      <c r="F21" s="116">
        <v>3</v>
      </c>
      <c r="G21" s="116">
        <v>2</v>
      </c>
      <c r="H21" s="116">
        <v>2</v>
      </c>
      <c r="I21" s="116">
        <v>1</v>
      </c>
      <c r="J21" s="190">
        <v>2</v>
      </c>
      <c r="K21" s="116">
        <v>2</v>
      </c>
      <c r="L21" s="116">
        <v>2</v>
      </c>
      <c r="M21" s="116">
        <v>3</v>
      </c>
    </row>
    <row r="22" spans="1:13" ht="37.5" customHeight="1" thickBot="1">
      <c r="B22" s="113">
        <v>4</v>
      </c>
      <c r="C22" s="114" t="str">
        <f t="shared" si="0"/>
        <v>CO4</v>
      </c>
      <c r="D22" s="117" t="str">
        <f t="shared" si="0"/>
        <v xml:space="preserve"> Implement basic operations on linked list</v>
      </c>
      <c r="E22" s="116">
        <v>2</v>
      </c>
      <c r="F22" s="116">
        <v>3</v>
      </c>
      <c r="G22" s="116">
        <v>2</v>
      </c>
      <c r="H22" s="116">
        <v>2</v>
      </c>
      <c r="I22" s="116">
        <v>1</v>
      </c>
      <c r="J22" s="116">
        <v>2</v>
      </c>
      <c r="K22" s="116">
        <v>2</v>
      </c>
      <c r="L22" s="116">
        <v>2</v>
      </c>
      <c r="M22" s="116">
        <v>2</v>
      </c>
    </row>
    <row r="23" spans="1:13" ht="37.5" customHeight="1" thickBot="1">
      <c r="B23" s="113">
        <v>5</v>
      </c>
      <c r="C23" s="114" t="str">
        <f t="shared" si="0"/>
        <v>CO5</v>
      </c>
      <c r="D23" s="117" t="str">
        <f t="shared" si="0"/>
        <v xml:space="preserve"> Implement program to create &amp; traverse tree &amp; graph  to solve problems. </v>
      </c>
      <c r="E23" s="116">
        <v>2</v>
      </c>
      <c r="F23" s="116">
        <v>3</v>
      </c>
      <c r="G23" s="116">
        <v>2</v>
      </c>
      <c r="H23" s="116">
        <v>2</v>
      </c>
      <c r="I23" s="116">
        <v>1</v>
      </c>
      <c r="J23" s="190">
        <v>2</v>
      </c>
      <c r="K23" s="116">
        <v>2</v>
      </c>
      <c r="L23" s="116">
        <v>2</v>
      </c>
      <c r="M23" s="116">
        <v>3</v>
      </c>
    </row>
    <row r="24" spans="1:13" ht="15.75" thickBot="1">
      <c r="B24" s="254" t="s">
        <v>136</v>
      </c>
      <c r="C24" s="255"/>
      <c r="D24" s="256"/>
      <c r="E24" s="118">
        <f t="shared" ref="E24:K24" si="1">ROUNDUP(AVERAGE(E19:E23),2)</f>
        <v>1.6</v>
      </c>
      <c r="F24" s="118">
        <f t="shared" si="1"/>
        <v>2.6</v>
      </c>
      <c r="G24" s="118">
        <f t="shared" si="1"/>
        <v>1.8</v>
      </c>
      <c r="H24" s="118">
        <f t="shared" si="1"/>
        <v>1.6</v>
      </c>
      <c r="I24" s="118">
        <f t="shared" si="1"/>
        <v>1</v>
      </c>
      <c r="J24" s="118">
        <f t="shared" si="1"/>
        <v>1.8</v>
      </c>
      <c r="K24" s="118">
        <f t="shared" si="1"/>
        <v>2</v>
      </c>
      <c r="L24" s="118">
        <f>IFERROR(ROUNDUP(AVERAGE(L19:L23),2),"-")</f>
        <v>2</v>
      </c>
      <c r="M24" s="118">
        <f>ROUNDUP(AVERAGE(M19:M23),2)</f>
        <v>2</v>
      </c>
    </row>
    <row r="28" spans="1:13">
      <c r="A28" s="247"/>
      <c r="B28" s="247"/>
      <c r="C28" s="247"/>
      <c r="D28" s="247"/>
      <c r="E28" s="247"/>
      <c r="F28" s="247"/>
      <c r="G28" s="247"/>
      <c r="H28" s="247"/>
      <c r="I28" s="247"/>
      <c r="L28" t="s">
        <v>137</v>
      </c>
    </row>
    <row r="29" spans="1:13">
      <c r="A29" s="247"/>
      <c r="B29" s="247"/>
      <c r="C29" s="247"/>
      <c r="D29" s="247"/>
      <c r="E29" s="247"/>
      <c r="F29" s="247"/>
      <c r="G29" s="247"/>
      <c r="H29" s="247"/>
      <c r="I29" s="247"/>
      <c r="L29" t="s">
        <v>176</v>
      </c>
    </row>
    <row r="30" spans="1:13">
      <c r="A30" s="247"/>
      <c r="B30" s="247"/>
      <c r="C30" s="247"/>
      <c r="D30" s="247"/>
      <c r="E30" s="247"/>
      <c r="F30" s="247"/>
      <c r="G30" s="247"/>
      <c r="H30" s="247"/>
      <c r="I30" s="247"/>
    </row>
    <row r="31" spans="1:13">
      <c r="A31" s="247"/>
      <c r="B31" s="247"/>
      <c r="C31" s="247"/>
      <c r="D31" s="247"/>
      <c r="E31" s="247"/>
      <c r="F31" s="247"/>
      <c r="G31" s="247"/>
      <c r="H31" s="247"/>
      <c r="I31" s="247"/>
    </row>
    <row r="32" spans="1:13">
      <c r="A32" s="247"/>
      <c r="B32" s="247"/>
      <c r="C32" s="247"/>
      <c r="D32" s="247"/>
      <c r="E32" s="247"/>
      <c r="F32" s="247"/>
      <c r="G32" s="247"/>
      <c r="H32" s="247"/>
      <c r="I32" s="247"/>
    </row>
    <row r="33" spans="1:9">
      <c r="A33" s="247"/>
      <c r="B33" s="247"/>
      <c r="C33" s="247"/>
      <c r="D33" s="247"/>
      <c r="E33" s="247"/>
      <c r="F33" s="247"/>
      <c r="G33" s="247"/>
      <c r="H33" s="247"/>
      <c r="I33" s="247"/>
    </row>
  </sheetData>
  <mergeCells count="10">
    <mergeCell ref="B24:D24"/>
    <mergeCell ref="D12:E12"/>
    <mergeCell ref="B16:B18"/>
    <mergeCell ref="C16:D18"/>
    <mergeCell ref="E16:K16"/>
    <mergeCell ref="L16:M16"/>
    <mergeCell ref="D8:E8"/>
    <mergeCell ref="D9:E9"/>
    <mergeCell ref="D10:E10"/>
    <mergeCell ref="D11:E11"/>
  </mergeCells>
  <pageMargins left="0.7" right="0.7" top="0.75" bottom="0.75" header="0.3" footer="0.3"/>
  <pageSetup scale="75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FFFF00"/>
  </sheetPr>
  <dimension ref="A1:BJ111"/>
  <sheetViews>
    <sheetView zoomScale="89" zoomScaleNormal="89" zoomScaleSheetLayoutView="70" workbookViewId="0">
      <selection activeCell="AF16" sqref="AF16"/>
    </sheetView>
  </sheetViews>
  <sheetFormatPr defaultRowHeight="15"/>
  <cols>
    <col min="1" max="1" width="4" style="1" customWidth="1"/>
    <col min="2" max="2" width="16" style="1" customWidth="1"/>
    <col min="3" max="3" width="37.42578125" style="1" customWidth="1"/>
    <col min="4" max="4" width="6.42578125" style="1" customWidth="1"/>
    <col min="5" max="5" width="6.140625" style="1" customWidth="1"/>
    <col min="6" max="6" width="5.85546875" style="1" customWidth="1"/>
    <col min="7" max="7" width="6.7109375" style="1" customWidth="1"/>
    <col min="8" max="10" width="6" style="1" customWidth="1"/>
    <col min="11" max="23" width="5.42578125" style="1" customWidth="1"/>
    <col min="24" max="24" width="6.28515625" style="1" customWidth="1"/>
    <col min="25" max="25" width="7.85546875" style="1" customWidth="1"/>
    <col min="26" max="30" width="8" style="1" customWidth="1"/>
    <col min="31" max="32" width="8.28515625" style="1" customWidth="1"/>
    <col min="33" max="16384" width="9.140625" style="1"/>
  </cols>
  <sheetData>
    <row r="1" spans="1:62" ht="20.25">
      <c r="D1" s="24" t="s">
        <v>162</v>
      </c>
    </row>
    <row r="2" spans="1:62" ht="20.25">
      <c r="E2" s="24" t="s">
        <v>163</v>
      </c>
    </row>
    <row r="3" spans="1:62">
      <c r="B3" s="3" t="s">
        <v>0</v>
      </c>
      <c r="C3" s="4" t="str">
        <f>'PO Set Target attain level'!D3</f>
        <v>Data Sture Using C (DSU)</v>
      </c>
    </row>
    <row r="4" spans="1:62">
      <c r="B4" s="3" t="s">
        <v>1</v>
      </c>
      <c r="C4" s="4">
        <f>'PO Set Target attain level'!D4</f>
        <v>17330</v>
      </c>
    </row>
    <row r="5" spans="1:62">
      <c r="B5" s="3" t="s">
        <v>13</v>
      </c>
      <c r="C5" s="99" t="str">
        <f>'PO Set Target attain level'!D5</f>
        <v>III rd Sem (CO3G Scheme)</v>
      </c>
    </row>
    <row r="6" spans="1:62">
      <c r="B6" s="3" t="s">
        <v>130</v>
      </c>
      <c r="C6" s="99" t="str">
        <f>'PO Set Target attain level'!D6</f>
        <v>2017-18</v>
      </c>
    </row>
    <row r="7" spans="1:62" ht="15.75" thickBot="1"/>
    <row r="8" spans="1:62" s="5" customFormat="1" ht="18.95" customHeight="1" thickBot="1">
      <c r="A8" s="271" t="s">
        <v>282</v>
      </c>
      <c r="B8" s="269" t="s">
        <v>3</v>
      </c>
      <c r="C8" s="269" t="s">
        <v>4</v>
      </c>
      <c r="D8" s="269" t="s">
        <v>11</v>
      </c>
      <c r="E8" s="269"/>
      <c r="F8" s="269"/>
      <c r="G8" s="269"/>
      <c r="H8" s="269"/>
      <c r="I8" s="269"/>
      <c r="J8" s="269"/>
      <c r="K8" s="269"/>
      <c r="L8" s="269"/>
      <c r="M8" s="269"/>
      <c r="N8" s="269" t="s">
        <v>12</v>
      </c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78" t="s">
        <v>267</v>
      </c>
      <c r="Z8" s="281" t="s">
        <v>268</v>
      </c>
      <c r="AA8" s="289" t="s">
        <v>269</v>
      </c>
      <c r="AB8" s="291" t="s">
        <v>270</v>
      </c>
      <c r="AC8" s="293" t="s">
        <v>271</v>
      </c>
      <c r="AD8" s="295" t="s">
        <v>272</v>
      </c>
      <c r="AE8" s="159" t="s">
        <v>15</v>
      </c>
      <c r="AF8" s="159" t="s">
        <v>16</v>
      </c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2" s="5" customFormat="1" ht="18.95" customHeight="1" thickBot="1">
      <c r="A9" s="271"/>
      <c r="B9" s="269"/>
      <c r="C9" s="269"/>
      <c r="D9" s="270" t="s">
        <v>265</v>
      </c>
      <c r="E9" s="270"/>
      <c r="F9" s="270"/>
      <c r="G9" s="270"/>
      <c r="H9" s="270"/>
      <c r="I9" s="270"/>
      <c r="J9" s="270"/>
      <c r="K9" s="270" t="s">
        <v>266</v>
      </c>
      <c r="L9" s="270"/>
      <c r="M9" s="270"/>
      <c r="N9" s="270" t="s">
        <v>275</v>
      </c>
      <c r="O9" s="270"/>
      <c r="P9" s="270"/>
      <c r="Q9" s="270"/>
      <c r="R9" s="270"/>
      <c r="S9" s="270"/>
      <c r="T9" s="270"/>
      <c r="U9" s="270" t="s">
        <v>10</v>
      </c>
      <c r="V9" s="270"/>
      <c r="W9" s="270"/>
      <c r="X9" s="270"/>
      <c r="Y9" s="279"/>
      <c r="Z9" s="282"/>
      <c r="AA9" s="290"/>
      <c r="AB9" s="292"/>
      <c r="AC9" s="294"/>
      <c r="AD9" s="296"/>
      <c r="AE9" s="308" t="s">
        <v>14</v>
      </c>
      <c r="AF9" s="309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</row>
    <row r="10" spans="1:62" s="5" customFormat="1" ht="23.25" customHeight="1" thickBot="1">
      <c r="A10" s="271"/>
      <c r="B10" s="269"/>
      <c r="C10" s="269"/>
      <c r="D10" s="208" t="s">
        <v>5</v>
      </c>
      <c r="E10" s="209" t="s">
        <v>6</v>
      </c>
      <c r="F10" s="209" t="s">
        <v>7</v>
      </c>
      <c r="G10" s="209" t="s">
        <v>8</v>
      </c>
      <c r="H10" s="177">
        <v>1</v>
      </c>
      <c r="I10" s="177">
        <v>2</v>
      </c>
      <c r="J10" s="176">
        <v>3</v>
      </c>
      <c r="K10" s="222" t="s">
        <v>5</v>
      </c>
      <c r="L10" s="223" t="s">
        <v>6</v>
      </c>
      <c r="M10" s="223" t="s">
        <v>7</v>
      </c>
      <c r="N10" s="208" t="s">
        <v>5</v>
      </c>
      <c r="O10" s="209" t="s">
        <v>6</v>
      </c>
      <c r="P10" s="209" t="s">
        <v>7</v>
      </c>
      <c r="Q10" s="209" t="s">
        <v>8</v>
      </c>
      <c r="R10" s="176">
        <v>1</v>
      </c>
      <c r="S10" s="176">
        <v>2</v>
      </c>
      <c r="T10" s="176">
        <v>3</v>
      </c>
      <c r="U10" s="222" t="s">
        <v>5</v>
      </c>
      <c r="V10" s="223" t="s">
        <v>6</v>
      </c>
      <c r="W10" s="223" t="s">
        <v>7</v>
      </c>
      <c r="X10" s="6" t="s">
        <v>9</v>
      </c>
      <c r="Y10" s="279"/>
      <c r="Z10" s="282"/>
      <c r="AA10" s="290"/>
      <c r="AB10" s="292"/>
      <c r="AC10" s="294"/>
      <c r="AD10" s="296"/>
      <c r="AE10" s="308"/>
      <c r="AF10" s="309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</row>
    <row r="11" spans="1:62" s="5" customFormat="1" ht="14.25" customHeight="1" thickBot="1">
      <c r="A11" s="271"/>
      <c r="B11" s="269"/>
      <c r="C11" s="269"/>
      <c r="D11" s="210" t="s">
        <v>262</v>
      </c>
      <c r="E11" s="211" t="s">
        <v>263</v>
      </c>
      <c r="F11" s="211" t="s">
        <v>264</v>
      </c>
      <c r="G11" s="211" t="s">
        <v>262</v>
      </c>
      <c r="H11" s="178" t="s">
        <v>263</v>
      </c>
      <c r="I11" s="178" t="s">
        <v>264</v>
      </c>
      <c r="J11" s="178" t="s">
        <v>264</v>
      </c>
      <c r="K11" s="224" t="s">
        <v>264</v>
      </c>
      <c r="L11" s="225" t="s">
        <v>263</v>
      </c>
      <c r="M11" s="225" t="s">
        <v>264</v>
      </c>
      <c r="N11" s="211" t="s">
        <v>263</v>
      </c>
      <c r="O11" s="211" t="s">
        <v>273</v>
      </c>
      <c r="P11" s="211" t="s">
        <v>273</v>
      </c>
      <c r="Q11" s="211" t="s">
        <v>274</v>
      </c>
      <c r="R11" s="178" t="s">
        <v>274</v>
      </c>
      <c r="S11" s="178" t="s">
        <v>263</v>
      </c>
      <c r="T11" s="178" t="s">
        <v>273</v>
      </c>
      <c r="U11" s="225" t="s">
        <v>274</v>
      </c>
      <c r="V11" s="225" t="s">
        <v>273</v>
      </c>
      <c r="W11" s="225" t="s">
        <v>263</v>
      </c>
      <c r="X11" s="7"/>
      <c r="Y11" s="280"/>
      <c r="Z11" s="282"/>
      <c r="AA11" s="290"/>
      <c r="AB11" s="292"/>
      <c r="AC11" s="294"/>
      <c r="AD11" s="296"/>
      <c r="AE11" s="308"/>
      <c r="AF11" s="310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</row>
    <row r="12" spans="1:62" s="5" customFormat="1" ht="18.75" customHeight="1" thickBot="1">
      <c r="A12" s="271"/>
      <c r="B12" s="269"/>
      <c r="C12" s="269"/>
      <c r="D12" s="212">
        <v>3</v>
      </c>
      <c r="E12" s="212">
        <v>3</v>
      </c>
      <c r="F12" s="212">
        <v>3</v>
      </c>
      <c r="G12" s="212">
        <v>3</v>
      </c>
      <c r="H12" s="179">
        <v>4</v>
      </c>
      <c r="I12" s="179">
        <v>4</v>
      </c>
      <c r="J12" s="179">
        <v>4</v>
      </c>
      <c r="K12" s="226">
        <v>4</v>
      </c>
      <c r="L12" s="226">
        <v>4</v>
      </c>
      <c r="M12" s="226">
        <v>4</v>
      </c>
      <c r="N12" s="231">
        <v>3</v>
      </c>
      <c r="O12" s="231">
        <v>3</v>
      </c>
      <c r="P12" s="231">
        <v>3</v>
      </c>
      <c r="Q12" s="231">
        <v>3</v>
      </c>
      <c r="R12" s="232">
        <v>4</v>
      </c>
      <c r="S12" s="232">
        <v>4</v>
      </c>
      <c r="T12" s="232">
        <v>4</v>
      </c>
      <c r="U12" s="236">
        <v>4</v>
      </c>
      <c r="V12" s="236">
        <v>4</v>
      </c>
      <c r="W12" s="236">
        <v>4</v>
      </c>
      <c r="X12" s="8"/>
      <c r="Y12" s="185">
        <f t="shared" ref="Y12:Y43" si="0">D12+G12</f>
        <v>6</v>
      </c>
      <c r="Z12" s="186">
        <f t="shared" ref="Z12:Z43" si="1">F12+I12+J12+K12+M12</f>
        <v>19</v>
      </c>
      <c r="AA12" s="32">
        <f>E12+H12+L12+N12+S12+W12</f>
        <v>22</v>
      </c>
      <c r="AB12" s="187">
        <f>Q12+R12+U12</f>
        <v>11</v>
      </c>
      <c r="AC12" s="188">
        <f>O12+P12+T12+V12</f>
        <v>14</v>
      </c>
      <c r="AD12" s="189"/>
      <c r="AE12" s="18">
        <f t="shared" ref="AE12:AE43" si="2">SUM(D12:M12)</f>
        <v>36</v>
      </c>
      <c r="AF12" s="18">
        <f t="shared" ref="AF12:AF43" si="3">SUM(N12:X12)</f>
        <v>36</v>
      </c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</row>
    <row r="13" spans="1:62" ht="16.5" thickBot="1">
      <c r="A13" s="201">
        <v>1</v>
      </c>
      <c r="B13" s="204">
        <v>1601360018</v>
      </c>
      <c r="C13" s="203" t="s">
        <v>189</v>
      </c>
      <c r="D13" s="213">
        <v>2.5</v>
      </c>
      <c r="E13" s="214">
        <v>3</v>
      </c>
      <c r="F13" s="214">
        <v>2</v>
      </c>
      <c r="G13" s="214">
        <v>3</v>
      </c>
      <c r="H13" s="180">
        <v>1</v>
      </c>
      <c r="I13" s="217">
        <v>3</v>
      </c>
      <c r="J13" s="181">
        <v>4</v>
      </c>
      <c r="K13" s="227">
        <v>3</v>
      </c>
      <c r="L13" s="228">
        <v>4</v>
      </c>
      <c r="M13" s="228">
        <v>4</v>
      </c>
      <c r="N13" s="208">
        <v>3</v>
      </c>
      <c r="O13" s="209">
        <v>3</v>
      </c>
      <c r="P13" s="209"/>
      <c r="Q13" s="209">
        <v>3</v>
      </c>
      <c r="R13" s="233">
        <v>2</v>
      </c>
      <c r="S13" s="233">
        <v>3</v>
      </c>
      <c r="T13" s="181"/>
      <c r="U13" s="222">
        <v>3</v>
      </c>
      <c r="V13" s="223">
        <v>2</v>
      </c>
      <c r="W13" s="223">
        <v>3</v>
      </c>
      <c r="X13" s="10"/>
      <c r="Y13" s="185">
        <f t="shared" si="0"/>
        <v>5.5</v>
      </c>
      <c r="Z13" s="186">
        <f t="shared" si="1"/>
        <v>16</v>
      </c>
      <c r="AA13" s="32">
        <f t="shared" ref="AA13:AA74" si="4">E13+H13+L13+N13+S13+W13</f>
        <v>17</v>
      </c>
      <c r="AB13" s="187">
        <f t="shared" ref="AB13:AB76" si="5">Q13+R13+U13</f>
        <v>8</v>
      </c>
      <c r="AC13" s="188">
        <f t="shared" ref="AC13:AC76" si="6">O13+P13+T13+V13</f>
        <v>5</v>
      </c>
      <c r="AD13" s="189"/>
      <c r="AE13" s="11">
        <f t="shared" si="2"/>
        <v>29.5</v>
      </c>
      <c r="AF13" s="11">
        <f t="shared" si="3"/>
        <v>22</v>
      </c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</row>
    <row r="14" spans="1:62" ht="16.5" thickBot="1">
      <c r="A14" s="200">
        <v>2</v>
      </c>
      <c r="B14" s="204">
        <v>1601360016</v>
      </c>
      <c r="C14" s="203" t="s">
        <v>190</v>
      </c>
      <c r="D14" s="213">
        <v>3</v>
      </c>
      <c r="E14" s="214">
        <v>2</v>
      </c>
      <c r="F14" s="214"/>
      <c r="G14" s="214">
        <v>3</v>
      </c>
      <c r="H14" s="180">
        <v>3</v>
      </c>
      <c r="I14" s="218">
        <v>1</v>
      </c>
      <c r="J14" s="182">
        <v>4</v>
      </c>
      <c r="K14" s="227">
        <v>4</v>
      </c>
      <c r="L14" s="228"/>
      <c r="M14" s="228">
        <v>4</v>
      </c>
      <c r="N14" s="213">
        <v>3</v>
      </c>
      <c r="O14" s="214">
        <v>3</v>
      </c>
      <c r="P14" s="214"/>
      <c r="Q14" s="214">
        <v>3</v>
      </c>
      <c r="R14" s="234">
        <v>4</v>
      </c>
      <c r="S14" s="234">
        <v>4</v>
      </c>
      <c r="T14" s="182"/>
      <c r="U14" s="227">
        <v>4</v>
      </c>
      <c r="V14" s="228">
        <v>4</v>
      </c>
      <c r="W14" s="228">
        <v>4</v>
      </c>
      <c r="X14" s="32"/>
      <c r="Y14" s="185">
        <f t="shared" si="0"/>
        <v>6</v>
      </c>
      <c r="Z14" s="186">
        <f t="shared" si="1"/>
        <v>13</v>
      </c>
      <c r="AA14" s="32">
        <f t="shared" si="4"/>
        <v>16</v>
      </c>
      <c r="AB14" s="187">
        <f t="shared" si="5"/>
        <v>11</v>
      </c>
      <c r="AC14" s="188">
        <f t="shared" si="6"/>
        <v>7</v>
      </c>
      <c r="AD14" s="189"/>
      <c r="AE14" s="13">
        <f t="shared" si="2"/>
        <v>24</v>
      </c>
      <c r="AF14" s="13">
        <f t="shared" si="3"/>
        <v>29</v>
      </c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</row>
    <row r="15" spans="1:62" ht="16.5" thickBot="1">
      <c r="A15" s="201">
        <v>3</v>
      </c>
      <c r="B15" s="204">
        <v>1601360014</v>
      </c>
      <c r="C15" s="203" t="s">
        <v>191</v>
      </c>
      <c r="D15" s="213">
        <v>2.5</v>
      </c>
      <c r="E15" s="214">
        <v>2</v>
      </c>
      <c r="F15" s="214"/>
      <c r="G15" s="214">
        <v>3</v>
      </c>
      <c r="H15" s="180">
        <v>2</v>
      </c>
      <c r="I15" s="218"/>
      <c r="J15" s="182">
        <v>3</v>
      </c>
      <c r="K15" s="227">
        <v>2</v>
      </c>
      <c r="L15" s="228">
        <v>1</v>
      </c>
      <c r="M15" s="228">
        <v>2</v>
      </c>
      <c r="N15" s="213">
        <v>2</v>
      </c>
      <c r="O15" s="214">
        <v>3</v>
      </c>
      <c r="P15" s="214">
        <v>0</v>
      </c>
      <c r="Q15" s="214">
        <v>1</v>
      </c>
      <c r="R15" s="234">
        <v>4</v>
      </c>
      <c r="S15" s="234">
        <v>4</v>
      </c>
      <c r="T15" s="182">
        <v>1</v>
      </c>
      <c r="U15" s="227"/>
      <c r="V15" s="228">
        <v>3</v>
      </c>
      <c r="W15" s="228">
        <v>4</v>
      </c>
      <c r="X15" s="32"/>
      <c r="Y15" s="185">
        <f t="shared" si="0"/>
        <v>5.5</v>
      </c>
      <c r="Z15" s="186">
        <f t="shared" si="1"/>
        <v>7</v>
      </c>
      <c r="AA15" s="32">
        <f t="shared" si="4"/>
        <v>15</v>
      </c>
      <c r="AB15" s="187">
        <f t="shared" si="5"/>
        <v>5</v>
      </c>
      <c r="AC15" s="188">
        <f t="shared" si="6"/>
        <v>7</v>
      </c>
      <c r="AD15" s="189"/>
      <c r="AE15" s="13">
        <f t="shared" si="2"/>
        <v>17.5</v>
      </c>
      <c r="AF15" s="13">
        <f t="shared" si="3"/>
        <v>22</v>
      </c>
    </row>
    <row r="16" spans="1:62" ht="16.5" thickBot="1">
      <c r="A16" s="201">
        <v>4</v>
      </c>
      <c r="B16" s="204">
        <v>1601360069</v>
      </c>
      <c r="C16" s="203" t="s">
        <v>192</v>
      </c>
      <c r="D16" s="213">
        <v>2</v>
      </c>
      <c r="E16" s="214">
        <v>3</v>
      </c>
      <c r="F16" s="214"/>
      <c r="G16" s="214">
        <v>3</v>
      </c>
      <c r="H16" s="180">
        <v>1</v>
      </c>
      <c r="I16" s="218">
        <v>4</v>
      </c>
      <c r="J16" s="182">
        <v>3</v>
      </c>
      <c r="K16" s="227">
        <v>2</v>
      </c>
      <c r="L16" s="228">
        <v>4</v>
      </c>
      <c r="M16" s="228"/>
      <c r="N16" s="213">
        <v>3</v>
      </c>
      <c r="O16" s="214">
        <v>3</v>
      </c>
      <c r="P16" s="214"/>
      <c r="Q16" s="214">
        <v>3</v>
      </c>
      <c r="R16" s="234">
        <v>4</v>
      </c>
      <c r="S16" s="234">
        <v>4</v>
      </c>
      <c r="T16" s="182"/>
      <c r="U16" s="227"/>
      <c r="V16" s="228">
        <v>4</v>
      </c>
      <c r="W16" s="228">
        <v>4</v>
      </c>
      <c r="X16" s="32"/>
      <c r="Y16" s="185">
        <f t="shared" si="0"/>
        <v>5</v>
      </c>
      <c r="Z16" s="186">
        <f t="shared" si="1"/>
        <v>9</v>
      </c>
      <c r="AA16" s="32">
        <f t="shared" si="4"/>
        <v>19</v>
      </c>
      <c r="AB16" s="187">
        <f t="shared" si="5"/>
        <v>7</v>
      </c>
      <c r="AC16" s="188">
        <f t="shared" si="6"/>
        <v>7</v>
      </c>
      <c r="AD16" s="189"/>
      <c r="AE16" s="13">
        <f t="shared" si="2"/>
        <v>22</v>
      </c>
      <c r="AF16" s="13">
        <f t="shared" si="3"/>
        <v>25</v>
      </c>
    </row>
    <row r="17" spans="1:32" ht="16.5" thickBot="1">
      <c r="A17" s="201">
        <v>5</v>
      </c>
      <c r="B17" s="204">
        <v>1601360039</v>
      </c>
      <c r="C17" s="203" t="s">
        <v>193</v>
      </c>
      <c r="D17" s="213">
        <v>3</v>
      </c>
      <c r="E17" s="214">
        <v>2</v>
      </c>
      <c r="F17" s="214">
        <v>0</v>
      </c>
      <c r="G17" s="214">
        <v>3</v>
      </c>
      <c r="H17" s="180">
        <v>3</v>
      </c>
      <c r="I17" s="218">
        <v>1</v>
      </c>
      <c r="J17" s="182">
        <v>4</v>
      </c>
      <c r="K17" s="227">
        <v>4</v>
      </c>
      <c r="L17" s="228"/>
      <c r="M17" s="228">
        <v>4</v>
      </c>
      <c r="N17" s="213">
        <v>3</v>
      </c>
      <c r="O17" s="214">
        <v>2</v>
      </c>
      <c r="P17" s="214">
        <v>3</v>
      </c>
      <c r="Q17" s="214"/>
      <c r="R17" s="234">
        <v>4</v>
      </c>
      <c r="S17" s="234">
        <v>4</v>
      </c>
      <c r="T17" s="182">
        <v>2</v>
      </c>
      <c r="U17" s="227"/>
      <c r="V17" s="228">
        <v>4</v>
      </c>
      <c r="W17" s="228">
        <v>4</v>
      </c>
      <c r="X17" s="32"/>
      <c r="Y17" s="185">
        <f t="shared" si="0"/>
        <v>6</v>
      </c>
      <c r="Z17" s="186">
        <f t="shared" si="1"/>
        <v>13</v>
      </c>
      <c r="AA17" s="32">
        <f t="shared" si="4"/>
        <v>16</v>
      </c>
      <c r="AB17" s="187">
        <f t="shared" si="5"/>
        <v>4</v>
      </c>
      <c r="AC17" s="188">
        <f t="shared" si="6"/>
        <v>11</v>
      </c>
      <c r="AD17" s="189"/>
      <c r="AE17" s="13">
        <f t="shared" si="2"/>
        <v>24</v>
      </c>
      <c r="AF17" s="13">
        <f t="shared" si="3"/>
        <v>26</v>
      </c>
    </row>
    <row r="18" spans="1:32" ht="16.5" thickBot="1">
      <c r="A18" s="201">
        <v>6</v>
      </c>
      <c r="B18" s="204">
        <v>1601360046</v>
      </c>
      <c r="C18" s="203" t="s">
        <v>194</v>
      </c>
      <c r="D18" s="213">
        <v>2</v>
      </c>
      <c r="E18" s="214">
        <v>2</v>
      </c>
      <c r="F18" s="214">
        <v>3</v>
      </c>
      <c r="G18" s="214"/>
      <c r="H18" s="180"/>
      <c r="I18" s="218">
        <v>4</v>
      </c>
      <c r="J18" s="182">
        <v>4</v>
      </c>
      <c r="K18" s="227">
        <v>2</v>
      </c>
      <c r="L18" s="228">
        <v>3</v>
      </c>
      <c r="M18" s="228">
        <v>1</v>
      </c>
      <c r="N18" s="213">
        <v>3</v>
      </c>
      <c r="O18" s="214">
        <v>2</v>
      </c>
      <c r="P18" s="214">
        <v>1</v>
      </c>
      <c r="Q18" s="214">
        <v>2</v>
      </c>
      <c r="R18" s="234">
        <v>3</v>
      </c>
      <c r="S18" s="234">
        <v>4</v>
      </c>
      <c r="T18" s="182"/>
      <c r="U18" s="227"/>
      <c r="V18" s="228">
        <v>3</v>
      </c>
      <c r="W18" s="228">
        <v>3</v>
      </c>
      <c r="X18" s="32"/>
      <c r="Y18" s="185">
        <f t="shared" si="0"/>
        <v>2</v>
      </c>
      <c r="Z18" s="186">
        <f t="shared" si="1"/>
        <v>14</v>
      </c>
      <c r="AA18" s="32">
        <f t="shared" si="4"/>
        <v>15</v>
      </c>
      <c r="AB18" s="187">
        <f t="shared" si="5"/>
        <v>5</v>
      </c>
      <c r="AC18" s="188">
        <f t="shared" si="6"/>
        <v>6</v>
      </c>
      <c r="AD18" s="189"/>
      <c r="AE18" s="13">
        <f t="shared" si="2"/>
        <v>21</v>
      </c>
      <c r="AF18" s="13">
        <f t="shared" si="3"/>
        <v>21</v>
      </c>
    </row>
    <row r="19" spans="1:32" ht="16.5" thickBot="1">
      <c r="A19" s="201">
        <v>7</v>
      </c>
      <c r="B19" s="204">
        <v>1601360047</v>
      </c>
      <c r="C19" s="203" t="s">
        <v>195</v>
      </c>
      <c r="D19" s="213">
        <v>2</v>
      </c>
      <c r="E19" s="214">
        <v>2</v>
      </c>
      <c r="F19" s="214"/>
      <c r="G19" s="214">
        <v>3</v>
      </c>
      <c r="H19" s="180"/>
      <c r="I19" s="218"/>
      <c r="J19" s="182">
        <v>2</v>
      </c>
      <c r="K19" s="227">
        <v>1</v>
      </c>
      <c r="L19" s="228">
        <v>3</v>
      </c>
      <c r="M19" s="228">
        <v>2</v>
      </c>
      <c r="N19" s="213">
        <v>3</v>
      </c>
      <c r="O19" s="214">
        <v>3</v>
      </c>
      <c r="P19" s="214">
        <v>2</v>
      </c>
      <c r="Q19" s="214"/>
      <c r="R19" s="234">
        <v>3</v>
      </c>
      <c r="S19" s="234">
        <v>0</v>
      </c>
      <c r="T19" s="182">
        <v>1</v>
      </c>
      <c r="U19" s="227">
        <v>0</v>
      </c>
      <c r="V19" s="228"/>
      <c r="W19" s="228">
        <v>0</v>
      </c>
      <c r="X19" s="32"/>
      <c r="Y19" s="185">
        <f t="shared" si="0"/>
        <v>5</v>
      </c>
      <c r="Z19" s="186">
        <f t="shared" si="1"/>
        <v>5</v>
      </c>
      <c r="AA19" s="32">
        <f t="shared" si="4"/>
        <v>8</v>
      </c>
      <c r="AB19" s="187">
        <f t="shared" si="5"/>
        <v>3</v>
      </c>
      <c r="AC19" s="188">
        <f t="shared" si="6"/>
        <v>6</v>
      </c>
      <c r="AD19" s="189"/>
      <c r="AE19" s="13">
        <f t="shared" si="2"/>
        <v>15</v>
      </c>
      <c r="AF19" s="13">
        <f t="shared" si="3"/>
        <v>12</v>
      </c>
    </row>
    <row r="20" spans="1:32" ht="16.5" thickBot="1">
      <c r="A20" s="201">
        <v>8</v>
      </c>
      <c r="B20" s="205">
        <v>1601360052</v>
      </c>
      <c r="C20" s="206" t="s">
        <v>196</v>
      </c>
      <c r="D20" s="213">
        <v>2</v>
      </c>
      <c r="E20" s="214">
        <v>2</v>
      </c>
      <c r="F20" s="214"/>
      <c r="G20" s="214">
        <v>3</v>
      </c>
      <c r="H20" s="180">
        <v>1</v>
      </c>
      <c r="I20" s="218">
        <v>4</v>
      </c>
      <c r="J20" s="182">
        <v>3</v>
      </c>
      <c r="K20" s="227">
        <v>2</v>
      </c>
      <c r="L20" s="228">
        <v>4</v>
      </c>
      <c r="M20" s="228"/>
      <c r="N20" s="213">
        <v>3</v>
      </c>
      <c r="O20" s="214">
        <v>3</v>
      </c>
      <c r="P20" s="214">
        <v>0</v>
      </c>
      <c r="Q20" s="214">
        <v>2</v>
      </c>
      <c r="R20" s="234">
        <v>2</v>
      </c>
      <c r="S20" s="234"/>
      <c r="T20" s="182">
        <v>4</v>
      </c>
      <c r="U20" s="227">
        <v>0</v>
      </c>
      <c r="V20" s="228">
        <v>2</v>
      </c>
      <c r="W20" s="228">
        <v>0</v>
      </c>
      <c r="X20" s="32"/>
      <c r="Y20" s="185">
        <f t="shared" si="0"/>
        <v>5</v>
      </c>
      <c r="Z20" s="186">
        <f t="shared" si="1"/>
        <v>9</v>
      </c>
      <c r="AA20" s="32">
        <f t="shared" si="4"/>
        <v>10</v>
      </c>
      <c r="AB20" s="187">
        <f t="shared" si="5"/>
        <v>4</v>
      </c>
      <c r="AC20" s="188">
        <f t="shared" si="6"/>
        <v>9</v>
      </c>
      <c r="AD20" s="189"/>
      <c r="AE20" s="13">
        <f t="shared" si="2"/>
        <v>21</v>
      </c>
      <c r="AF20" s="13">
        <f t="shared" si="3"/>
        <v>16</v>
      </c>
    </row>
    <row r="21" spans="1:32" ht="16.5" thickBot="1">
      <c r="A21" s="201">
        <v>9</v>
      </c>
      <c r="B21" s="204">
        <v>1501360102</v>
      </c>
      <c r="C21" s="203" t="s">
        <v>197</v>
      </c>
      <c r="D21" s="213"/>
      <c r="E21" s="214">
        <v>2</v>
      </c>
      <c r="F21" s="214"/>
      <c r="G21" s="214">
        <v>3</v>
      </c>
      <c r="H21" s="180">
        <v>1</v>
      </c>
      <c r="I21" s="218"/>
      <c r="J21" s="182">
        <v>2</v>
      </c>
      <c r="K21" s="227"/>
      <c r="L21" s="228">
        <v>1</v>
      </c>
      <c r="M21" s="228"/>
      <c r="N21" s="213">
        <v>1</v>
      </c>
      <c r="O21" s="214"/>
      <c r="P21" s="214"/>
      <c r="Q21" s="214"/>
      <c r="R21" s="234"/>
      <c r="S21" s="234"/>
      <c r="T21" s="182">
        <v>3</v>
      </c>
      <c r="U21" s="227"/>
      <c r="V21" s="228">
        <v>4</v>
      </c>
      <c r="W21" s="228">
        <v>0</v>
      </c>
      <c r="X21" s="32"/>
      <c r="Y21" s="185">
        <f t="shared" si="0"/>
        <v>3</v>
      </c>
      <c r="Z21" s="186">
        <f t="shared" si="1"/>
        <v>2</v>
      </c>
      <c r="AA21" s="32">
        <f t="shared" si="4"/>
        <v>5</v>
      </c>
      <c r="AB21" s="187">
        <f t="shared" si="5"/>
        <v>0</v>
      </c>
      <c r="AC21" s="188">
        <f t="shared" si="6"/>
        <v>7</v>
      </c>
      <c r="AD21" s="189"/>
      <c r="AE21" s="13">
        <f t="shared" si="2"/>
        <v>9</v>
      </c>
      <c r="AF21" s="13">
        <f t="shared" si="3"/>
        <v>8</v>
      </c>
    </row>
    <row r="22" spans="1:32" ht="16.5" thickBot="1">
      <c r="A22" s="201">
        <v>10</v>
      </c>
      <c r="B22" s="204">
        <v>1601360141</v>
      </c>
      <c r="C22" s="203" t="s">
        <v>198</v>
      </c>
      <c r="D22" s="213">
        <v>3</v>
      </c>
      <c r="E22" s="214">
        <v>2</v>
      </c>
      <c r="F22" s="214">
        <v>2</v>
      </c>
      <c r="G22" s="214">
        <v>3</v>
      </c>
      <c r="H22" s="180">
        <v>1</v>
      </c>
      <c r="I22" s="218"/>
      <c r="J22" s="182">
        <v>4</v>
      </c>
      <c r="K22" s="227">
        <v>3.5</v>
      </c>
      <c r="L22" s="228">
        <v>4</v>
      </c>
      <c r="M22" s="228">
        <v>2</v>
      </c>
      <c r="N22" s="213">
        <v>1</v>
      </c>
      <c r="O22" s="214">
        <v>3</v>
      </c>
      <c r="P22" s="214">
        <v>0.5</v>
      </c>
      <c r="Q22" s="214"/>
      <c r="R22" s="234">
        <v>3</v>
      </c>
      <c r="S22" s="234"/>
      <c r="T22" s="182">
        <v>3</v>
      </c>
      <c r="U22" s="227"/>
      <c r="V22" s="228">
        <v>4</v>
      </c>
      <c r="W22" s="228">
        <v>2</v>
      </c>
      <c r="X22" s="32"/>
      <c r="Y22" s="185">
        <f t="shared" si="0"/>
        <v>6</v>
      </c>
      <c r="Z22" s="186">
        <f t="shared" si="1"/>
        <v>11.5</v>
      </c>
      <c r="AA22" s="32">
        <f t="shared" si="4"/>
        <v>10</v>
      </c>
      <c r="AB22" s="187">
        <f t="shared" si="5"/>
        <v>3</v>
      </c>
      <c r="AC22" s="188">
        <f t="shared" si="6"/>
        <v>10.5</v>
      </c>
      <c r="AD22" s="189"/>
      <c r="AE22" s="13">
        <f t="shared" si="2"/>
        <v>24.5</v>
      </c>
      <c r="AF22" s="13">
        <f t="shared" si="3"/>
        <v>16.5</v>
      </c>
    </row>
    <row r="23" spans="1:32" ht="16.5" thickBot="1">
      <c r="A23" s="201">
        <v>11</v>
      </c>
      <c r="B23" s="204">
        <v>1601360056</v>
      </c>
      <c r="C23" s="203" t="s">
        <v>199</v>
      </c>
      <c r="D23" s="213">
        <v>2</v>
      </c>
      <c r="E23" s="214">
        <v>2</v>
      </c>
      <c r="F23" s="214">
        <v>0</v>
      </c>
      <c r="G23" s="214">
        <v>3</v>
      </c>
      <c r="H23" s="180">
        <v>3</v>
      </c>
      <c r="I23" s="218"/>
      <c r="J23" s="182">
        <v>4</v>
      </c>
      <c r="K23" s="227"/>
      <c r="L23" s="228">
        <v>2</v>
      </c>
      <c r="M23" s="228"/>
      <c r="N23" s="213">
        <v>3</v>
      </c>
      <c r="O23" s="214">
        <v>3</v>
      </c>
      <c r="P23" s="214">
        <v>1</v>
      </c>
      <c r="Q23" s="214">
        <v>2</v>
      </c>
      <c r="R23" s="234">
        <v>2</v>
      </c>
      <c r="S23" s="234">
        <v>4</v>
      </c>
      <c r="T23" s="182">
        <v>1.5</v>
      </c>
      <c r="U23" s="227"/>
      <c r="V23" s="228">
        <v>3</v>
      </c>
      <c r="W23" s="228">
        <v>3</v>
      </c>
      <c r="X23" s="32"/>
      <c r="Y23" s="185">
        <f t="shared" si="0"/>
        <v>5</v>
      </c>
      <c r="Z23" s="186">
        <f t="shared" si="1"/>
        <v>4</v>
      </c>
      <c r="AA23" s="32">
        <f t="shared" si="4"/>
        <v>17</v>
      </c>
      <c r="AB23" s="187">
        <f t="shared" si="5"/>
        <v>4</v>
      </c>
      <c r="AC23" s="188">
        <f t="shared" si="6"/>
        <v>8.5</v>
      </c>
      <c r="AD23" s="189"/>
      <c r="AE23" s="13">
        <f t="shared" si="2"/>
        <v>16</v>
      </c>
      <c r="AF23" s="13">
        <f t="shared" si="3"/>
        <v>22.5</v>
      </c>
    </row>
    <row r="24" spans="1:32" ht="16.5" thickBot="1">
      <c r="A24" s="201">
        <v>12</v>
      </c>
      <c r="B24" s="204">
        <v>1601360030</v>
      </c>
      <c r="C24" s="203" t="s">
        <v>200</v>
      </c>
      <c r="D24" s="213">
        <v>2</v>
      </c>
      <c r="E24" s="214"/>
      <c r="F24" s="214">
        <v>2</v>
      </c>
      <c r="G24" s="214">
        <v>1.5</v>
      </c>
      <c r="H24" s="180">
        <v>2</v>
      </c>
      <c r="I24" s="218"/>
      <c r="J24" s="182">
        <v>1.5</v>
      </c>
      <c r="K24" s="227"/>
      <c r="L24" s="228">
        <v>1</v>
      </c>
      <c r="M24" s="228"/>
      <c r="N24" s="213">
        <v>3</v>
      </c>
      <c r="O24" s="214">
        <v>2</v>
      </c>
      <c r="P24" s="214"/>
      <c r="Q24" s="214">
        <v>1.5</v>
      </c>
      <c r="R24" s="234">
        <v>2</v>
      </c>
      <c r="S24" s="234"/>
      <c r="T24" s="182">
        <v>1</v>
      </c>
      <c r="U24" s="227">
        <v>0</v>
      </c>
      <c r="V24" s="228"/>
      <c r="W24" s="228"/>
      <c r="X24" s="32"/>
      <c r="Y24" s="185">
        <f t="shared" si="0"/>
        <v>3.5</v>
      </c>
      <c r="Z24" s="186">
        <f t="shared" si="1"/>
        <v>3.5</v>
      </c>
      <c r="AA24" s="32">
        <f t="shared" si="4"/>
        <v>6</v>
      </c>
      <c r="AB24" s="187">
        <f t="shared" si="5"/>
        <v>3.5</v>
      </c>
      <c r="AC24" s="188">
        <f t="shared" si="6"/>
        <v>3</v>
      </c>
      <c r="AD24" s="189"/>
      <c r="AE24" s="13">
        <f t="shared" si="2"/>
        <v>10</v>
      </c>
      <c r="AF24" s="13">
        <f t="shared" si="3"/>
        <v>9.5</v>
      </c>
    </row>
    <row r="25" spans="1:32" ht="16.5" thickBot="1">
      <c r="A25" s="201">
        <v>13</v>
      </c>
      <c r="B25" s="204">
        <v>1601360043</v>
      </c>
      <c r="C25" s="203" t="s">
        <v>201</v>
      </c>
      <c r="D25" s="213">
        <v>2.5</v>
      </c>
      <c r="E25" s="214">
        <v>2</v>
      </c>
      <c r="F25" s="214">
        <v>2</v>
      </c>
      <c r="G25" s="214">
        <v>3</v>
      </c>
      <c r="H25" s="180">
        <v>1</v>
      </c>
      <c r="I25" s="218">
        <v>3</v>
      </c>
      <c r="J25" s="182">
        <v>2</v>
      </c>
      <c r="K25" s="227">
        <v>2</v>
      </c>
      <c r="L25" s="228">
        <v>1</v>
      </c>
      <c r="M25" s="228">
        <v>1</v>
      </c>
      <c r="N25" s="213">
        <v>1</v>
      </c>
      <c r="O25" s="214">
        <v>3</v>
      </c>
      <c r="P25" s="214">
        <v>2</v>
      </c>
      <c r="Q25" s="214">
        <v>1</v>
      </c>
      <c r="R25" s="234">
        <v>1</v>
      </c>
      <c r="S25" s="234">
        <v>2</v>
      </c>
      <c r="T25" s="182">
        <v>2</v>
      </c>
      <c r="U25" s="227">
        <v>0</v>
      </c>
      <c r="V25" s="228">
        <v>2</v>
      </c>
      <c r="W25" s="228">
        <v>0</v>
      </c>
      <c r="X25" s="32"/>
      <c r="Y25" s="185">
        <f t="shared" si="0"/>
        <v>5.5</v>
      </c>
      <c r="Z25" s="186">
        <f t="shared" si="1"/>
        <v>10</v>
      </c>
      <c r="AA25" s="32">
        <f t="shared" si="4"/>
        <v>7</v>
      </c>
      <c r="AB25" s="187">
        <f t="shared" si="5"/>
        <v>2</v>
      </c>
      <c r="AC25" s="188">
        <f t="shared" si="6"/>
        <v>9</v>
      </c>
      <c r="AD25" s="189"/>
      <c r="AE25" s="13">
        <f t="shared" si="2"/>
        <v>19.5</v>
      </c>
      <c r="AF25" s="13">
        <f t="shared" si="3"/>
        <v>14</v>
      </c>
    </row>
    <row r="26" spans="1:32" ht="16.5" thickBot="1">
      <c r="A26" s="201">
        <v>14</v>
      </c>
      <c r="B26" s="204">
        <v>1601360138</v>
      </c>
      <c r="C26" s="203" t="s">
        <v>202</v>
      </c>
      <c r="D26" s="213">
        <v>2</v>
      </c>
      <c r="E26" s="214">
        <v>2.5</v>
      </c>
      <c r="F26" s="214"/>
      <c r="G26" s="214">
        <v>2</v>
      </c>
      <c r="H26" s="180">
        <v>2</v>
      </c>
      <c r="I26" s="218"/>
      <c r="J26" s="182">
        <v>1</v>
      </c>
      <c r="K26" s="227">
        <v>1</v>
      </c>
      <c r="L26" s="228">
        <v>1</v>
      </c>
      <c r="M26" s="228"/>
      <c r="N26" s="213">
        <v>2</v>
      </c>
      <c r="O26" s="214">
        <v>0</v>
      </c>
      <c r="P26" s="214">
        <v>2</v>
      </c>
      <c r="Q26" s="214"/>
      <c r="R26" s="234">
        <v>4</v>
      </c>
      <c r="S26" s="234"/>
      <c r="T26" s="182">
        <v>1</v>
      </c>
      <c r="U26" s="227">
        <v>0</v>
      </c>
      <c r="V26" s="228"/>
      <c r="W26" s="228">
        <v>0</v>
      </c>
      <c r="X26" s="32"/>
      <c r="Y26" s="185">
        <f t="shared" si="0"/>
        <v>4</v>
      </c>
      <c r="Z26" s="186">
        <f t="shared" si="1"/>
        <v>2</v>
      </c>
      <c r="AA26" s="32">
        <f t="shared" si="4"/>
        <v>7.5</v>
      </c>
      <c r="AB26" s="187">
        <f t="shared" si="5"/>
        <v>4</v>
      </c>
      <c r="AC26" s="188">
        <f t="shared" si="6"/>
        <v>3</v>
      </c>
      <c r="AD26" s="189"/>
      <c r="AE26" s="13">
        <f t="shared" si="2"/>
        <v>11.5</v>
      </c>
      <c r="AF26" s="13">
        <f t="shared" si="3"/>
        <v>9</v>
      </c>
    </row>
    <row r="27" spans="1:32" ht="16.5" thickBot="1">
      <c r="A27" s="201">
        <v>15</v>
      </c>
      <c r="B27" s="204">
        <v>1601360010</v>
      </c>
      <c r="C27" s="203" t="s">
        <v>203</v>
      </c>
      <c r="D27" s="213">
        <v>1</v>
      </c>
      <c r="E27" s="214">
        <v>2</v>
      </c>
      <c r="F27" s="214"/>
      <c r="G27" s="214">
        <v>2.5</v>
      </c>
      <c r="H27" s="180">
        <v>1</v>
      </c>
      <c r="I27" s="218"/>
      <c r="J27" s="182">
        <v>2</v>
      </c>
      <c r="K27" s="227">
        <v>4</v>
      </c>
      <c r="L27" s="228">
        <v>1</v>
      </c>
      <c r="M27" s="228">
        <v>0</v>
      </c>
      <c r="N27" s="213">
        <v>3</v>
      </c>
      <c r="O27" s="214">
        <v>2</v>
      </c>
      <c r="P27" s="214"/>
      <c r="Q27" s="214">
        <v>2</v>
      </c>
      <c r="R27" s="234">
        <v>4</v>
      </c>
      <c r="S27" s="234"/>
      <c r="T27" s="182">
        <v>3.5</v>
      </c>
      <c r="U27" s="227">
        <v>0</v>
      </c>
      <c r="V27" s="228">
        <v>4</v>
      </c>
      <c r="W27" s="228"/>
      <c r="X27" s="32"/>
      <c r="Y27" s="185">
        <f t="shared" si="0"/>
        <v>3.5</v>
      </c>
      <c r="Z27" s="186">
        <f t="shared" si="1"/>
        <v>6</v>
      </c>
      <c r="AA27" s="32">
        <f t="shared" si="4"/>
        <v>7</v>
      </c>
      <c r="AB27" s="187">
        <f t="shared" si="5"/>
        <v>6</v>
      </c>
      <c r="AC27" s="188">
        <f t="shared" si="6"/>
        <v>9.5</v>
      </c>
      <c r="AD27" s="189"/>
      <c r="AE27" s="13">
        <f t="shared" si="2"/>
        <v>13.5</v>
      </c>
      <c r="AF27" s="13">
        <f t="shared" si="3"/>
        <v>18.5</v>
      </c>
    </row>
    <row r="28" spans="1:32" ht="16.5" thickBot="1">
      <c r="A28" s="201">
        <v>16</v>
      </c>
      <c r="B28" s="204">
        <v>1601360033</v>
      </c>
      <c r="C28" s="203" t="s">
        <v>204</v>
      </c>
      <c r="D28" s="213">
        <v>2</v>
      </c>
      <c r="E28" s="214"/>
      <c r="F28" s="214"/>
      <c r="G28" s="214">
        <v>3</v>
      </c>
      <c r="H28" s="180"/>
      <c r="I28" s="218"/>
      <c r="J28" s="182">
        <v>0</v>
      </c>
      <c r="K28" s="227"/>
      <c r="L28" s="228">
        <v>0</v>
      </c>
      <c r="M28" s="228"/>
      <c r="N28" s="213">
        <v>2</v>
      </c>
      <c r="O28" s="214">
        <v>2</v>
      </c>
      <c r="P28" s="214"/>
      <c r="Q28" s="214">
        <v>1.5</v>
      </c>
      <c r="R28" s="234">
        <v>2</v>
      </c>
      <c r="S28" s="234">
        <v>0</v>
      </c>
      <c r="T28" s="182">
        <v>0</v>
      </c>
      <c r="U28" s="227"/>
      <c r="V28" s="228"/>
      <c r="W28" s="228"/>
      <c r="X28" s="32"/>
      <c r="Y28" s="185">
        <f t="shared" si="0"/>
        <v>5</v>
      </c>
      <c r="Z28" s="186">
        <f t="shared" si="1"/>
        <v>0</v>
      </c>
      <c r="AA28" s="32">
        <f t="shared" si="4"/>
        <v>2</v>
      </c>
      <c r="AB28" s="187">
        <f t="shared" si="5"/>
        <v>3.5</v>
      </c>
      <c r="AC28" s="188">
        <f t="shared" si="6"/>
        <v>2</v>
      </c>
      <c r="AD28" s="189"/>
      <c r="AE28" s="13">
        <f t="shared" si="2"/>
        <v>5</v>
      </c>
      <c r="AF28" s="13">
        <f t="shared" si="3"/>
        <v>7.5</v>
      </c>
    </row>
    <row r="29" spans="1:32" ht="16.5" thickBot="1">
      <c r="A29" s="201">
        <v>17</v>
      </c>
      <c r="B29" s="204">
        <v>1601360166</v>
      </c>
      <c r="C29" s="203" t="s">
        <v>205</v>
      </c>
      <c r="D29" s="213">
        <v>2</v>
      </c>
      <c r="E29" s="214">
        <v>2.5</v>
      </c>
      <c r="F29" s="214">
        <v>3</v>
      </c>
      <c r="G29" s="214"/>
      <c r="H29" s="180">
        <v>0</v>
      </c>
      <c r="I29" s="218"/>
      <c r="J29" s="182">
        <v>3</v>
      </c>
      <c r="K29" s="227">
        <v>2</v>
      </c>
      <c r="L29" s="228">
        <v>0</v>
      </c>
      <c r="M29" s="228">
        <v>2</v>
      </c>
      <c r="N29" s="213">
        <v>3</v>
      </c>
      <c r="O29" s="214">
        <v>3</v>
      </c>
      <c r="P29" s="214"/>
      <c r="Q29" s="214">
        <v>2</v>
      </c>
      <c r="R29" s="234">
        <v>4</v>
      </c>
      <c r="S29" s="234"/>
      <c r="T29" s="182">
        <v>4</v>
      </c>
      <c r="U29" s="227"/>
      <c r="V29" s="228">
        <v>2</v>
      </c>
      <c r="W29" s="228">
        <v>3</v>
      </c>
      <c r="X29" s="32"/>
      <c r="Y29" s="185">
        <f t="shared" si="0"/>
        <v>2</v>
      </c>
      <c r="Z29" s="186">
        <f t="shared" si="1"/>
        <v>10</v>
      </c>
      <c r="AA29" s="32">
        <f t="shared" si="4"/>
        <v>8.5</v>
      </c>
      <c r="AB29" s="187">
        <f t="shared" si="5"/>
        <v>6</v>
      </c>
      <c r="AC29" s="188">
        <f t="shared" si="6"/>
        <v>9</v>
      </c>
      <c r="AD29" s="189"/>
      <c r="AE29" s="13">
        <f t="shared" si="2"/>
        <v>14.5</v>
      </c>
      <c r="AF29" s="13">
        <f t="shared" si="3"/>
        <v>21</v>
      </c>
    </row>
    <row r="30" spans="1:32" ht="16.5" thickBot="1">
      <c r="A30" s="201">
        <v>18</v>
      </c>
      <c r="B30" s="204">
        <v>1601360061</v>
      </c>
      <c r="C30" s="203" t="s">
        <v>206</v>
      </c>
      <c r="D30" s="213">
        <v>2</v>
      </c>
      <c r="E30" s="214">
        <v>2</v>
      </c>
      <c r="F30" s="214"/>
      <c r="G30" s="214">
        <v>3</v>
      </c>
      <c r="H30" s="180"/>
      <c r="I30" s="218">
        <v>3</v>
      </c>
      <c r="J30" s="182">
        <v>3</v>
      </c>
      <c r="K30" s="227">
        <v>1</v>
      </c>
      <c r="L30" s="228">
        <v>4</v>
      </c>
      <c r="M30" s="228"/>
      <c r="N30" s="213">
        <v>3</v>
      </c>
      <c r="O30" s="214">
        <v>1</v>
      </c>
      <c r="P30" s="214">
        <v>1</v>
      </c>
      <c r="Q30" s="214"/>
      <c r="R30" s="234">
        <v>1</v>
      </c>
      <c r="S30" s="234"/>
      <c r="T30" s="182">
        <v>2</v>
      </c>
      <c r="U30" s="227"/>
      <c r="V30" s="228">
        <v>4</v>
      </c>
      <c r="W30" s="228">
        <v>1.5</v>
      </c>
      <c r="X30" s="32"/>
      <c r="Y30" s="185">
        <f t="shared" si="0"/>
        <v>5</v>
      </c>
      <c r="Z30" s="186">
        <f t="shared" si="1"/>
        <v>7</v>
      </c>
      <c r="AA30" s="32">
        <f t="shared" si="4"/>
        <v>10.5</v>
      </c>
      <c r="AB30" s="187">
        <f t="shared" si="5"/>
        <v>1</v>
      </c>
      <c r="AC30" s="188">
        <f t="shared" si="6"/>
        <v>8</v>
      </c>
      <c r="AD30" s="189"/>
      <c r="AE30" s="13">
        <f t="shared" si="2"/>
        <v>18</v>
      </c>
      <c r="AF30" s="13">
        <f t="shared" si="3"/>
        <v>13.5</v>
      </c>
    </row>
    <row r="31" spans="1:32" ht="16.5" thickBot="1">
      <c r="A31" s="201">
        <v>19</v>
      </c>
      <c r="B31" s="204">
        <v>1601360027</v>
      </c>
      <c r="C31" s="203" t="s">
        <v>207</v>
      </c>
      <c r="D31" s="213">
        <v>2</v>
      </c>
      <c r="E31" s="214"/>
      <c r="F31" s="214"/>
      <c r="G31" s="214">
        <v>3</v>
      </c>
      <c r="H31" s="180">
        <v>0.5</v>
      </c>
      <c r="I31" s="218">
        <v>0.5</v>
      </c>
      <c r="J31" s="182">
        <v>3</v>
      </c>
      <c r="K31" s="227"/>
      <c r="L31" s="228">
        <v>1</v>
      </c>
      <c r="M31" s="228"/>
      <c r="N31" s="213">
        <v>2</v>
      </c>
      <c r="O31" s="214">
        <v>2</v>
      </c>
      <c r="P31" s="214">
        <v>0.5</v>
      </c>
      <c r="Q31" s="214"/>
      <c r="R31" s="234">
        <v>1</v>
      </c>
      <c r="S31" s="234"/>
      <c r="T31" s="182">
        <v>0</v>
      </c>
      <c r="U31" s="227"/>
      <c r="V31" s="228"/>
      <c r="W31" s="228"/>
      <c r="X31" s="32"/>
      <c r="Y31" s="185">
        <f t="shared" si="0"/>
        <v>5</v>
      </c>
      <c r="Z31" s="186">
        <f t="shared" si="1"/>
        <v>3.5</v>
      </c>
      <c r="AA31" s="32">
        <f t="shared" si="4"/>
        <v>3.5</v>
      </c>
      <c r="AB31" s="187">
        <f t="shared" si="5"/>
        <v>1</v>
      </c>
      <c r="AC31" s="188">
        <f t="shared" si="6"/>
        <v>2.5</v>
      </c>
      <c r="AD31" s="189"/>
      <c r="AE31" s="13">
        <f t="shared" si="2"/>
        <v>10</v>
      </c>
      <c r="AF31" s="13">
        <f t="shared" si="3"/>
        <v>5.5</v>
      </c>
    </row>
    <row r="32" spans="1:32" ht="16.5" thickBot="1">
      <c r="A32" s="201">
        <v>20</v>
      </c>
      <c r="B32" s="204">
        <v>1601360022</v>
      </c>
      <c r="C32" s="203" t="s">
        <v>208</v>
      </c>
      <c r="D32" s="213">
        <v>2</v>
      </c>
      <c r="E32" s="214">
        <v>2.5</v>
      </c>
      <c r="F32" s="214"/>
      <c r="G32" s="214">
        <v>3</v>
      </c>
      <c r="H32" s="180"/>
      <c r="I32" s="218">
        <v>3.5</v>
      </c>
      <c r="J32" s="182">
        <v>1.5</v>
      </c>
      <c r="K32" s="227">
        <v>2</v>
      </c>
      <c r="L32" s="228">
        <v>0.5</v>
      </c>
      <c r="M32" s="228"/>
      <c r="N32" s="213">
        <v>1</v>
      </c>
      <c r="O32" s="214">
        <v>2</v>
      </c>
      <c r="P32" s="214">
        <v>1</v>
      </c>
      <c r="Q32" s="214"/>
      <c r="R32" s="234">
        <v>1</v>
      </c>
      <c r="S32" s="234">
        <v>4</v>
      </c>
      <c r="T32" s="182">
        <v>1</v>
      </c>
      <c r="U32" s="227"/>
      <c r="V32" s="228">
        <v>4</v>
      </c>
      <c r="W32" s="228"/>
      <c r="X32" s="32"/>
      <c r="Y32" s="185">
        <f t="shared" si="0"/>
        <v>5</v>
      </c>
      <c r="Z32" s="186">
        <f t="shared" si="1"/>
        <v>7</v>
      </c>
      <c r="AA32" s="32">
        <f t="shared" si="4"/>
        <v>8</v>
      </c>
      <c r="AB32" s="187">
        <f t="shared" si="5"/>
        <v>1</v>
      </c>
      <c r="AC32" s="188">
        <f t="shared" si="6"/>
        <v>8</v>
      </c>
      <c r="AD32" s="189"/>
      <c r="AE32" s="13">
        <f t="shared" si="2"/>
        <v>15</v>
      </c>
      <c r="AF32" s="13">
        <f t="shared" si="3"/>
        <v>14</v>
      </c>
    </row>
    <row r="33" spans="1:32" ht="16.5" thickBot="1">
      <c r="A33" s="201">
        <v>21</v>
      </c>
      <c r="B33" s="204">
        <v>1601360063</v>
      </c>
      <c r="C33" s="203" t="s">
        <v>209</v>
      </c>
      <c r="D33" s="213">
        <v>2</v>
      </c>
      <c r="E33" s="214">
        <v>2</v>
      </c>
      <c r="F33" s="214">
        <v>0</v>
      </c>
      <c r="G33" s="214">
        <v>3</v>
      </c>
      <c r="H33" s="180">
        <v>3</v>
      </c>
      <c r="I33" s="218">
        <v>1</v>
      </c>
      <c r="J33" s="182">
        <v>1</v>
      </c>
      <c r="K33" s="227">
        <v>4</v>
      </c>
      <c r="L33" s="228">
        <v>0.5</v>
      </c>
      <c r="M33" s="228">
        <v>3</v>
      </c>
      <c r="N33" s="213">
        <v>3</v>
      </c>
      <c r="O33" s="214">
        <v>3</v>
      </c>
      <c r="P33" s="214"/>
      <c r="Q33" s="214">
        <v>3</v>
      </c>
      <c r="R33" s="234">
        <v>4</v>
      </c>
      <c r="S33" s="234">
        <v>2</v>
      </c>
      <c r="T33" s="182"/>
      <c r="U33" s="227">
        <v>1</v>
      </c>
      <c r="V33" s="228">
        <v>2</v>
      </c>
      <c r="W33" s="228">
        <v>4</v>
      </c>
      <c r="X33" s="32"/>
      <c r="Y33" s="185">
        <f t="shared" si="0"/>
        <v>5</v>
      </c>
      <c r="Z33" s="186">
        <f t="shared" si="1"/>
        <v>9</v>
      </c>
      <c r="AA33" s="32">
        <f t="shared" si="4"/>
        <v>14.5</v>
      </c>
      <c r="AB33" s="187">
        <f t="shared" si="5"/>
        <v>8</v>
      </c>
      <c r="AC33" s="188">
        <f t="shared" si="6"/>
        <v>5</v>
      </c>
      <c r="AD33" s="189"/>
      <c r="AE33" s="13">
        <f t="shared" si="2"/>
        <v>19.5</v>
      </c>
      <c r="AF33" s="13">
        <f t="shared" si="3"/>
        <v>22</v>
      </c>
    </row>
    <row r="34" spans="1:32" ht="16.5" thickBot="1">
      <c r="A34" s="201">
        <v>22</v>
      </c>
      <c r="B34" s="204">
        <v>1601360066</v>
      </c>
      <c r="C34" s="203" t="s">
        <v>210</v>
      </c>
      <c r="D34" s="213">
        <v>0</v>
      </c>
      <c r="E34" s="214">
        <v>0</v>
      </c>
      <c r="F34" s="214">
        <v>0</v>
      </c>
      <c r="G34" s="214">
        <v>0</v>
      </c>
      <c r="H34" s="180">
        <v>0</v>
      </c>
      <c r="I34" s="218">
        <v>0</v>
      </c>
      <c r="J34" s="182">
        <v>0</v>
      </c>
      <c r="K34" s="227">
        <v>0</v>
      </c>
      <c r="L34" s="228"/>
      <c r="M34" s="228"/>
      <c r="N34" s="213">
        <v>3</v>
      </c>
      <c r="O34" s="214"/>
      <c r="P34" s="214"/>
      <c r="Q34" s="214"/>
      <c r="R34" s="234">
        <v>2</v>
      </c>
      <c r="S34" s="234"/>
      <c r="T34" s="182">
        <v>0</v>
      </c>
      <c r="U34" s="227"/>
      <c r="V34" s="228"/>
      <c r="W34" s="228"/>
      <c r="X34" s="32"/>
      <c r="Y34" s="185">
        <f t="shared" si="0"/>
        <v>0</v>
      </c>
      <c r="Z34" s="186">
        <f t="shared" si="1"/>
        <v>0</v>
      </c>
      <c r="AA34" s="32">
        <f t="shared" si="4"/>
        <v>3</v>
      </c>
      <c r="AB34" s="187">
        <f t="shared" si="5"/>
        <v>2</v>
      </c>
      <c r="AC34" s="188">
        <f t="shared" si="6"/>
        <v>0</v>
      </c>
      <c r="AD34" s="189"/>
      <c r="AE34" s="13">
        <f t="shared" si="2"/>
        <v>0</v>
      </c>
      <c r="AF34" s="13">
        <f t="shared" si="3"/>
        <v>5</v>
      </c>
    </row>
    <row r="35" spans="1:32" ht="16.5" thickBot="1">
      <c r="A35" s="201">
        <v>23</v>
      </c>
      <c r="B35" s="204">
        <v>1601360073</v>
      </c>
      <c r="C35" s="203" t="s">
        <v>211</v>
      </c>
      <c r="D35" s="213"/>
      <c r="E35" s="214">
        <v>2</v>
      </c>
      <c r="F35" s="214">
        <v>1.5</v>
      </c>
      <c r="G35" s="214">
        <v>3</v>
      </c>
      <c r="H35" s="180"/>
      <c r="I35" s="218">
        <v>2.5</v>
      </c>
      <c r="J35" s="182">
        <v>2.5</v>
      </c>
      <c r="K35" s="227"/>
      <c r="L35" s="228">
        <v>3</v>
      </c>
      <c r="M35" s="228"/>
      <c r="N35" s="213">
        <v>2</v>
      </c>
      <c r="O35" s="214">
        <v>2</v>
      </c>
      <c r="P35" s="214">
        <v>0</v>
      </c>
      <c r="Q35" s="214"/>
      <c r="R35" s="234"/>
      <c r="S35" s="234"/>
      <c r="T35" s="182">
        <v>2</v>
      </c>
      <c r="U35" s="227"/>
      <c r="V35" s="228">
        <v>0</v>
      </c>
      <c r="W35" s="228"/>
      <c r="X35" s="32"/>
      <c r="Y35" s="185">
        <f t="shared" si="0"/>
        <v>3</v>
      </c>
      <c r="Z35" s="186">
        <f t="shared" si="1"/>
        <v>6.5</v>
      </c>
      <c r="AA35" s="32">
        <f t="shared" si="4"/>
        <v>7</v>
      </c>
      <c r="AB35" s="187">
        <f t="shared" si="5"/>
        <v>0</v>
      </c>
      <c r="AC35" s="188">
        <f t="shared" si="6"/>
        <v>4</v>
      </c>
      <c r="AD35" s="189"/>
      <c r="AE35" s="13">
        <f t="shared" si="2"/>
        <v>14.5</v>
      </c>
      <c r="AF35" s="13">
        <f t="shared" si="3"/>
        <v>6</v>
      </c>
    </row>
    <row r="36" spans="1:32" ht="16.5" thickBot="1">
      <c r="A36" s="201">
        <v>24</v>
      </c>
      <c r="B36" s="204">
        <v>1601360077</v>
      </c>
      <c r="C36" s="203" t="s">
        <v>212</v>
      </c>
      <c r="D36" s="213">
        <v>3</v>
      </c>
      <c r="E36" s="214">
        <v>2.5</v>
      </c>
      <c r="F36" s="214"/>
      <c r="G36" s="214">
        <v>3</v>
      </c>
      <c r="H36" s="180"/>
      <c r="I36" s="218">
        <v>4</v>
      </c>
      <c r="J36" s="182">
        <v>3.5</v>
      </c>
      <c r="K36" s="227"/>
      <c r="L36" s="228">
        <v>4</v>
      </c>
      <c r="M36" s="228">
        <v>2.5</v>
      </c>
      <c r="N36" s="213">
        <v>3</v>
      </c>
      <c r="O36" s="214">
        <v>3</v>
      </c>
      <c r="P36" s="214">
        <v>1.5</v>
      </c>
      <c r="Q36" s="214"/>
      <c r="R36" s="234">
        <v>4</v>
      </c>
      <c r="S36" s="234">
        <v>4</v>
      </c>
      <c r="T36" s="182"/>
      <c r="U36" s="227"/>
      <c r="V36" s="228">
        <v>4</v>
      </c>
      <c r="W36" s="228">
        <v>4</v>
      </c>
      <c r="X36" s="32"/>
      <c r="Y36" s="185">
        <f t="shared" si="0"/>
        <v>6</v>
      </c>
      <c r="Z36" s="186">
        <f t="shared" si="1"/>
        <v>10</v>
      </c>
      <c r="AA36" s="32">
        <f t="shared" si="4"/>
        <v>17.5</v>
      </c>
      <c r="AB36" s="187">
        <f t="shared" si="5"/>
        <v>4</v>
      </c>
      <c r="AC36" s="188">
        <f t="shared" si="6"/>
        <v>8.5</v>
      </c>
      <c r="AD36" s="189"/>
      <c r="AE36" s="13">
        <f t="shared" si="2"/>
        <v>22.5</v>
      </c>
      <c r="AF36" s="13">
        <f t="shared" si="3"/>
        <v>23.5</v>
      </c>
    </row>
    <row r="37" spans="1:32" ht="16.5" thickBot="1">
      <c r="A37" s="201">
        <v>25</v>
      </c>
      <c r="B37" s="204">
        <v>1601360140</v>
      </c>
      <c r="C37" s="203" t="s">
        <v>213</v>
      </c>
      <c r="D37" s="213">
        <v>2.5</v>
      </c>
      <c r="E37" s="214">
        <v>0</v>
      </c>
      <c r="F37" s="214">
        <v>0</v>
      </c>
      <c r="G37" s="214">
        <v>3</v>
      </c>
      <c r="H37" s="180">
        <v>0</v>
      </c>
      <c r="I37" s="218"/>
      <c r="J37" s="182">
        <v>1</v>
      </c>
      <c r="K37" s="227">
        <v>1.5</v>
      </c>
      <c r="L37" s="228">
        <v>0</v>
      </c>
      <c r="M37" s="228"/>
      <c r="N37" s="213">
        <v>3</v>
      </c>
      <c r="O37" s="214">
        <v>3</v>
      </c>
      <c r="P37" s="214">
        <v>0</v>
      </c>
      <c r="Q37" s="214">
        <v>3</v>
      </c>
      <c r="R37" s="234">
        <v>2</v>
      </c>
      <c r="S37" s="234"/>
      <c r="T37" s="182">
        <v>3</v>
      </c>
      <c r="U37" s="227">
        <v>0</v>
      </c>
      <c r="V37" s="228">
        <v>0</v>
      </c>
      <c r="W37" s="228">
        <v>0</v>
      </c>
      <c r="X37" s="32"/>
      <c r="Y37" s="185">
        <f t="shared" si="0"/>
        <v>5.5</v>
      </c>
      <c r="Z37" s="186">
        <f t="shared" si="1"/>
        <v>2.5</v>
      </c>
      <c r="AA37" s="32">
        <f t="shared" si="4"/>
        <v>3</v>
      </c>
      <c r="AB37" s="187">
        <f t="shared" si="5"/>
        <v>5</v>
      </c>
      <c r="AC37" s="188">
        <f t="shared" si="6"/>
        <v>6</v>
      </c>
      <c r="AD37" s="189"/>
      <c r="AE37" s="13">
        <f t="shared" si="2"/>
        <v>8</v>
      </c>
      <c r="AF37" s="13">
        <f t="shared" si="3"/>
        <v>14</v>
      </c>
    </row>
    <row r="38" spans="1:32" ht="16.5" thickBot="1">
      <c r="A38" s="201">
        <v>26</v>
      </c>
      <c r="B38" s="204">
        <v>1601360174</v>
      </c>
      <c r="C38" s="203" t="s">
        <v>214</v>
      </c>
      <c r="D38" s="213">
        <v>1</v>
      </c>
      <c r="E38" s="214">
        <v>0</v>
      </c>
      <c r="F38" s="214">
        <v>0</v>
      </c>
      <c r="G38" s="214">
        <v>2</v>
      </c>
      <c r="H38" s="180"/>
      <c r="I38" s="218">
        <v>1</v>
      </c>
      <c r="J38" s="182">
        <v>2.5</v>
      </c>
      <c r="K38" s="227">
        <v>0</v>
      </c>
      <c r="L38" s="228">
        <v>2</v>
      </c>
      <c r="M38" s="228">
        <v>0</v>
      </c>
      <c r="N38" s="213">
        <v>3</v>
      </c>
      <c r="O38" s="214">
        <v>1</v>
      </c>
      <c r="P38" s="214"/>
      <c r="Q38" s="214">
        <v>1</v>
      </c>
      <c r="R38" s="234">
        <v>4</v>
      </c>
      <c r="S38" s="234">
        <v>0</v>
      </c>
      <c r="T38" s="182">
        <v>1</v>
      </c>
      <c r="U38" s="227"/>
      <c r="V38" s="228">
        <v>3.5</v>
      </c>
      <c r="W38" s="228"/>
      <c r="X38" s="32"/>
      <c r="Y38" s="185">
        <f t="shared" si="0"/>
        <v>3</v>
      </c>
      <c r="Z38" s="186">
        <f t="shared" si="1"/>
        <v>3.5</v>
      </c>
      <c r="AA38" s="32">
        <f t="shared" si="4"/>
        <v>5</v>
      </c>
      <c r="AB38" s="187">
        <f t="shared" si="5"/>
        <v>5</v>
      </c>
      <c r="AC38" s="188">
        <f t="shared" si="6"/>
        <v>5.5</v>
      </c>
      <c r="AD38" s="189"/>
      <c r="AE38" s="13">
        <f t="shared" si="2"/>
        <v>8.5</v>
      </c>
      <c r="AF38" s="13">
        <f t="shared" si="3"/>
        <v>13.5</v>
      </c>
    </row>
    <row r="39" spans="1:32" ht="16.5" thickBot="1">
      <c r="A39" s="201">
        <v>27</v>
      </c>
      <c r="B39" s="204">
        <v>1601360086</v>
      </c>
      <c r="C39" s="203" t="s">
        <v>215</v>
      </c>
      <c r="D39" s="213">
        <v>2</v>
      </c>
      <c r="E39" s="214">
        <v>3</v>
      </c>
      <c r="F39" s="214">
        <v>0</v>
      </c>
      <c r="G39" s="214">
        <v>3</v>
      </c>
      <c r="H39" s="180">
        <v>2</v>
      </c>
      <c r="I39" s="218">
        <v>1</v>
      </c>
      <c r="J39" s="182">
        <v>2.5</v>
      </c>
      <c r="K39" s="227">
        <v>0</v>
      </c>
      <c r="L39" s="228">
        <v>0</v>
      </c>
      <c r="M39" s="228">
        <v>2</v>
      </c>
      <c r="N39" s="213">
        <v>3</v>
      </c>
      <c r="O39" s="214">
        <v>3</v>
      </c>
      <c r="P39" s="214"/>
      <c r="Q39" s="214">
        <v>1</v>
      </c>
      <c r="R39" s="234">
        <v>2</v>
      </c>
      <c r="S39" s="234">
        <v>2</v>
      </c>
      <c r="T39" s="182"/>
      <c r="U39" s="227">
        <v>0</v>
      </c>
      <c r="V39" s="228">
        <v>0</v>
      </c>
      <c r="W39" s="228"/>
      <c r="X39" s="32"/>
      <c r="Y39" s="185">
        <f t="shared" si="0"/>
        <v>5</v>
      </c>
      <c r="Z39" s="186">
        <f t="shared" si="1"/>
        <v>5.5</v>
      </c>
      <c r="AA39" s="32">
        <f t="shared" si="4"/>
        <v>10</v>
      </c>
      <c r="AB39" s="187">
        <f t="shared" si="5"/>
        <v>3</v>
      </c>
      <c r="AC39" s="188">
        <f t="shared" si="6"/>
        <v>3</v>
      </c>
      <c r="AD39" s="189"/>
      <c r="AE39" s="13">
        <f t="shared" si="2"/>
        <v>15.5</v>
      </c>
      <c r="AF39" s="13">
        <f t="shared" si="3"/>
        <v>11</v>
      </c>
    </row>
    <row r="40" spans="1:32" ht="16.5" thickBot="1">
      <c r="A40" s="201">
        <v>28</v>
      </c>
      <c r="B40" s="204">
        <v>1601360044</v>
      </c>
      <c r="C40" s="203" t="s">
        <v>216</v>
      </c>
      <c r="D40" s="213">
        <v>2</v>
      </c>
      <c r="E40" s="214">
        <v>2.5</v>
      </c>
      <c r="F40" s="214"/>
      <c r="G40" s="214">
        <v>3</v>
      </c>
      <c r="H40" s="180"/>
      <c r="I40" s="218">
        <v>2</v>
      </c>
      <c r="J40" s="182">
        <v>2</v>
      </c>
      <c r="K40" s="227"/>
      <c r="L40" s="228">
        <v>3.5</v>
      </c>
      <c r="M40" s="228">
        <v>1</v>
      </c>
      <c r="N40" s="213">
        <v>3</v>
      </c>
      <c r="O40" s="214">
        <v>1</v>
      </c>
      <c r="P40" s="214"/>
      <c r="Q40" s="214">
        <v>0.5</v>
      </c>
      <c r="R40" s="234">
        <v>1</v>
      </c>
      <c r="S40" s="234"/>
      <c r="T40" s="182">
        <v>1</v>
      </c>
      <c r="U40" s="227"/>
      <c r="V40" s="228">
        <v>4</v>
      </c>
      <c r="W40" s="228">
        <v>2</v>
      </c>
      <c r="X40" s="32"/>
      <c r="Y40" s="185">
        <f t="shared" si="0"/>
        <v>5</v>
      </c>
      <c r="Z40" s="186">
        <f t="shared" si="1"/>
        <v>5</v>
      </c>
      <c r="AA40" s="32">
        <f t="shared" si="4"/>
        <v>11</v>
      </c>
      <c r="AB40" s="187">
        <f t="shared" si="5"/>
        <v>1.5</v>
      </c>
      <c r="AC40" s="188">
        <f t="shared" si="6"/>
        <v>6</v>
      </c>
      <c r="AD40" s="189"/>
      <c r="AE40" s="13">
        <f t="shared" si="2"/>
        <v>16</v>
      </c>
      <c r="AF40" s="13">
        <f t="shared" si="3"/>
        <v>12.5</v>
      </c>
    </row>
    <row r="41" spans="1:32" ht="16.5" thickBot="1">
      <c r="A41" s="201">
        <v>29</v>
      </c>
      <c r="B41" s="204">
        <v>1601360088</v>
      </c>
      <c r="C41" s="203" t="s">
        <v>217</v>
      </c>
      <c r="D41" s="213">
        <v>2.5</v>
      </c>
      <c r="E41" s="214"/>
      <c r="F41" s="214">
        <v>2.5</v>
      </c>
      <c r="G41" s="214">
        <v>3</v>
      </c>
      <c r="H41" s="180">
        <v>2.5</v>
      </c>
      <c r="I41" s="218"/>
      <c r="J41" s="182">
        <v>2.5</v>
      </c>
      <c r="K41" s="227">
        <v>2</v>
      </c>
      <c r="L41" s="228">
        <v>0.5</v>
      </c>
      <c r="M41" s="228"/>
      <c r="N41" s="213">
        <v>3</v>
      </c>
      <c r="O41" s="214">
        <v>3</v>
      </c>
      <c r="P41" s="214">
        <v>2</v>
      </c>
      <c r="Q41" s="214"/>
      <c r="R41" s="234">
        <v>2</v>
      </c>
      <c r="S41" s="234">
        <v>2</v>
      </c>
      <c r="T41" s="182"/>
      <c r="U41" s="227">
        <v>2</v>
      </c>
      <c r="V41" s="228">
        <v>4</v>
      </c>
      <c r="W41" s="228">
        <v>0.5</v>
      </c>
      <c r="X41" s="32"/>
      <c r="Y41" s="185">
        <f t="shared" si="0"/>
        <v>5.5</v>
      </c>
      <c r="Z41" s="186">
        <f t="shared" si="1"/>
        <v>7</v>
      </c>
      <c r="AA41" s="32">
        <f t="shared" si="4"/>
        <v>8.5</v>
      </c>
      <c r="AB41" s="187">
        <f t="shared" si="5"/>
        <v>4</v>
      </c>
      <c r="AC41" s="188">
        <f t="shared" si="6"/>
        <v>9</v>
      </c>
      <c r="AD41" s="189"/>
      <c r="AE41" s="13">
        <f t="shared" si="2"/>
        <v>15.5</v>
      </c>
      <c r="AF41" s="13">
        <f t="shared" si="3"/>
        <v>18.5</v>
      </c>
    </row>
    <row r="42" spans="1:32" ht="16.5" thickBot="1">
      <c r="A42" s="201">
        <v>30</v>
      </c>
      <c r="B42" s="204">
        <v>1601360007</v>
      </c>
      <c r="C42" s="203" t="s">
        <v>218</v>
      </c>
      <c r="D42" s="213">
        <v>2</v>
      </c>
      <c r="E42" s="214">
        <v>2.5</v>
      </c>
      <c r="F42" s="214"/>
      <c r="G42" s="214">
        <v>3</v>
      </c>
      <c r="H42" s="180"/>
      <c r="I42" s="218">
        <v>3</v>
      </c>
      <c r="J42" s="182">
        <v>2</v>
      </c>
      <c r="K42" s="227">
        <v>3</v>
      </c>
      <c r="L42" s="228">
        <v>4</v>
      </c>
      <c r="M42" s="228">
        <v>1</v>
      </c>
      <c r="N42" s="213">
        <v>3</v>
      </c>
      <c r="O42" s="214">
        <v>3</v>
      </c>
      <c r="P42" s="214">
        <v>1</v>
      </c>
      <c r="Q42" s="214"/>
      <c r="R42" s="234">
        <v>3</v>
      </c>
      <c r="S42" s="234"/>
      <c r="T42" s="182">
        <v>4</v>
      </c>
      <c r="U42" s="227">
        <v>1</v>
      </c>
      <c r="V42" s="228">
        <v>3</v>
      </c>
      <c r="W42" s="228">
        <v>3.5</v>
      </c>
      <c r="X42" s="32"/>
      <c r="Y42" s="185">
        <f t="shared" si="0"/>
        <v>5</v>
      </c>
      <c r="Z42" s="186">
        <f t="shared" si="1"/>
        <v>9</v>
      </c>
      <c r="AA42" s="32">
        <f t="shared" si="4"/>
        <v>13</v>
      </c>
      <c r="AB42" s="187">
        <f t="shared" si="5"/>
        <v>4</v>
      </c>
      <c r="AC42" s="188">
        <f t="shared" si="6"/>
        <v>11</v>
      </c>
      <c r="AD42" s="189"/>
      <c r="AE42" s="13">
        <f t="shared" si="2"/>
        <v>20.5</v>
      </c>
      <c r="AF42" s="13">
        <f t="shared" si="3"/>
        <v>21.5</v>
      </c>
    </row>
    <row r="43" spans="1:32" ht="16.5" thickBot="1">
      <c r="A43" s="201">
        <v>31</v>
      </c>
      <c r="B43" s="204">
        <v>1601360091</v>
      </c>
      <c r="C43" s="203" t="s">
        <v>219</v>
      </c>
      <c r="D43" s="213">
        <v>3</v>
      </c>
      <c r="E43" s="214">
        <v>2.5</v>
      </c>
      <c r="F43" s="214"/>
      <c r="G43" s="214">
        <v>3</v>
      </c>
      <c r="H43" s="180">
        <v>3</v>
      </c>
      <c r="I43" s="218"/>
      <c r="J43" s="182">
        <v>2.5</v>
      </c>
      <c r="K43" s="227">
        <v>2</v>
      </c>
      <c r="L43" s="228">
        <v>0.5</v>
      </c>
      <c r="M43" s="228">
        <v>0</v>
      </c>
      <c r="N43" s="213">
        <v>3</v>
      </c>
      <c r="O43" s="214">
        <v>3</v>
      </c>
      <c r="P43" s="214"/>
      <c r="Q43" s="214">
        <v>3</v>
      </c>
      <c r="R43" s="234">
        <v>4</v>
      </c>
      <c r="S43" s="234"/>
      <c r="T43" s="182">
        <v>1</v>
      </c>
      <c r="U43" s="227"/>
      <c r="V43" s="228">
        <v>3.5</v>
      </c>
      <c r="W43" s="228">
        <v>2</v>
      </c>
      <c r="X43" s="32"/>
      <c r="Y43" s="185">
        <f t="shared" si="0"/>
        <v>6</v>
      </c>
      <c r="Z43" s="186">
        <f t="shared" si="1"/>
        <v>4.5</v>
      </c>
      <c r="AA43" s="32">
        <f t="shared" si="4"/>
        <v>11</v>
      </c>
      <c r="AB43" s="187">
        <f t="shared" si="5"/>
        <v>7</v>
      </c>
      <c r="AC43" s="188">
        <f t="shared" si="6"/>
        <v>7.5</v>
      </c>
      <c r="AD43" s="189"/>
      <c r="AE43" s="13">
        <f t="shared" si="2"/>
        <v>16.5</v>
      </c>
      <c r="AF43" s="13">
        <f t="shared" si="3"/>
        <v>19.5</v>
      </c>
    </row>
    <row r="44" spans="1:32" ht="16.5" thickBot="1">
      <c r="A44" s="201">
        <v>32</v>
      </c>
      <c r="B44" s="204">
        <v>1601360096</v>
      </c>
      <c r="C44" s="203" t="s">
        <v>220</v>
      </c>
      <c r="D44" s="213">
        <v>3</v>
      </c>
      <c r="E44" s="214">
        <v>2</v>
      </c>
      <c r="F44" s="214">
        <v>2</v>
      </c>
      <c r="G44" s="214"/>
      <c r="H44" s="180">
        <v>0</v>
      </c>
      <c r="I44" s="218"/>
      <c r="J44" s="182">
        <v>4</v>
      </c>
      <c r="K44" s="227">
        <v>2</v>
      </c>
      <c r="L44" s="228"/>
      <c r="M44" s="228">
        <v>0</v>
      </c>
      <c r="N44" s="213">
        <v>3</v>
      </c>
      <c r="O44" s="214">
        <v>3</v>
      </c>
      <c r="P44" s="214"/>
      <c r="Q44" s="214">
        <v>2</v>
      </c>
      <c r="R44" s="234">
        <v>0</v>
      </c>
      <c r="S44" s="234">
        <v>2</v>
      </c>
      <c r="T44" s="182">
        <v>1</v>
      </c>
      <c r="U44" s="227">
        <v>0.5</v>
      </c>
      <c r="V44" s="228"/>
      <c r="W44" s="228">
        <v>2</v>
      </c>
      <c r="X44" s="32"/>
      <c r="Y44" s="185">
        <f t="shared" ref="Y44:Y74" si="7">D44+G44</f>
        <v>3</v>
      </c>
      <c r="Z44" s="186">
        <f t="shared" ref="Z44:Z74" si="8">F44+I44+J44+K44+M44</f>
        <v>8</v>
      </c>
      <c r="AA44" s="32">
        <f t="shared" si="4"/>
        <v>9</v>
      </c>
      <c r="AB44" s="187">
        <f t="shared" si="5"/>
        <v>2.5</v>
      </c>
      <c r="AC44" s="188">
        <f t="shared" si="6"/>
        <v>4</v>
      </c>
      <c r="AD44" s="189"/>
      <c r="AE44" s="13">
        <f t="shared" ref="AE44:AE75" si="9">SUM(D44:M44)</f>
        <v>13</v>
      </c>
      <c r="AF44" s="13">
        <f t="shared" ref="AF44:AF77" si="10">SUM(N44:X44)</f>
        <v>13.5</v>
      </c>
    </row>
    <row r="45" spans="1:32" ht="16.5" thickBot="1">
      <c r="A45" s="201">
        <v>33</v>
      </c>
      <c r="B45" s="204">
        <v>1601360006</v>
      </c>
      <c r="C45" s="203" t="s">
        <v>221</v>
      </c>
      <c r="D45" s="213">
        <v>3</v>
      </c>
      <c r="E45" s="214">
        <v>2.5</v>
      </c>
      <c r="F45" s="214"/>
      <c r="G45" s="214">
        <v>3</v>
      </c>
      <c r="H45" s="180">
        <v>2</v>
      </c>
      <c r="I45" s="218">
        <v>0</v>
      </c>
      <c r="J45" s="182">
        <v>4</v>
      </c>
      <c r="K45" s="227">
        <v>3</v>
      </c>
      <c r="L45" s="228">
        <v>4</v>
      </c>
      <c r="M45" s="228"/>
      <c r="N45" s="213">
        <v>3</v>
      </c>
      <c r="O45" s="214">
        <v>3</v>
      </c>
      <c r="P45" s="214"/>
      <c r="Q45" s="214">
        <v>3</v>
      </c>
      <c r="R45" s="234">
        <v>4</v>
      </c>
      <c r="S45" s="234"/>
      <c r="T45" s="182">
        <v>0</v>
      </c>
      <c r="U45" s="227"/>
      <c r="V45" s="228">
        <v>4</v>
      </c>
      <c r="W45" s="228">
        <v>2</v>
      </c>
      <c r="X45" s="32"/>
      <c r="Y45" s="185">
        <f t="shared" si="7"/>
        <v>6</v>
      </c>
      <c r="Z45" s="186">
        <f t="shared" si="8"/>
        <v>7</v>
      </c>
      <c r="AA45" s="32">
        <f t="shared" si="4"/>
        <v>13.5</v>
      </c>
      <c r="AB45" s="187">
        <f t="shared" si="5"/>
        <v>7</v>
      </c>
      <c r="AC45" s="188">
        <f t="shared" si="6"/>
        <v>7</v>
      </c>
      <c r="AD45" s="189"/>
      <c r="AE45" s="13">
        <f t="shared" si="9"/>
        <v>21.5</v>
      </c>
      <c r="AF45" s="13">
        <f t="shared" si="10"/>
        <v>19</v>
      </c>
    </row>
    <row r="46" spans="1:32" ht="16.5" thickBot="1">
      <c r="A46" s="201">
        <v>34</v>
      </c>
      <c r="B46" s="204">
        <v>1601360099</v>
      </c>
      <c r="C46" s="203" t="s">
        <v>222</v>
      </c>
      <c r="D46" s="213">
        <v>2.5</v>
      </c>
      <c r="E46" s="214">
        <v>2.5</v>
      </c>
      <c r="F46" s="214">
        <v>0</v>
      </c>
      <c r="G46" s="214">
        <v>3</v>
      </c>
      <c r="H46" s="180">
        <v>1</v>
      </c>
      <c r="I46" s="218">
        <v>0</v>
      </c>
      <c r="J46" s="182">
        <v>3</v>
      </c>
      <c r="K46" s="227"/>
      <c r="L46" s="228">
        <v>0</v>
      </c>
      <c r="M46" s="228">
        <v>1</v>
      </c>
      <c r="N46" s="213">
        <v>3</v>
      </c>
      <c r="O46" s="214">
        <v>2</v>
      </c>
      <c r="P46" s="214"/>
      <c r="Q46" s="214">
        <v>3</v>
      </c>
      <c r="R46" s="234">
        <v>4</v>
      </c>
      <c r="S46" s="234">
        <v>4</v>
      </c>
      <c r="T46" s="182"/>
      <c r="U46" s="227"/>
      <c r="V46" s="228">
        <v>0</v>
      </c>
      <c r="W46" s="228">
        <v>0</v>
      </c>
      <c r="X46" s="32"/>
      <c r="Y46" s="185">
        <f t="shared" si="7"/>
        <v>5.5</v>
      </c>
      <c r="Z46" s="186">
        <f t="shared" si="8"/>
        <v>4</v>
      </c>
      <c r="AA46" s="32">
        <f t="shared" si="4"/>
        <v>10.5</v>
      </c>
      <c r="AB46" s="187">
        <f t="shared" si="5"/>
        <v>7</v>
      </c>
      <c r="AC46" s="188">
        <f t="shared" si="6"/>
        <v>2</v>
      </c>
      <c r="AD46" s="189"/>
      <c r="AE46" s="13">
        <f t="shared" si="9"/>
        <v>13</v>
      </c>
      <c r="AF46" s="13">
        <f t="shared" si="10"/>
        <v>16</v>
      </c>
    </row>
    <row r="47" spans="1:32" ht="16.5" thickBot="1">
      <c r="A47" s="201">
        <v>35</v>
      </c>
      <c r="B47" s="204">
        <v>1601360102</v>
      </c>
      <c r="C47" s="203" t="s">
        <v>223</v>
      </c>
      <c r="D47" s="213">
        <v>3</v>
      </c>
      <c r="E47" s="214">
        <v>3</v>
      </c>
      <c r="F47" s="214"/>
      <c r="G47" s="214">
        <v>1</v>
      </c>
      <c r="H47" s="180"/>
      <c r="I47" s="218">
        <v>4</v>
      </c>
      <c r="J47" s="182">
        <v>4</v>
      </c>
      <c r="K47" s="227">
        <v>4</v>
      </c>
      <c r="L47" s="228">
        <v>4</v>
      </c>
      <c r="M47" s="228"/>
      <c r="N47" s="213">
        <v>3</v>
      </c>
      <c r="O47" s="214">
        <v>3</v>
      </c>
      <c r="P47" s="214">
        <v>3</v>
      </c>
      <c r="Q47" s="214"/>
      <c r="R47" s="234">
        <v>4</v>
      </c>
      <c r="S47" s="234"/>
      <c r="T47" s="182">
        <v>4</v>
      </c>
      <c r="U47" s="227"/>
      <c r="V47" s="228">
        <v>4</v>
      </c>
      <c r="W47" s="228">
        <v>4</v>
      </c>
      <c r="X47" s="32"/>
      <c r="Y47" s="185">
        <f t="shared" si="7"/>
        <v>4</v>
      </c>
      <c r="Z47" s="186">
        <f t="shared" si="8"/>
        <v>12</v>
      </c>
      <c r="AA47" s="32">
        <f t="shared" si="4"/>
        <v>14</v>
      </c>
      <c r="AB47" s="187">
        <f t="shared" si="5"/>
        <v>4</v>
      </c>
      <c r="AC47" s="188">
        <f t="shared" si="6"/>
        <v>14</v>
      </c>
      <c r="AD47" s="189"/>
      <c r="AE47" s="13">
        <f t="shared" si="9"/>
        <v>23</v>
      </c>
      <c r="AF47" s="13">
        <f t="shared" si="10"/>
        <v>25</v>
      </c>
    </row>
    <row r="48" spans="1:32" ht="16.5" thickBot="1">
      <c r="A48" s="201">
        <v>36</v>
      </c>
      <c r="B48" s="204">
        <v>1601360041</v>
      </c>
      <c r="C48" s="203" t="s">
        <v>224</v>
      </c>
      <c r="D48" s="213">
        <v>2</v>
      </c>
      <c r="E48" s="214">
        <v>2</v>
      </c>
      <c r="F48" s="214">
        <v>2.5</v>
      </c>
      <c r="G48" s="214"/>
      <c r="H48" s="180"/>
      <c r="I48" s="218"/>
      <c r="J48" s="182">
        <v>1</v>
      </c>
      <c r="K48" s="227"/>
      <c r="L48" s="228">
        <v>0.5</v>
      </c>
      <c r="M48" s="228"/>
      <c r="N48" s="213">
        <v>2</v>
      </c>
      <c r="O48" s="214">
        <v>2</v>
      </c>
      <c r="P48" s="214"/>
      <c r="Q48" s="214">
        <v>2</v>
      </c>
      <c r="R48" s="234"/>
      <c r="S48" s="234">
        <v>0</v>
      </c>
      <c r="T48" s="182">
        <v>3</v>
      </c>
      <c r="U48" s="227"/>
      <c r="V48" s="228"/>
      <c r="W48" s="228"/>
      <c r="X48" s="32"/>
      <c r="Y48" s="185">
        <f t="shared" si="7"/>
        <v>2</v>
      </c>
      <c r="Z48" s="186">
        <f t="shared" si="8"/>
        <v>3.5</v>
      </c>
      <c r="AA48" s="32">
        <f t="shared" si="4"/>
        <v>4.5</v>
      </c>
      <c r="AB48" s="187">
        <f t="shared" si="5"/>
        <v>2</v>
      </c>
      <c r="AC48" s="188">
        <f t="shared" si="6"/>
        <v>5</v>
      </c>
      <c r="AD48" s="189"/>
      <c r="AE48" s="13">
        <f t="shared" si="9"/>
        <v>8</v>
      </c>
      <c r="AF48" s="13">
        <f t="shared" si="10"/>
        <v>9</v>
      </c>
    </row>
    <row r="49" spans="1:32" ht="16.5" thickBot="1">
      <c r="A49" s="201">
        <v>37</v>
      </c>
      <c r="B49" s="204">
        <v>1601360105</v>
      </c>
      <c r="C49" s="203" t="s">
        <v>225</v>
      </c>
      <c r="D49" s="213">
        <v>3</v>
      </c>
      <c r="E49" s="214">
        <v>2</v>
      </c>
      <c r="F49" s="214">
        <v>0</v>
      </c>
      <c r="G49" s="214">
        <v>3</v>
      </c>
      <c r="H49" s="180">
        <v>3</v>
      </c>
      <c r="I49" s="218">
        <v>2.5</v>
      </c>
      <c r="J49" s="182">
        <v>2</v>
      </c>
      <c r="K49" s="227">
        <v>2</v>
      </c>
      <c r="L49" s="228">
        <v>4</v>
      </c>
      <c r="M49" s="228">
        <v>1</v>
      </c>
      <c r="N49" s="213">
        <v>3</v>
      </c>
      <c r="O49" s="214">
        <v>2</v>
      </c>
      <c r="P49" s="214">
        <v>1</v>
      </c>
      <c r="Q49" s="214">
        <v>0.5</v>
      </c>
      <c r="R49" s="234">
        <v>4</v>
      </c>
      <c r="S49" s="234">
        <v>1</v>
      </c>
      <c r="T49" s="182">
        <v>1</v>
      </c>
      <c r="U49" s="227">
        <v>1</v>
      </c>
      <c r="V49" s="228">
        <v>4</v>
      </c>
      <c r="W49" s="228"/>
      <c r="X49" s="32"/>
      <c r="Y49" s="185">
        <f t="shared" si="7"/>
        <v>6</v>
      </c>
      <c r="Z49" s="186">
        <f t="shared" si="8"/>
        <v>7.5</v>
      </c>
      <c r="AA49" s="32">
        <f t="shared" si="4"/>
        <v>13</v>
      </c>
      <c r="AB49" s="187">
        <f t="shared" si="5"/>
        <v>5.5</v>
      </c>
      <c r="AC49" s="188">
        <f t="shared" si="6"/>
        <v>8</v>
      </c>
      <c r="AD49" s="189"/>
      <c r="AE49" s="13">
        <f t="shared" si="9"/>
        <v>22.5</v>
      </c>
      <c r="AF49" s="13">
        <f t="shared" si="10"/>
        <v>17.5</v>
      </c>
    </row>
    <row r="50" spans="1:32" ht="16.5" thickBot="1">
      <c r="A50" s="201">
        <v>38</v>
      </c>
      <c r="B50" s="204">
        <v>1601360239</v>
      </c>
      <c r="C50" s="203" t="s">
        <v>226</v>
      </c>
      <c r="D50" s="213">
        <v>3</v>
      </c>
      <c r="E50" s="214">
        <v>0</v>
      </c>
      <c r="F50" s="214">
        <v>3</v>
      </c>
      <c r="G50" s="214">
        <v>3</v>
      </c>
      <c r="H50" s="180">
        <v>3</v>
      </c>
      <c r="I50" s="218"/>
      <c r="J50" s="182">
        <v>2</v>
      </c>
      <c r="K50" s="227">
        <v>4</v>
      </c>
      <c r="L50" s="228">
        <v>3.5</v>
      </c>
      <c r="M50" s="228">
        <v>4</v>
      </c>
      <c r="N50" s="213">
        <v>3</v>
      </c>
      <c r="O50" s="214">
        <v>3</v>
      </c>
      <c r="P50" s="214"/>
      <c r="Q50" s="214">
        <v>2</v>
      </c>
      <c r="R50" s="234">
        <v>4</v>
      </c>
      <c r="S50" s="234">
        <v>3</v>
      </c>
      <c r="T50" s="182">
        <v>4</v>
      </c>
      <c r="U50" s="227"/>
      <c r="V50" s="228">
        <v>4</v>
      </c>
      <c r="W50" s="228">
        <v>3.5</v>
      </c>
      <c r="X50" s="32"/>
      <c r="Y50" s="185">
        <f t="shared" si="7"/>
        <v>6</v>
      </c>
      <c r="Z50" s="186">
        <f t="shared" si="8"/>
        <v>13</v>
      </c>
      <c r="AA50" s="32">
        <f t="shared" si="4"/>
        <v>16</v>
      </c>
      <c r="AB50" s="187">
        <f t="shared" si="5"/>
        <v>6</v>
      </c>
      <c r="AC50" s="188">
        <f t="shared" si="6"/>
        <v>11</v>
      </c>
      <c r="AD50" s="189"/>
      <c r="AE50" s="13">
        <f t="shared" si="9"/>
        <v>25.5</v>
      </c>
      <c r="AF50" s="13">
        <f t="shared" si="10"/>
        <v>26.5</v>
      </c>
    </row>
    <row r="51" spans="1:32" ht="16.5" thickBot="1">
      <c r="A51" s="201">
        <v>39</v>
      </c>
      <c r="B51" s="204">
        <v>1601360107</v>
      </c>
      <c r="C51" s="203" t="s">
        <v>227</v>
      </c>
      <c r="D51" s="213">
        <v>2.5</v>
      </c>
      <c r="E51" s="214">
        <v>2</v>
      </c>
      <c r="F51" s="214">
        <v>0</v>
      </c>
      <c r="G51" s="214">
        <v>3</v>
      </c>
      <c r="H51" s="180">
        <v>0</v>
      </c>
      <c r="I51" s="218">
        <v>2.5</v>
      </c>
      <c r="J51" s="182">
        <v>2</v>
      </c>
      <c r="K51" s="227">
        <v>0</v>
      </c>
      <c r="L51" s="228">
        <v>1</v>
      </c>
      <c r="M51" s="228"/>
      <c r="N51" s="213">
        <v>3</v>
      </c>
      <c r="O51" s="214">
        <v>2</v>
      </c>
      <c r="P51" s="214">
        <v>0</v>
      </c>
      <c r="Q51" s="214">
        <v>0</v>
      </c>
      <c r="R51" s="234">
        <v>1</v>
      </c>
      <c r="S51" s="234"/>
      <c r="T51" s="182">
        <v>1</v>
      </c>
      <c r="U51" s="227">
        <v>1</v>
      </c>
      <c r="V51" s="228">
        <v>0</v>
      </c>
      <c r="W51" s="228"/>
      <c r="X51" s="32"/>
      <c r="Y51" s="185">
        <f t="shared" si="7"/>
        <v>5.5</v>
      </c>
      <c r="Z51" s="186">
        <f t="shared" si="8"/>
        <v>4.5</v>
      </c>
      <c r="AA51" s="32">
        <f t="shared" si="4"/>
        <v>6</v>
      </c>
      <c r="AB51" s="187">
        <f t="shared" si="5"/>
        <v>2</v>
      </c>
      <c r="AC51" s="188">
        <f t="shared" si="6"/>
        <v>3</v>
      </c>
      <c r="AD51" s="189"/>
      <c r="AE51" s="13">
        <f t="shared" si="9"/>
        <v>13</v>
      </c>
      <c r="AF51" s="13">
        <f t="shared" si="10"/>
        <v>8</v>
      </c>
    </row>
    <row r="52" spans="1:32" ht="16.5" thickBot="1">
      <c r="A52" s="201">
        <v>40</v>
      </c>
      <c r="B52" s="204">
        <v>1601360114</v>
      </c>
      <c r="C52" s="203" t="s">
        <v>228</v>
      </c>
      <c r="D52" s="213">
        <v>3</v>
      </c>
      <c r="E52" s="214">
        <v>3</v>
      </c>
      <c r="F52" s="214">
        <v>1</v>
      </c>
      <c r="G52" s="214">
        <v>3</v>
      </c>
      <c r="H52" s="180">
        <v>3</v>
      </c>
      <c r="I52" s="218"/>
      <c r="J52" s="182">
        <v>2.5</v>
      </c>
      <c r="K52" s="227">
        <v>2</v>
      </c>
      <c r="L52" s="228">
        <v>4</v>
      </c>
      <c r="M52" s="228">
        <v>4</v>
      </c>
      <c r="N52" s="213">
        <v>2</v>
      </c>
      <c r="O52" s="214">
        <v>2.5</v>
      </c>
      <c r="P52" s="214">
        <v>2</v>
      </c>
      <c r="Q52" s="214">
        <v>2</v>
      </c>
      <c r="R52" s="234">
        <v>4</v>
      </c>
      <c r="S52" s="234">
        <v>4</v>
      </c>
      <c r="T52" s="182">
        <v>1</v>
      </c>
      <c r="U52" s="227"/>
      <c r="V52" s="228">
        <v>4</v>
      </c>
      <c r="W52" s="228">
        <v>3.5</v>
      </c>
      <c r="X52" s="32"/>
      <c r="Y52" s="185">
        <f t="shared" si="7"/>
        <v>6</v>
      </c>
      <c r="Z52" s="186">
        <f t="shared" si="8"/>
        <v>9.5</v>
      </c>
      <c r="AA52" s="32">
        <f t="shared" si="4"/>
        <v>19.5</v>
      </c>
      <c r="AB52" s="187">
        <f t="shared" si="5"/>
        <v>6</v>
      </c>
      <c r="AC52" s="188">
        <f t="shared" si="6"/>
        <v>9.5</v>
      </c>
      <c r="AD52" s="189"/>
      <c r="AE52" s="13">
        <f t="shared" si="9"/>
        <v>25.5</v>
      </c>
      <c r="AF52" s="13">
        <f t="shared" si="10"/>
        <v>25</v>
      </c>
    </row>
    <row r="53" spans="1:32" ht="16.5" thickBot="1">
      <c r="A53" s="201">
        <v>41</v>
      </c>
      <c r="B53" s="204">
        <v>1601360112</v>
      </c>
      <c r="C53" s="203" t="s">
        <v>229</v>
      </c>
      <c r="D53" s="213"/>
      <c r="E53" s="214">
        <v>0.5</v>
      </c>
      <c r="F53" s="214"/>
      <c r="G53" s="214">
        <v>3</v>
      </c>
      <c r="H53" s="180">
        <v>1</v>
      </c>
      <c r="I53" s="218">
        <v>2</v>
      </c>
      <c r="J53" s="182">
        <v>1</v>
      </c>
      <c r="K53" s="227">
        <v>0</v>
      </c>
      <c r="L53" s="228">
        <v>1</v>
      </c>
      <c r="M53" s="228">
        <v>0</v>
      </c>
      <c r="N53" s="213">
        <v>3</v>
      </c>
      <c r="O53" s="214">
        <v>2</v>
      </c>
      <c r="P53" s="214">
        <v>0.5</v>
      </c>
      <c r="Q53" s="214">
        <v>1.5</v>
      </c>
      <c r="R53" s="234">
        <v>1</v>
      </c>
      <c r="S53" s="234">
        <v>0</v>
      </c>
      <c r="T53" s="182"/>
      <c r="U53" s="227"/>
      <c r="V53" s="228"/>
      <c r="W53" s="228">
        <v>1</v>
      </c>
      <c r="X53" s="32"/>
      <c r="Y53" s="185">
        <f t="shared" si="7"/>
        <v>3</v>
      </c>
      <c r="Z53" s="186">
        <f t="shared" si="8"/>
        <v>3</v>
      </c>
      <c r="AA53" s="32">
        <f t="shared" si="4"/>
        <v>6.5</v>
      </c>
      <c r="AB53" s="187">
        <f t="shared" si="5"/>
        <v>2.5</v>
      </c>
      <c r="AC53" s="188">
        <f t="shared" si="6"/>
        <v>2.5</v>
      </c>
      <c r="AD53" s="189"/>
      <c r="AE53" s="13">
        <f t="shared" si="9"/>
        <v>8.5</v>
      </c>
      <c r="AF53" s="13">
        <f t="shared" si="10"/>
        <v>9</v>
      </c>
    </row>
    <row r="54" spans="1:32" ht="16.5" thickBot="1">
      <c r="A54" s="201">
        <v>42</v>
      </c>
      <c r="B54" s="204">
        <v>1601360024</v>
      </c>
      <c r="C54" s="203" t="s">
        <v>230</v>
      </c>
      <c r="D54" s="213">
        <v>2</v>
      </c>
      <c r="E54" s="214">
        <v>2.5</v>
      </c>
      <c r="F54" s="214"/>
      <c r="G54" s="214">
        <v>3</v>
      </c>
      <c r="H54" s="180"/>
      <c r="I54" s="218">
        <v>2</v>
      </c>
      <c r="J54" s="182">
        <v>3</v>
      </c>
      <c r="K54" s="227">
        <v>3</v>
      </c>
      <c r="L54" s="228">
        <v>2</v>
      </c>
      <c r="M54" s="228">
        <v>3</v>
      </c>
      <c r="N54" s="213">
        <v>2</v>
      </c>
      <c r="O54" s="214">
        <v>3</v>
      </c>
      <c r="P54" s="214"/>
      <c r="Q54" s="214">
        <v>1.5</v>
      </c>
      <c r="R54" s="234">
        <v>0</v>
      </c>
      <c r="S54" s="234">
        <v>1</v>
      </c>
      <c r="T54" s="182">
        <v>4</v>
      </c>
      <c r="U54" s="227"/>
      <c r="V54" s="228">
        <v>4</v>
      </c>
      <c r="W54" s="228"/>
      <c r="X54" s="32"/>
      <c r="Y54" s="185">
        <f t="shared" si="7"/>
        <v>5</v>
      </c>
      <c r="Z54" s="186">
        <f t="shared" si="8"/>
        <v>11</v>
      </c>
      <c r="AA54" s="32">
        <f t="shared" si="4"/>
        <v>7.5</v>
      </c>
      <c r="AB54" s="187">
        <f t="shared" si="5"/>
        <v>1.5</v>
      </c>
      <c r="AC54" s="188">
        <f t="shared" si="6"/>
        <v>11</v>
      </c>
      <c r="AD54" s="189"/>
      <c r="AE54" s="13">
        <f t="shared" si="9"/>
        <v>20.5</v>
      </c>
      <c r="AF54" s="13">
        <f t="shared" si="10"/>
        <v>15.5</v>
      </c>
    </row>
    <row r="55" spans="1:32" ht="16.5" thickBot="1">
      <c r="A55" s="201">
        <v>43</v>
      </c>
      <c r="B55" s="204">
        <v>1601360117</v>
      </c>
      <c r="C55" s="203" t="s">
        <v>231</v>
      </c>
      <c r="D55" s="213">
        <v>2.5</v>
      </c>
      <c r="E55" s="214">
        <v>2</v>
      </c>
      <c r="F55" s="214"/>
      <c r="G55" s="214">
        <v>3</v>
      </c>
      <c r="H55" s="180">
        <v>3</v>
      </c>
      <c r="I55" s="218">
        <v>1</v>
      </c>
      <c r="J55" s="182">
        <v>3</v>
      </c>
      <c r="K55" s="227"/>
      <c r="L55" s="228">
        <v>4</v>
      </c>
      <c r="M55" s="228">
        <v>2</v>
      </c>
      <c r="N55" s="213">
        <v>3</v>
      </c>
      <c r="O55" s="214">
        <v>3</v>
      </c>
      <c r="P55" s="214"/>
      <c r="Q55" s="214">
        <v>1</v>
      </c>
      <c r="R55" s="234">
        <v>1</v>
      </c>
      <c r="S55" s="234">
        <v>0</v>
      </c>
      <c r="T55" s="182">
        <v>2</v>
      </c>
      <c r="U55" s="227"/>
      <c r="V55" s="228">
        <v>3.5</v>
      </c>
      <c r="W55" s="228">
        <v>1.5</v>
      </c>
      <c r="X55" s="32"/>
      <c r="Y55" s="185">
        <f t="shared" si="7"/>
        <v>5.5</v>
      </c>
      <c r="Z55" s="186">
        <f t="shared" si="8"/>
        <v>6</v>
      </c>
      <c r="AA55" s="32">
        <f t="shared" si="4"/>
        <v>13.5</v>
      </c>
      <c r="AB55" s="187">
        <f t="shared" si="5"/>
        <v>2</v>
      </c>
      <c r="AC55" s="188">
        <f t="shared" si="6"/>
        <v>8.5</v>
      </c>
      <c r="AD55" s="189"/>
      <c r="AE55" s="13">
        <f t="shared" si="9"/>
        <v>20.5</v>
      </c>
      <c r="AF55" s="13">
        <f t="shared" si="10"/>
        <v>15</v>
      </c>
    </row>
    <row r="56" spans="1:32" ht="16.5" thickBot="1">
      <c r="A56" s="201">
        <v>44</v>
      </c>
      <c r="B56" s="204">
        <v>1601360118</v>
      </c>
      <c r="C56" s="203" t="s">
        <v>232</v>
      </c>
      <c r="D56" s="213">
        <v>2.5</v>
      </c>
      <c r="E56" s="214">
        <v>2.5</v>
      </c>
      <c r="F56" s="214"/>
      <c r="G56" s="214">
        <v>3</v>
      </c>
      <c r="H56" s="180">
        <v>1</v>
      </c>
      <c r="I56" s="218"/>
      <c r="J56" s="182">
        <v>4</v>
      </c>
      <c r="K56" s="227">
        <v>0</v>
      </c>
      <c r="L56" s="228">
        <v>1</v>
      </c>
      <c r="M56" s="228">
        <v>4</v>
      </c>
      <c r="N56" s="213">
        <v>3</v>
      </c>
      <c r="O56" s="214">
        <v>3</v>
      </c>
      <c r="P56" s="214"/>
      <c r="Q56" s="214">
        <v>2</v>
      </c>
      <c r="R56" s="234">
        <v>2</v>
      </c>
      <c r="S56" s="234"/>
      <c r="T56" s="182">
        <v>3</v>
      </c>
      <c r="U56" s="227"/>
      <c r="V56" s="228"/>
      <c r="W56" s="228">
        <v>0</v>
      </c>
      <c r="X56" s="32"/>
      <c r="Y56" s="185">
        <f t="shared" si="7"/>
        <v>5.5</v>
      </c>
      <c r="Z56" s="186">
        <f t="shared" si="8"/>
        <v>8</v>
      </c>
      <c r="AA56" s="32">
        <f t="shared" si="4"/>
        <v>7.5</v>
      </c>
      <c r="AB56" s="187">
        <f t="shared" si="5"/>
        <v>4</v>
      </c>
      <c r="AC56" s="188">
        <f t="shared" si="6"/>
        <v>6</v>
      </c>
      <c r="AD56" s="189"/>
      <c r="AE56" s="13">
        <f t="shared" si="9"/>
        <v>18</v>
      </c>
      <c r="AF56" s="13">
        <f t="shared" si="10"/>
        <v>13</v>
      </c>
    </row>
    <row r="57" spans="1:32" ht="16.5" thickBot="1">
      <c r="A57" s="201">
        <v>45</v>
      </c>
      <c r="B57" s="204">
        <v>1601360119</v>
      </c>
      <c r="C57" s="203" t="s">
        <v>233</v>
      </c>
      <c r="D57" s="213">
        <v>2</v>
      </c>
      <c r="E57" s="214">
        <v>2.5</v>
      </c>
      <c r="F57" s="214">
        <v>0</v>
      </c>
      <c r="G57" s="214">
        <v>3</v>
      </c>
      <c r="H57" s="180">
        <v>2</v>
      </c>
      <c r="I57" s="218">
        <v>3</v>
      </c>
      <c r="J57" s="182"/>
      <c r="K57" s="227">
        <v>0.5</v>
      </c>
      <c r="L57" s="228">
        <v>1</v>
      </c>
      <c r="M57" s="228"/>
      <c r="N57" s="213">
        <v>3</v>
      </c>
      <c r="O57" s="214">
        <v>3</v>
      </c>
      <c r="P57" s="214">
        <v>2</v>
      </c>
      <c r="Q57" s="214"/>
      <c r="R57" s="234">
        <v>2</v>
      </c>
      <c r="S57" s="234">
        <v>0</v>
      </c>
      <c r="T57" s="182">
        <v>1</v>
      </c>
      <c r="U57" s="227"/>
      <c r="V57" s="228">
        <v>0</v>
      </c>
      <c r="W57" s="228">
        <v>3</v>
      </c>
      <c r="X57" s="32"/>
      <c r="Y57" s="185">
        <f t="shared" si="7"/>
        <v>5</v>
      </c>
      <c r="Z57" s="186">
        <f t="shared" si="8"/>
        <v>3.5</v>
      </c>
      <c r="AA57" s="32">
        <f t="shared" si="4"/>
        <v>11.5</v>
      </c>
      <c r="AB57" s="187">
        <f t="shared" si="5"/>
        <v>2</v>
      </c>
      <c r="AC57" s="188">
        <f t="shared" si="6"/>
        <v>6</v>
      </c>
      <c r="AD57" s="189"/>
      <c r="AE57" s="13">
        <f t="shared" si="9"/>
        <v>14</v>
      </c>
      <c r="AF57" s="13">
        <f t="shared" si="10"/>
        <v>14</v>
      </c>
    </row>
    <row r="58" spans="1:32" ht="16.5" thickBot="1">
      <c r="A58" s="201">
        <v>46</v>
      </c>
      <c r="B58" s="204">
        <v>1601360120</v>
      </c>
      <c r="C58" s="203" t="s">
        <v>234</v>
      </c>
      <c r="D58" s="213">
        <v>2</v>
      </c>
      <c r="E58" s="214">
        <v>0</v>
      </c>
      <c r="F58" s="214">
        <v>0</v>
      </c>
      <c r="G58" s="214">
        <v>3</v>
      </c>
      <c r="H58" s="180">
        <v>0</v>
      </c>
      <c r="I58" s="218"/>
      <c r="J58" s="182">
        <v>1</v>
      </c>
      <c r="K58" s="227">
        <v>0</v>
      </c>
      <c r="L58" s="228">
        <v>1</v>
      </c>
      <c r="M58" s="228"/>
      <c r="N58" s="213">
        <v>1.5</v>
      </c>
      <c r="O58" s="214">
        <v>2</v>
      </c>
      <c r="P58" s="214">
        <v>2</v>
      </c>
      <c r="Q58" s="214">
        <v>1</v>
      </c>
      <c r="R58" s="234">
        <v>0</v>
      </c>
      <c r="S58" s="234">
        <v>0</v>
      </c>
      <c r="T58" s="182">
        <v>0</v>
      </c>
      <c r="U58" s="227"/>
      <c r="V58" s="228">
        <v>0</v>
      </c>
      <c r="W58" s="228">
        <v>0</v>
      </c>
      <c r="X58" s="32"/>
      <c r="Y58" s="185">
        <f t="shared" si="7"/>
        <v>5</v>
      </c>
      <c r="Z58" s="186">
        <f t="shared" si="8"/>
        <v>1</v>
      </c>
      <c r="AA58" s="32">
        <f t="shared" si="4"/>
        <v>2.5</v>
      </c>
      <c r="AB58" s="187">
        <f t="shared" si="5"/>
        <v>1</v>
      </c>
      <c r="AC58" s="188">
        <f t="shared" si="6"/>
        <v>4</v>
      </c>
      <c r="AD58" s="189"/>
      <c r="AE58" s="13">
        <f t="shared" si="9"/>
        <v>7</v>
      </c>
      <c r="AF58" s="13">
        <f t="shared" si="10"/>
        <v>6.5</v>
      </c>
    </row>
    <row r="59" spans="1:32" ht="16.5" thickBot="1">
      <c r="A59" s="201">
        <v>47</v>
      </c>
      <c r="B59" s="204">
        <v>1601360121</v>
      </c>
      <c r="C59" s="203" t="s">
        <v>235</v>
      </c>
      <c r="D59" s="213">
        <v>2</v>
      </c>
      <c r="E59" s="214">
        <v>0</v>
      </c>
      <c r="F59" s="214">
        <v>0</v>
      </c>
      <c r="G59" s="214">
        <v>3</v>
      </c>
      <c r="H59" s="180">
        <v>1</v>
      </c>
      <c r="I59" s="218"/>
      <c r="J59" s="182">
        <v>3</v>
      </c>
      <c r="K59" s="227">
        <v>3</v>
      </c>
      <c r="L59" s="228"/>
      <c r="M59" s="228"/>
      <c r="N59" s="213">
        <v>0.5</v>
      </c>
      <c r="O59" s="214">
        <v>1</v>
      </c>
      <c r="P59" s="214">
        <v>0</v>
      </c>
      <c r="Q59" s="214">
        <v>2</v>
      </c>
      <c r="R59" s="234">
        <v>4</v>
      </c>
      <c r="S59" s="234"/>
      <c r="T59" s="182">
        <v>3</v>
      </c>
      <c r="U59" s="227">
        <v>0</v>
      </c>
      <c r="V59" s="228"/>
      <c r="W59" s="228"/>
      <c r="X59" s="32"/>
      <c r="Y59" s="185">
        <f t="shared" si="7"/>
        <v>5</v>
      </c>
      <c r="Z59" s="186">
        <f t="shared" si="8"/>
        <v>6</v>
      </c>
      <c r="AA59" s="32">
        <f t="shared" si="4"/>
        <v>1.5</v>
      </c>
      <c r="AB59" s="187">
        <f t="shared" si="5"/>
        <v>6</v>
      </c>
      <c r="AC59" s="188">
        <f t="shared" si="6"/>
        <v>4</v>
      </c>
      <c r="AD59" s="189"/>
      <c r="AE59" s="13">
        <f t="shared" si="9"/>
        <v>12</v>
      </c>
      <c r="AF59" s="13">
        <f t="shared" si="10"/>
        <v>10.5</v>
      </c>
    </row>
    <row r="60" spans="1:32" ht="16.5" thickBot="1">
      <c r="A60" s="201">
        <v>48</v>
      </c>
      <c r="B60" s="204">
        <v>1601360122</v>
      </c>
      <c r="C60" s="203" t="s">
        <v>236</v>
      </c>
      <c r="D60" s="213">
        <v>3</v>
      </c>
      <c r="E60" s="214">
        <v>0</v>
      </c>
      <c r="F60" s="214"/>
      <c r="G60" s="214">
        <v>3</v>
      </c>
      <c r="H60" s="180">
        <v>0</v>
      </c>
      <c r="I60" s="218">
        <v>0</v>
      </c>
      <c r="J60" s="182">
        <v>2</v>
      </c>
      <c r="K60" s="227">
        <v>2</v>
      </c>
      <c r="L60" s="228">
        <v>0.5</v>
      </c>
      <c r="M60" s="228">
        <v>0</v>
      </c>
      <c r="N60" s="213">
        <v>3</v>
      </c>
      <c r="O60" s="214">
        <v>1</v>
      </c>
      <c r="P60" s="214">
        <v>0.5</v>
      </c>
      <c r="Q60" s="214"/>
      <c r="R60" s="234">
        <v>4</v>
      </c>
      <c r="S60" s="234"/>
      <c r="T60" s="182">
        <v>4</v>
      </c>
      <c r="U60" s="227"/>
      <c r="V60" s="228">
        <v>4</v>
      </c>
      <c r="W60" s="228">
        <v>0</v>
      </c>
      <c r="X60" s="32"/>
      <c r="Y60" s="185">
        <f t="shared" si="7"/>
        <v>6</v>
      </c>
      <c r="Z60" s="186">
        <f t="shared" si="8"/>
        <v>4</v>
      </c>
      <c r="AA60" s="32">
        <f t="shared" si="4"/>
        <v>3.5</v>
      </c>
      <c r="AB60" s="187">
        <f t="shared" si="5"/>
        <v>4</v>
      </c>
      <c r="AC60" s="188">
        <f t="shared" si="6"/>
        <v>9.5</v>
      </c>
      <c r="AD60" s="189"/>
      <c r="AE60" s="13">
        <f t="shared" si="9"/>
        <v>10.5</v>
      </c>
      <c r="AF60" s="13">
        <f t="shared" si="10"/>
        <v>16.5</v>
      </c>
    </row>
    <row r="61" spans="1:32" ht="16.5" thickBot="1">
      <c r="A61" s="201">
        <v>49</v>
      </c>
      <c r="B61" s="204">
        <v>1601360124</v>
      </c>
      <c r="C61" s="203" t="s">
        <v>237</v>
      </c>
      <c r="D61" s="213">
        <v>2</v>
      </c>
      <c r="E61" s="214">
        <v>2.5</v>
      </c>
      <c r="F61" s="214"/>
      <c r="G61" s="214">
        <v>3</v>
      </c>
      <c r="H61" s="180"/>
      <c r="I61" s="218">
        <v>4</v>
      </c>
      <c r="J61" s="182">
        <v>1.5</v>
      </c>
      <c r="K61" s="227">
        <v>1</v>
      </c>
      <c r="L61" s="228">
        <v>0</v>
      </c>
      <c r="M61" s="228">
        <v>0</v>
      </c>
      <c r="N61" s="213">
        <v>3</v>
      </c>
      <c r="O61" s="214">
        <v>2</v>
      </c>
      <c r="P61" s="214">
        <v>2</v>
      </c>
      <c r="Q61" s="214"/>
      <c r="R61" s="234">
        <v>3</v>
      </c>
      <c r="S61" s="234"/>
      <c r="T61" s="182">
        <v>3</v>
      </c>
      <c r="U61" s="227"/>
      <c r="V61" s="228">
        <v>2</v>
      </c>
      <c r="W61" s="228">
        <v>2</v>
      </c>
      <c r="X61" s="32"/>
      <c r="Y61" s="185">
        <f t="shared" si="7"/>
        <v>5</v>
      </c>
      <c r="Z61" s="186">
        <f t="shared" si="8"/>
        <v>6.5</v>
      </c>
      <c r="AA61" s="32">
        <f t="shared" si="4"/>
        <v>7.5</v>
      </c>
      <c r="AB61" s="187">
        <f t="shared" si="5"/>
        <v>3</v>
      </c>
      <c r="AC61" s="188">
        <f t="shared" si="6"/>
        <v>9</v>
      </c>
      <c r="AD61" s="189"/>
      <c r="AE61" s="13">
        <f t="shared" si="9"/>
        <v>14</v>
      </c>
      <c r="AF61" s="13">
        <f t="shared" si="10"/>
        <v>17</v>
      </c>
    </row>
    <row r="62" spans="1:32" ht="16.5" thickBot="1">
      <c r="A62" s="201">
        <v>50</v>
      </c>
      <c r="B62" s="204">
        <v>1601360126</v>
      </c>
      <c r="C62" s="203" t="s">
        <v>238</v>
      </c>
      <c r="D62" s="213">
        <v>2</v>
      </c>
      <c r="E62" s="214">
        <v>2.5</v>
      </c>
      <c r="F62" s="214"/>
      <c r="G62" s="214">
        <v>3</v>
      </c>
      <c r="H62" s="180"/>
      <c r="I62" s="218">
        <v>4</v>
      </c>
      <c r="J62" s="182">
        <v>4</v>
      </c>
      <c r="K62" s="227"/>
      <c r="L62" s="228">
        <v>1</v>
      </c>
      <c r="M62" s="228">
        <v>2</v>
      </c>
      <c r="N62" s="213">
        <v>3</v>
      </c>
      <c r="O62" s="214">
        <v>3</v>
      </c>
      <c r="P62" s="214">
        <v>2</v>
      </c>
      <c r="Q62" s="214"/>
      <c r="R62" s="234">
        <v>4</v>
      </c>
      <c r="S62" s="234">
        <v>3</v>
      </c>
      <c r="T62" s="182"/>
      <c r="U62" s="227"/>
      <c r="V62" s="228">
        <v>4</v>
      </c>
      <c r="W62" s="228">
        <v>4</v>
      </c>
      <c r="X62" s="32"/>
      <c r="Y62" s="185">
        <f t="shared" si="7"/>
        <v>5</v>
      </c>
      <c r="Z62" s="186">
        <f t="shared" si="8"/>
        <v>10</v>
      </c>
      <c r="AA62" s="32">
        <f t="shared" si="4"/>
        <v>13.5</v>
      </c>
      <c r="AB62" s="187">
        <f t="shared" si="5"/>
        <v>4</v>
      </c>
      <c r="AC62" s="188">
        <f t="shared" si="6"/>
        <v>9</v>
      </c>
      <c r="AD62" s="189"/>
      <c r="AE62" s="13">
        <f t="shared" si="9"/>
        <v>18.5</v>
      </c>
      <c r="AF62" s="13">
        <f t="shared" si="10"/>
        <v>23</v>
      </c>
    </row>
    <row r="63" spans="1:32" ht="16.5" thickBot="1">
      <c r="A63" s="201">
        <v>51</v>
      </c>
      <c r="B63" s="204">
        <v>1601360169</v>
      </c>
      <c r="C63" s="203" t="s">
        <v>239</v>
      </c>
      <c r="D63" s="213">
        <v>2</v>
      </c>
      <c r="E63" s="214">
        <v>2</v>
      </c>
      <c r="F63" s="214"/>
      <c r="G63" s="214">
        <v>2</v>
      </c>
      <c r="H63" s="180">
        <v>1</v>
      </c>
      <c r="I63" s="218"/>
      <c r="J63" s="182">
        <v>2</v>
      </c>
      <c r="K63" s="227">
        <v>1</v>
      </c>
      <c r="L63" s="228">
        <v>4</v>
      </c>
      <c r="M63" s="228">
        <v>3</v>
      </c>
      <c r="N63" s="213">
        <v>2</v>
      </c>
      <c r="O63" s="214">
        <v>3</v>
      </c>
      <c r="P63" s="214">
        <v>1</v>
      </c>
      <c r="Q63" s="214"/>
      <c r="R63" s="234"/>
      <c r="S63" s="234">
        <v>3</v>
      </c>
      <c r="T63" s="182">
        <v>2</v>
      </c>
      <c r="U63" s="227"/>
      <c r="V63" s="228">
        <v>4</v>
      </c>
      <c r="W63" s="228"/>
      <c r="X63" s="32"/>
      <c r="Y63" s="185">
        <f t="shared" si="7"/>
        <v>4</v>
      </c>
      <c r="Z63" s="186">
        <f t="shared" si="8"/>
        <v>6</v>
      </c>
      <c r="AA63" s="32">
        <f t="shared" si="4"/>
        <v>12</v>
      </c>
      <c r="AB63" s="187">
        <f t="shared" si="5"/>
        <v>0</v>
      </c>
      <c r="AC63" s="188">
        <f t="shared" si="6"/>
        <v>10</v>
      </c>
      <c r="AD63" s="189"/>
      <c r="AE63" s="13">
        <f t="shared" si="9"/>
        <v>17</v>
      </c>
      <c r="AF63" s="13">
        <f t="shared" si="10"/>
        <v>15</v>
      </c>
    </row>
    <row r="64" spans="1:32" ht="16.5" thickBot="1">
      <c r="A64" s="201">
        <v>52</v>
      </c>
      <c r="B64" s="204">
        <v>1601360005</v>
      </c>
      <c r="C64" s="203" t="s">
        <v>240</v>
      </c>
      <c r="D64" s="213">
        <v>0</v>
      </c>
      <c r="E64" s="214">
        <v>2</v>
      </c>
      <c r="F64" s="214">
        <v>0</v>
      </c>
      <c r="G64" s="214">
        <v>2</v>
      </c>
      <c r="H64" s="180">
        <v>0</v>
      </c>
      <c r="I64" s="218">
        <v>0</v>
      </c>
      <c r="J64" s="182">
        <v>0</v>
      </c>
      <c r="K64" s="227">
        <v>0</v>
      </c>
      <c r="L64" s="228">
        <v>0.5</v>
      </c>
      <c r="M64" s="228"/>
      <c r="N64" s="213">
        <v>2</v>
      </c>
      <c r="O64" s="214">
        <v>2</v>
      </c>
      <c r="P64" s="214"/>
      <c r="Q64" s="214">
        <v>2</v>
      </c>
      <c r="R64" s="234">
        <v>2</v>
      </c>
      <c r="S64" s="234">
        <v>1</v>
      </c>
      <c r="T64" s="182">
        <v>1</v>
      </c>
      <c r="U64" s="227"/>
      <c r="V64" s="228">
        <v>0</v>
      </c>
      <c r="W64" s="228">
        <v>1</v>
      </c>
      <c r="X64" s="32"/>
      <c r="Y64" s="185">
        <f t="shared" si="7"/>
        <v>2</v>
      </c>
      <c r="Z64" s="186">
        <f t="shared" si="8"/>
        <v>0</v>
      </c>
      <c r="AA64" s="32">
        <f t="shared" si="4"/>
        <v>6.5</v>
      </c>
      <c r="AB64" s="187">
        <f t="shared" si="5"/>
        <v>4</v>
      </c>
      <c r="AC64" s="188">
        <f t="shared" si="6"/>
        <v>3</v>
      </c>
      <c r="AD64" s="189"/>
      <c r="AE64" s="13">
        <f t="shared" si="9"/>
        <v>4.5</v>
      </c>
      <c r="AF64" s="13">
        <f t="shared" si="10"/>
        <v>11</v>
      </c>
    </row>
    <row r="65" spans="1:32" ht="16.5" thickBot="1">
      <c r="A65" s="201">
        <v>53</v>
      </c>
      <c r="B65" s="204">
        <v>1601360128</v>
      </c>
      <c r="C65" s="203" t="s">
        <v>241</v>
      </c>
      <c r="D65" s="213">
        <v>2</v>
      </c>
      <c r="E65" s="214">
        <v>1</v>
      </c>
      <c r="F65" s="214">
        <v>0</v>
      </c>
      <c r="G65" s="214">
        <v>3</v>
      </c>
      <c r="H65" s="180">
        <v>2</v>
      </c>
      <c r="I65" s="218">
        <v>1</v>
      </c>
      <c r="J65" s="182">
        <v>3</v>
      </c>
      <c r="K65" s="227"/>
      <c r="L65" s="228">
        <v>1</v>
      </c>
      <c r="M65" s="228"/>
      <c r="N65" s="213">
        <v>3</v>
      </c>
      <c r="O65" s="214">
        <v>0.5</v>
      </c>
      <c r="P65" s="214"/>
      <c r="Q65" s="214">
        <v>0.5</v>
      </c>
      <c r="R65" s="234">
        <v>3</v>
      </c>
      <c r="S65" s="234">
        <v>1</v>
      </c>
      <c r="T65" s="182">
        <v>1</v>
      </c>
      <c r="U65" s="227">
        <v>0</v>
      </c>
      <c r="V65" s="228">
        <v>2</v>
      </c>
      <c r="W65" s="228"/>
      <c r="X65" s="32"/>
      <c r="Y65" s="185">
        <f t="shared" si="7"/>
        <v>5</v>
      </c>
      <c r="Z65" s="186">
        <f t="shared" si="8"/>
        <v>4</v>
      </c>
      <c r="AA65" s="32">
        <f t="shared" si="4"/>
        <v>8</v>
      </c>
      <c r="AB65" s="187">
        <f t="shared" si="5"/>
        <v>3.5</v>
      </c>
      <c r="AC65" s="188">
        <f t="shared" si="6"/>
        <v>3.5</v>
      </c>
      <c r="AD65" s="189"/>
      <c r="AE65" s="13">
        <f t="shared" si="9"/>
        <v>13</v>
      </c>
      <c r="AF65" s="13">
        <f t="shared" si="10"/>
        <v>11</v>
      </c>
    </row>
    <row r="66" spans="1:32" ht="16.5" thickBot="1">
      <c r="A66" s="201">
        <v>54</v>
      </c>
      <c r="B66" s="204">
        <v>1601360129</v>
      </c>
      <c r="C66" s="203" t="s">
        <v>242</v>
      </c>
      <c r="D66" s="213">
        <v>2.5</v>
      </c>
      <c r="E66" s="214">
        <v>2</v>
      </c>
      <c r="F66" s="214">
        <v>0.5</v>
      </c>
      <c r="G66" s="214">
        <v>3</v>
      </c>
      <c r="H66" s="180"/>
      <c r="I66" s="218">
        <v>3</v>
      </c>
      <c r="J66" s="182">
        <v>1.5</v>
      </c>
      <c r="K66" s="227">
        <v>1.5</v>
      </c>
      <c r="L66" s="228">
        <v>0.5</v>
      </c>
      <c r="M66" s="228">
        <v>3</v>
      </c>
      <c r="N66" s="213">
        <v>3</v>
      </c>
      <c r="O66" s="214">
        <v>3</v>
      </c>
      <c r="P66" s="214"/>
      <c r="Q66" s="214">
        <v>2</v>
      </c>
      <c r="R66" s="234">
        <v>4</v>
      </c>
      <c r="S66" s="234">
        <v>4</v>
      </c>
      <c r="T66" s="182"/>
      <c r="U66" s="227">
        <v>2</v>
      </c>
      <c r="V66" s="228"/>
      <c r="W66" s="228">
        <v>3</v>
      </c>
      <c r="X66" s="32"/>
      <c r="Y66" s="185">
        <f t="shared" si="7"/>
        <v>5.5</v>
      </c>
      <c r="Z66" s="186">
        <f t="shared" si="8"/>
        <v>9.5</v>
      </c>
      <c r="AA66" s="32">
        <f t="shared" si="4"/>
        <v>12.5</v>
      </c>
      <c r="AB66" s="187">
        <f t="shared" si="5"/>
        <v>8</v>
      </c>
      <c r="AC66" s="188">
        <f t="shared" si="6"/>
        <v>3</v>
      </c>
      <c r="AD66" s="189"/>
      <c r="AE66" s="13">
        <f t="shared" si="9"/>
        <v>17.5</v>
      </c>
      <c r="AF66" s="13">
        <f t="shared" si="10"/>
        <v>21</v>
      </c>
    </row>
    <row r="67" spans="1:32" ht="16.5" thickBot="1">
      <c r="A67" s="201">
        <v>55</v>
      </c>
      <c r="B67" s="204">
        <v>1601360172</v>
      </c>
      <c r="C67" s="203" t="s">
        <v>243</v>
      </c>
      <c r="D67" s="213">
        <v>3</v>
      </c>
      <c r="E67" s="214">
        <v>3</v>
      </c>
      <c r="F67" s="214"/>
      <c r="G67" s="214">
        <v>3</v>
      </c>
      <c r="H67" s="180"/>
      <c r="I67" s="218">
        <v>2</v>
      </c>
      <c r="J67" s="182">
        <v>4</v>
      </c>
      <c r="K67" s="227"/>
      <c r="L67" s="228">
        <v>4</v>
      </c>
      <c r="M67" s="228">
        <v>4</v>
      </c>
      <c r="N67" s="213">
        <v>3</v>
      </c>
      <c r="O67" s="214">
        <v>3</v>
      </c>
      <c r="P67" s="214">
        <v>1</v>
      </c>
      <c r="Q67" s="214"/>
      <c r="R67" s="234">
        <v>1</v>
      </c>
      <c r="S67" s="234">
        <v>2</v>
      </c>
      <c r="T67" s="182"/>
      <c r="U67" s="227"/>
      <c r="V67" s="228">
        <v>2</v>
      </c>
      <c r="W67" s="228">
        <v>3.5</v>
      </c>
      <c r="X67" s="32"/>
      <c r="Y67" s="185">
        <f t="shared" si="7"/>
        <v>6</v>
      </c>
      <c r="Z67" s="186">
        <f t="shared" si="8"/>
        <v>10</v>
      </c>
      <c r="AA67" s="32">
        <f t="shared" si="4"/>
        <v>15.5</v>
      </c>
      <c r="AB67" s="187">
        <f t="shared" si="5"/>
        <v>1</v>
      </c>
      <c r="AC67" s="188">
        <f t="shared" si="6"/>
        <v>6</v>
      </c>
      <c r="AD67" s="189"/>
      <c r="AE67" s="13">
        <f t="shared" si="9"/>
        <v>23</v>
      </c>
      <c r="AF67" s="13">
        <f t="shared" si="10"/>
        <v>15.5</v>
      </c>
    </row>
    <row r="68" spans="1:32" ht="16.5" thickBot="1">
      <c r="A68" s="201">
        <v>56</v>
      </c>
      <c r="B68" s="204">
        <v>1601360142</v>
      </c>
      <c r="C68" s="203" t="s">
        <v>244</v>
      </c>
      <c r="D68" s="213">
        <v>2</v>
      </c>
      <c r="E68" s="214">
        <v>0</v>
      </c>
      <c r="F68" s="214">
        <v>0</v>
      </c>
      <c r="G68" s="214">
        <v>3</v>
      </c>
      <c r="H68" s="180">
        <v>2</v>
      </c>
      <c r="I68" s="218">
        <v>2</v>
      </c>
      <c r="J68" s="182">
        <v>2</v>
      </c>
      <c r="K68" s="227">
        <v>4</v>
      </c>
      <c r="L68" s="228">
        <v>0.5</v>
      </c>
      <c r="M68" s="228">
        <v>2</v>
      </c>
      <c r="N68" s="213">
        <v>3</v>
      </c>
      <c r="O68" s="214">
        <v>1.5</v>
      </c>
      <c r="P68" s="214">
        <v>2</v>
      </c>
      <c r="Q68" s="214">
        <v>1</v>
      </c>
      <c r="R68" s="234">
        <v>3</v>
      </c>
      <c r="S68" s="234">
        <v>0</v>
      </c>
      <c r="T68" s="182">
        <v>1</v>
      </c>
      <c r="U68" s="227">
        <v>0</v>
      </c>
      <c r="V68" s="228">
        <v>0</v>
      </c>
      <c r="W68" s="228">
        <v>3</v>
      </c>
      <c r="X68" s="32"/>
      <c r="Y68" s="185">
        <f t="shared" si="7"/>
        <v>5</v>
      </c>
      <c r="Z68" s="186">
        <f t="shared" si="8"/>
        <v>10</v>
      </c>
      <c r="AA68" s="32">
        <f t="shared" si="4"/>
        <v>8.5</v>
      </c>
      <c r="AB68" s="187">
        <f t="shared" si="5"/>
        <v>4</v>
      </c>
      <c r="AC68" s="188">
        <f t="shared" si="6"/>
        <v>4.5</v>
      </c>
      <c r="AD68" s="189"/>
      <c r="AE68" s="13">
        <f t="shared" si="9"/>
        <v>17.5</v>
      </c>
      <c r="AF68" s="13">
        <f t="shared" si="10"/>
        <v>14.5</v>
      </c>
    </row>
    <row r="69" spans="1:32" ht="16.5" thickBot="1">
      <c r="A69" s="201">
        <v>57</v>
      </c>
      <c r="B69" s="204">
        <v>1601360031</v>
      </c>
      <c r="C69" s="203" t="s">
        <v>245</v>
      </c>
      <c r="D69" s="213">
        <v>2</v>
      </c>
      <c r="E69" s="214">
        <v>2</v>
      </c>
      <c r="F69" s="214">
        <v>2</v>
      </c>
      <c r="G69" s="214">
        <v>3</v>
      </c>
      <c r="H69" s="180">
        <v>4</v>
      </c>
      <c r="I69" s="218"/>
      <c r="J69" s="182">
        <v>4</v>
      </c>
      <c r="K69" s="227">
        <v>2</v>
      </c>
      <c r="L69" s="228">
        <v>4</v>
      </c>
      <c r="M69" s="228">
        <v>4</v>
      </c>
      <c r="N69" s="213">
        <v>3</v>
      </c>
      <c r="O69" s="214">
        <v>3</v>
      </c>
      <c r="P69" s="214">
        <v>2</v>
      </c>
      <c r="Q69" s="214"/>
      <c r="R69" s="234">
        <v>2</v>
      </c>
      <c r="S69" s="234">
        <v>3</v>
      </c>
      <c r="T69" s="182">
        <v>4</v>
      </c>
      <c r="U69" s="227"/>
      <c r="V69" s="228">
        <v>4</v>
      </c>
      <c r="W69" s="228">
        <v>4</v>
      </c>
      <c r="X69" s="32"/>
      <c r="Y69" s="185">
        <f t="shared" si="7"/>
        <v>5</v>
      </c>
      <c r="Z69" s="186">
        <f t="shared" si="8"/>
        <v>12</v>
      </c>
      <c r="AA69" s="32">
        <f t="shared" si="4"/>
        <v>20</v>
      </c>
      <c r="AB69" s="187">
        <f t="shared" si="5"/>
        <v>2</v>
      </c>
      <c r="AC69" s="188">
        <f t="shared" si="6"/>
        <v>13</v>
      </c>
      <c r="AD69" s="189"/>
      <c r="AE69" s="13">
        <f t="shared" si="9"/>
        <v>27</v>
      </c>
      <c r="AF69" s="13">
        <f t="shared" si="10"/>
        <v>25</v>
      </c>
    </row>
    <row r="70" spans="1:32" ht="16.5" thickBot="1">
      <c r="A70" s="201">
        <v>58</v>
      </c>
      <c r="B70" s="204">
        <v>1601360131</v>
      </c>
      <c r="C70" s="203" t="s">
        <v>246</v>
      </c>
      <c r="D70" s="213">
        <v>2</v>
      </c>
      <c r="E70" s="214">
        <v>2</v>
      </c>
      <c r="F70" s="214"/>
      <c r="G70" s="214">
        <v>3</v>
      </c>
      <c r="H70" s="180">
        <v>3</v>
      </c>
      <c r="I70" s="218"/>
      <c r="J70" s="182">
        <v>4</v>
      </c>
      <c r="K70" s="227">
        <v>0</v>
      </c>
      <c r="L70" s="228">
        <v>4</v>
      </c>
      <c r="M70" s="228"/>
      <c r="N70" s="213">
        <v>3</v>
      </c>
      <c r="O70" s="214">
        <v>2</v>
      </c>
      <c r="P70" s="214"/>
      <c r="Q70" s="214">
        <v>2</v>
      </c>
      <c r="R70" s="234">
        <v>2</v>
      </c>
      <c r="S70" s="234">
        <v>0.5</v>
      </c>
      <c r="T70" s="182">
        <v>0</v>
      </c>
      <c r="U70" s="227">
        <v>2</v>
      </c>
      <c r="V70" s="228">
        <v>0</v>
      </c>
      <c r="W70" s="228"/>
      <c r="X70" s="32"/>
      <c r="Y70" s="185">
        <f t="shared" si="7"/>
        <v>5</v>
      </c>
      <c r="Z70" s="186">
        <f t="shared" si="8"/>
        <v>4</v>
      </c>
      <c r="AA70" s="32">
        <f t="shared" si="4"/>
        <v>12.5</v>
      </c>
      <c r="AB70" s="187">
        <f t="shared" si="5"/>
        <v>6</v>
      </c>
      <c r="AC70" s="188">
        <f t="shared" si="6"/>
        <v>2</v>
      </c>
      <c r="AD70" s="189"/>
      <c r="AE70" s="13">
        <f t="shared" si="9"/>
        <v>18</v>
      </c>
      <c r="AF70" s="13">
        <f t="shared" si="10"/>
        <v>11.5</v>
      </c>
    </row>
    <row r="71" spans="1:32" ht="16.5" thickBot="1">
      <c r="A71" s="201">
        <v>59</v>
      </c>
      <c r="B71" s="204">
        <v>1601360133</v>
      </c>
      <c r="C71" s="203" t="s">
        <v>247</v>
      </c>
      <c r="D71" s="213">
        <v>1</v>
      </c>
      <c r="E71" s="214">
        <v>2</v>
      </c>
      <c r="F71" s="214"/>
      <c r="G71" s="214">
        <v>3</v>
      </c>
      <c r="H71" s="180"/>
      <c r="I71" s="218">
        <v>2</v>
      </c>
      <c r="J71" s="182">
        <v>2</v>
      </c>
      <c r="K71" s="227"/>
      <c r="L71" s="228">
        <v>1</v>
      </c>
      <c r="M71" s="228">
        <v>1.5</v>
      </c>
      <c r="N71" s="213">
        <v>3</v>
      </c>
      <c r="O71" s="214">
        <v>3</v>
      </c>
      <c r="P71" s="214"/>
      <c r="Q71" s="214">
        <v>2</v>
      </c>
      <c r="R71" s="234">
        <v>4</v>
      </c>
      <c r="S71" s="234">
        <v>4</v>
      </c>
      <c r="T71" s="182"/>
      <c r="U71" s="227">
        <v>0</v>
      </c>
      <c r="V71" s="228">
        <v>2</v>
      </c>
      <c r="W71" s="228">
        <v>3</v>
      </c>
      <c r="X71" s="32"/>
      <c r="Y71" s="185">
        <f t="shared" si="7"/>
        <v>4</v>
      </c>
      <c r="Z71" s="186">
        <f t="shared" si="8"/>
        <v>5.5</v>
      </c>
      <c r="AA71" s="32">
        <f t="shared" si="4"/>
        <v>13</v>
      </c>
      <c r="AB71" s="187">
        <f t="shared" si="5"/>
        <v>6</v>
      </c>
      <c r="AC71" s="188">
        <f t="shared" si="6"/>
        <v>5</v>
      </c>
      <c r="AD71" s="189"/>
      <c r="AE71" s="13">
        <f t="shared" si="9"/>
        <v>12.5</v>
      </c>
      <c r="AF71" s="13">
        <f t="shared" si="10"/>
        <v>21</v>
      </c>
    </row>
    <row r="72" spans="1:32" ht="16.5" thickBot="1">
      <c r="A72" s="201">
        <v>60</v>
      </c>
      <c r="B72" s="204">
        <v>1601360134</v>
      </c>
      <c r="C72" s="203" t="s">
        <v>248</v>
      </c>
      <c r="D72" s="213">
        <v>2</v>
      </c>
      <c r="E72" s="214">
        <v>2</v>
      </c>
      <c r="F72" s="214">
        <v>3</v>
      </c>
      <c r="G72" s="214"/>
      <c r="H72" s="180">
        <v>2</v>
      </c>
      <c r="I72" s="218">
        <v>2</v>
      </c>
      <c r="J72" s="182">
        <v>2</v>
      </c>
      <c r="K72" s="227">
        <v>0.5</v>
      </c>
      <c r="L72" s="228">
        <v>0.5</v>
      </c>
      <c r="M72" s="228">
        <v>1</v>
      </c>
      <c r="N72" s="213">
        <v>3</v>
      </c>
      <c r="O72" s="214">
        <v>2</v>
      </c>
      <c r="P72" s="214">
        <v>1</v>
      </c>
      <c r="Q72" s="214"/>
      <c r="R72" s="234">
        <v>0</v>
      </c>
      <c r="S72" s="234">
        <v>2</v>
      </c>
      <c r="T72" s="182">
        <v>3</v>
      </c>
      <c r="U72" s="227"/>
      <c r="V72" s="228">
        <v>4</v>
      </c>
      <c r="W72" s="228">
        <v>3.5</v>
      </c>
      <c r="X72" s="32"/>
      <c r="Y72" s="185">
        <f t="shared" si="7"/>
        <v>2</v>
      </c>
      <c r="Z72" s="186">
        <f t="shared" si="8"/>
        <v>8.5</v>
      </c>
      <c r="AA72" s="32">
        <f t="shared" si="4"/>
        <v>13</v>
      </c>
      <c r="AB72" s="187">
        <f t="shared" si="5"/>
        <v>0</v>
      </c>
      <c r="AC72" s="188">
        <f t="shared" si="6"/>
        <v>10</v>
      </c>
      <c r="AD72" s="189"/>
      <c r="AE72" s="13">
        <f t="shared" si="9"/>
        <v>15</v>
      </c>
      <c r="AF72" s="13">
        <f t="shared" si="10"/>
        <v>18.5</v>
      </c>
    </row>
    <row r="73" spans="1:32" ht="16.5" thickBot="1">
      <c r="A73" s="201">
        <v>61</v>
      </c>
      <c r="B73" s="204">
        <v>1601360136</v>
      </c>
      <c r="C73" s="203" t="s">
        <v>249</v>
      </c>
      <c r="D73" s="213">
        <v>2</v>
      </c>
      <c r="E73" s="214">
        <v>2</v>
      </c>
      <c r="F73" s="214">
        <v>3</v>
      </c>
      <c r="G73" s="214">
        <v>3</v>
      </c>
      <c r="H73" s="180">
        <v>4</v>
      </c>
      <c r="I73" s="218">
        <v>3</v>
      </c>
      <c r="J73" s="182">
        <v>4</v>
      </c>
      <c r="K73" s="227">
        <v>4</v>
      </c>
      <c r="L73" s="228">
        <v>2.5</v>
      </c>
      <c r="M73" s="228"/>
      <c r="N73" s="213">
        <v>3</v>
      </c>
      <c r="O73" s="214">
        <v>2</v>
      </c>
      <c r="P73" s="214">
        <v>2</v>
      </c>
      <c r="Q73" s="214"/>
      <c r="R73" s="234">
        <v>2</v>
      </c>
      <c r="S73" s="234">
        <v>4</v>
      </c>
      <c r="T73" s="182"/>
      <c r="U73" s="227"/>
      <c r="V73" s="228">
        <v>4</v>
      </c>
      <c r="W73" s="228">
        <v>2</v>
      </c>
      <c r="X73" s="32"/>
      <c r="Y73" s="185">
        <f t="shared" si="7"/>
        <v>5</v>
      </c>
      <c r="Z73" s="186">
        <f t="shared" si="8"/>
        <v>14</v>
      </c>
      <c r="AA73" s="32">
        <f t="shared" si="4"/>
        <v>17.5</v>
      </c>
      <c r="AB73" s="187">
        <f t="shared" si="5"/>
        <v>2</v>
      </c>
      <c r="AC73" s="188">
        <f t="shared" si="6"/>
        <v>8</v>
      </c>
      <c r="AD73" s="189"/>
      <c r="AE73" s="13">
        <f t="shared" si="9"/>
        <v>27.5</v>
      </c>
      <c r="AF73" s="13">
        <f t="shared" si="10"/>
        <v>19</v>
      </c>
    </row>
    <row r="74" spans="1:32" ht="16.5" thickBot="1">
      <c r="A74" s="201">
        <v>62</v>
      </c>
      <c r="B74" s="204">
        <v>1301360074</v>
      </c>
      <c r="C74" s="207" t="s">
        <v>250</v>
      </c>
      <c r="D74" s="213"/>
      <c r="E74" s="214"/>
      <c r="F74" s="214"/>
      <c r="G74" s="214"/>
      <c r="H74" s="180"/>
      <c r="I74" s="218"/>
      <c r="J74" s="182"/>
      <c r="K74" s="227"/>
      <c r="L74" s="228"/>
      <c r="M74" s="228"/>
      <c r="N74" s="213"/>
      <c r="O74" s="214"/>
      <c r="P74" s="214"/>
      <c r="Q74" s="214"/>
      <c r="R74" s="234"/>
      <c r="S74" s="234"/>
      <c r="T74" s="182"/>
      <c r="U74" s="227"/>
      <c r="V74" s="228"/>
      <c r="W74" s="228"/>
      <c r="X74" s="32"/>
      <c r="Y74" s="185">
        <f t="shared" si="7"/>
        <v>0</v>
      </c>
      <c r="Z74" s="186">
        <f t="shared" si="8"/>
        <v>0</v>
      </c>
      <c r="AA74" s="32">
        <f t="shared" si="4"/>
        <v>0</v>
      </c>
      <c r="AB74" s="187">
        <f t="shared" si="5"/>
        <v>0</v>
      </c>
      <c r="AC74" s="188">
        <f t="shared" si="6"/>
        <v>0</v>
      </c>
      <c r="AD74" s="189"/>
      <c r="AE74" s="13">
        <f t="shared" si="9"/>
        <v>0</v>
      </c>
      <c r="AF74" s="13">
        <f t="shared" si="10"/>
        <v>0</v>
      </c>
    </row>
    <row r="75" spans="1:32" ht="16.5" thickBot="1">
      <c r="A75" s="201">
        <v>63</v>
      </c>
      <c r="B75" s="204">
        <v>1701360286</v>
      </c>
      <c r="C75" s="203" t="s">
        <v>251</v>
      </c>
      <c r="D75" s="213">
        <v>0</v>
      </c>
      <c r="E75" s="214">
        <v>0</v>
      </c>
      <c r="F75" s="214">
        <v>2</v>
      </c>
      <c r="G75" s="214">
        <v>3</v>
      </c>
      <c r="H75" s="180">
        <v>4</v>
      </c>
      <c r="I75" s="218"/>
      <c r="J75" s="182">
        <v>2</v>
      </c>
      <c r="K75" s="227">
        <v>4</v>
      </c>
      <c r="L75" s="228">
        <v>3</v>
      </c>
      <c r="M75" s="228">
        <v>3</v>
      </c>
      <c r="N75" s="213">
        <v>2</v>
      </c>
      <c r="O75" s="214">
        <v>1</v>
      </c>
      <c r="P75" s="214">
        <v>0.5</v>
      </c>
      <c r="Q75" s="214">
        <v>1</v>
      </c>
      <c r="R75" s="234">
        <v>3</v>
      </c>
      <c r="S75" s="234"/>
      <c r="T75" s="182">
        <v>3</v>
      </c>
      <c r="U75" s="227"/>
      <c r="V75" s="228">
        <v>2</v>
      </c>
      <c r="W75" s="228"/>
      <c r="X75" s="32"/>
      <c r="Y75" s="185">
        <f t="shared" ref="Y75:Y85" si="11">D75+F75+G75</f>
        <v>5</v>
      </c>
      <c r="Z75" s="186">
        <f t="shared" ref="Z75:Z85" si="12">H75+J75+K75+L75</f>
        <v>13</v>
      </c>
      <c r="AA75" s="32">
        <f>E75+I75+M75+N75+S75+W75</f>
        <v>5</v>
      </c>
      <c r="AB75" s="187">
        <f t="shared" si="5"/>
        <v>4</v>
      </c>
      <c r="AC75" s="188">
        <f t="shared" si="6"/>
        <v>6.5</v>
      </c>
      <c r="AD75" s="189"/>
      <c r="AE75" s="13">
        <f t="shared" si="9"/>
        <v>21</v>
      </c>
      <c r="AF75" s="13">
        <f t="shared" si="10"/>
        <v>12.5</v>
      </c>
    </row>
    <row r="76" spans="1:32" ht="16.5" thickBot="1">
      <c r="A76" s="201">
        <v>64</v>
      </c>
      <c r="B76" s="204">
        <v>1701360291</v>
      </c>
      <c r="C76" s="203" t="s">
        <v>252</v>
      </c>
      <c r="D76" s="213">
        <v>2</v>
      </c>
      <c r="E76" s="214">
        <v>0.5</v>
      </c>
      <c r="F76" s="214">
        <v>3</v>
      </c>
      <c r="G76" s="214"/>
      <c r="H76" s="180">
        <v>4</v>
      </c>
      <c r="I76" s="218">
        <v>4</v>
      </c>
      <c r="J76" s="182">
        <v>2</v>
      </c>
      <c r="K76" s="227">
        <v>0.5</v>
      </c>
      <c r="L76" s="228">
        <v>3</v>
      </c>
      <c r="M76" s="228">
        <v>3</v>
      </c>
      <c r="N76" s="213">
        <v>3</v>
      </c>
      <c r="O76" s="214">
        <v>1</v>
      </c>
      <c r="P76" s="214"/>
      <c r="Q76" s="214">
        <v>1</v>
      </c>
      <c r="R76" s="234">
        <v>0</v>
      </c>
      <c r="S76" s="234">
        <v>0</v>
      </c>
      <c r="T76" s="182">
        <v>3</v>
      </c>
      <c r="U76" s="227"/>
      <c r="V76" s="228"/>
      <c r="W76" s="228"/>
      <c r="X76" s="32"/>
      <c r="Y76" s="185">
        <f t="shared" si="11"/>
        <v>5</v>
      </c>
      <c r="Z76" s="186">
        <f t="shared" si="12"/>
        <v>9.5</v>
      </c>
      <c r="AA76" s="32">
        <f t="shared" ref="AA76:AA85" si="13">E76+I76+M76+N76+S76+W76</f>
        <v>10.5</v>
      </c>
      <c r="AB76" s="187">
        <f t="shared" si="5"/>
        <v>1</v>
      </c>
      <c r="AC76" s="188">
        <f t="shared" si="6"/>
        <v>4</v>
      </c>
      <c r="AD76" s="189"/>
      <c r="AE76" s="13">
        <f t="shared" ref="AE76:AE85" si="14">SUM(D76:M76)</f>
        <v>22</v>
      </c>
      <c r="AF76" s="13">
        <f t="shared" si="10"/>
        <v>8</v>
      </c>
    </row>
    <row r="77" spans="1:32" ht="16.5" thickBot="1">
      <c r="A77" s="201">
        <v>65</v>
      </c>
      <c r="B77" s="204">
        <v>1701360288</v>
      </c>
      <c r="C77" s="203" t="s">
        <v>253</v>
      </c>
      <c r="D77" s="213">
        <v>2</v>
      </c>
      <c r="E77" s="214">
        <v>1</v>
      </c>
      <c r="F77" s="214"/>
      <c r="G77" s="214"/>
      <c r="H77" s="180">
        <v>4</v>
      </c>
      <c r="I77" s="218"/>
      <c r="J77" s="182">
        <v>3</v>
      </c>
      <c r="K77" s="227">
        <v>1</v>
      </c>
      <c r="L77" s="228">
        <v>2</v>
      </c>
      <c r="M77" s="228"/>
      <c r="N77" s="213">
        <v>1</v>
      </c>
      <c r="O77" s="214">
        <v>0</v>
      </c>
      <c r="P77" s="214">
        <v>1</v>
      </c>
      <c r="Q77" s="214">
        <v>2</v>
      </c>
      <c r="R77" s="234">
        <v>0</v>
      </c>
      <c r="S77" s="234">
        <v>1</v>
      </c>
      <c r="T77" s="182">
        <v>1</v>
      </c>
      <c r="U77" s="227">
        <v>1</v>
      </c>
      <c r="V77" s="228">
        <v>0</v>
      </c>
      <c r="W77" s="228"/>
      <c r="X77" s="32"/>
      <c r="Y77" s="185">
        <f t="shared" si="11"/>
        <v>2</v>
      </c>
      <c r="Z77" s="186">
        <f t="shared" si="12"/>
        <v>10</v>
      </c>
      <c r="AA77" s="32">
        <f t="shared" si="13"/>
        <v>3</v>
      </c>
      <c r="AB77" s="187">
        <f t="shared" ref="AB77:AB85" si="15">Q77+R77+U77</f>
        <v>3</v>
      </c>
      <c r="AC77" s="188">
        <f t="shared" ref="AC77:AC85" si="16">O77+P77+T77+V77</f>
        <v>2</v>
      </c>
      <c r="AD77" s="189"/>
      <c r="AE77" s="121">
        <f t="shared" si="14"/>
        <v>13</v>
      </c>
      <c r="AF77" s="121">
        <f t="shared" si="10"/>
        <v>7</v>
      </c>
    </row>
    <row r="78" spans="1:32" ht="16.5" thickBot="1">
      <c r="A78" s="201">
        <v>66</v>
      </c>
      <c r="B78" s="204">
        <v>1701360283</v>
      </c>
      <c r="C78" s="203" t="s">
        <v>254</v>
      </c>
      <c r="D78" s="213">
        <v>2</v>
      </c>
      <c r="E78" s="214">
        <v>0</v>
      </c>
      <c r="F78" s="214">
        <v>0.5</v>
      </c>
      <c r="G78" s="214">
        <v>3</v>
      </c>
      <c r="H78" s="180">
        <v>4</v>
      </c>
      <c r="I78" s="218">
        <v>2</v>
      </c>
      <c r="J78" s="182"/>
      <c r="K78" s="227">
        <v>2</v>
      </c>
      <c r="L78" s="228">
        <v>2</v>
      </c>
      <c r="M78" s="228">
        <v>3</v>
      </c>
      <c r="N78" s="213">
        <v>2</v>
      </c>
      <c r="O78" s="214">
        <v>3</v>
      </c>
      <c r="P78" s="214">
        <v>1.5</v>
      </c>
      <c r="Q78" s="214"/>
      <c r="R78" s="234">
        <v>0</v>
      </c>
      <c r="S78" s="234">
        <v>2</v>
      </c>
      <c r="T78" s="182">
        <v>1</v>
      </c>
      <c r="U78" s="227"/>
      <c r="V78" s="228">
        <v>4</v>
      </c>
      <c r="W78" s="228"/>
      <c r="X78" s="32"/>
      <c r="Y78" s="185">
        <f t="shared" si="11"/>
        <v>5.5</v>
      </c>
      <c r="Z78" s="186">
        <f t="shared" si="12"/>
        <v>8</v>
      </c>
      <c r="AA78" s="32">
        <f t="shared" si="13"/>
        <v>9</v>
      </c>
      <c r="AB78" s="187">
        <f t="shared" si="15"/>
        <v>0</v>
      </c>
      <c r="AC78" s="188">
        <f t="shared" si="16"/>
        <v>9.5</v>
      </c>
      <c r="AD78" s="189"/>
      <c r="AE78" s="195">
        <f t="shared" si="14"/>
        <v>18.5</v>
      </c>
      <c r="AF78" s="195">
        <f t="shared" ref="AF78:AF85" si="17">SUM(N78:X78)</f>
        <v>13.5</v>
      </c>
    </row>
    <row r="79" spans="1:32" ht="16.5" thickBot="1">
      <c r="A79" s="201">
        <v>67</v>
      </c>
      <c r="B79" s="204">
        <v>1701360311</v>
      </c>
      <c r="C79" s="203" t="s">
        <v>255</v>
      </c>
      <c r="D79" s="213">
        <v>3</v>
      </c>
      <c r="E79" s="214">
        <v>1</v>
      </c>
      <c r="F79" s="214">
        <v>3</v>
      </c>
      <c r="G79" s="214">
        <v>3</v>
      </c>
      <c r="H79" s="180">
        <v>4</v>
      </c>
      <c r="I79" s="218">
        <v>4</v>
      </c>
      <c r="J79" s="182"/>
      <c r="K79" s="227"/>
      <c r="L79" s="228">
        <v>1</v>
      </c>
      <c r="M79" s="228"/>
      <c r="N79" s="213">
        <v>3</v>
      </c>
      <c r="O79" s="214">
        <v>2</v>
      </c>
      <c r="P79" s="214"/>
      <c r="Q79" s="214">
        <v>2</v>
      </c>
      <c r="R79" s="234">
        <v>1</v>
      </c>
      <c r="S79" s="234">
        <v>0.5</v>
      </c>
      <c r="T79" s="182">
        <v>1</v>
      </c>
      <c r="U79" s="227"/>
      <c r="V79" s="228">
        <v>2</v>
      </c>
      <c r="W79" s="228"/>
      <c r="X79" s="32"/>
      <c r="Y79" s="185">
        <f t="shared" si="11"/>
        <v>9</v>
      </c>
      <c r="Z79" s="186">
        <f t="shared" si="12"/>
        <v>5</v>
      </c>
      <c r="AA79" s="32">
        <f t="shared" si="13"/>
        <v>8.5</v>
      </c>
      <c r="AB79" s="187">
        <f t="shared" si="15"/>
        <v>3</v>
      </c>
      <c r="AC79" s="188">
        <f t="shared" si="16"/>
        <v>5</v>
      </c>
      <c r="AD79" s="189"/>
      <c r="AE79" s="195">
        <f t="shared" si="14"/>
        <v>19</v>
      </c>
      <c r="AF79" s="195">
        <f t="shared" si="17"/>
        <v>11.5</v>
      </c>
    </row>
    <row r="80" spans="1:32" ht="16.5" thickBot="1">
      <c r="A80" s="201">
        <v>68</v>
      </c>
      <c r="B80" s="204">
        <v>1701360285</v>
      </c>
      <c r="C80" s="203" t="s">
        <v>256</v>
      </c>
      <c r="D80" s="213">
        <v>0</v>
      </c>
      <c r="E80" s="214">
        <v>0</v>
      </c>
      <c r="F80" s="214">
        <v>0</v>
      </c>
      <c r="G80" s="214"/>
      <c r="H80" s="180">
        <v>0</v>
      </c>
      <c r="I80" s="218"/>
      <c r="J80" s="182"/>
      <c r="K80" s="227"/>
      <c r="L80" s="228">
        <v>0</v>
      </c>
      <c r="M80" s="228"/>
      <c r="N80" s="213">
        <v>0</v>
      </c>
      <c r="O80" s="214">
        <v>0</v>
      </c>
      <c r="P80" s="214">
        <v>0</v>
      </c>
      <c r="Q80" s="214">
        <v>0.5</v>
      </c>
      <c r="R80" s="234">
        <v>0</v>
      </c>
      <c r="S80" s="234"/>
      <c r="T80" s="182">
        <v>1</v>
      </c>
      <c r="U80" s="227">
        <v>0</v>
      </c>
      <c r="V80" s="228">
        <v>2</v>
      </c>
      <c r="W80" s="228"/>
      <c r="X80" s="32"/>
      <c r="Y80" s="185">
        <f t="shared" si="11"/>
        <v>0</v>
      </c>
      <c r="Z80" s="186">
        <f t="shared" si="12"/>
        <v>0</v>
      </c>
      <c r="AA80" s="32">
        <f t="shared" si="13"/>
        <v>0</v>
      </c>
      <c r="AB80" s="187">
        <f t="shared" si="15"/>
        <v>0.5</v>
      </c>
      <c r="AC80" s="188">
        <f t="shared" si="16"/>
        <v>3</v>
      </c>
      <c r="AD80" s="189"/>
      <c r="AE80" s="195">
        <f t="shared" si="14"/>
        <v>0</v>
      </c>
      <c r="AF80" s="195">
        <f t="shared" si="17"/>
        <v>3.5</v>
      </c>
    </row>
    <row r="81" spans="1:32" ht="16.5" thickBot="1">
      <c r="A81" s="201">
        <v>69</v>
      </c>
      <c r="B81" s="204">
        <v>1701360289</v>
      </c>
      <c r="C81" s="203" t="s">
        <v>257</v>
      </c>
      <c r="D81" s="213">
        <v>3</v>
      </c>
      <c r="E81" s="214">
        <v>0</v>
      </c>
      <c r="F81" s="214">
        <v>3</v>
      </c>
      <c r="G81" s="214"/>
      <c r="H81" s="180">
        <v>0</v>
      </c>
      <c r="I81" s="218">
        <v>2</v>
      </c>
      <c r="J81" s="182"/>
      <c r="K81" s="227"/>
      <c r="L81" s="228">
        <v>2</v>
      </c>
      <c r="M81" s="228">
        <v>2</v>
      </c>
      <c r="N81" s="213">
        <v>2</v>
      </c>
      <c r="O81" s="214">
        <v>2</v>
      </c>
      <c r="P81" s="214"/>
      <c r="Q81" s="214">
        <v>2</v>
      </c>
      <c r="R81" s="234">
        <v>1</v>
      </c>
      <c r="S81" s="234"/>
      <c r="T81" s="182">
        <v>2</v>
      </c>
      <c r="U81" s="227"/>
      <c r="V81" s="228">
        <v>0</v>
      </c>
      <c r="W81" s="228"/>
      <c r="X81" s="32"/>
      <c r="Y81" s="185">
        <f t="shared" si="11"/>
        <v>6</v>
      </c>
      <c r="Z81" s="186">
        <f t="shared" si="12"/>
        <v>2</v>
      </c>
      <c r="AA81" s="32">
        <f t="shared" si="13"/>
        <v>6</v>
      </c>
      <c r="AB81" s="187">
        <f t="shared" si="15"/>
        <v>3</v>
      </c>
      <c r="AC81" s="188">
        <f t="shared" si="16"/>
        <v>4</v>
      </c>
      <c r="AD81" s="189"/>
      <c r="AE81" s="195">
        <f t="shared" si="14"/>
        <v>12</v>
      </c>
      <c r="AF81" s="195">
        <f t="shared" si="17"/>
        <v>9</v>
      </c>
    </row>
    <row r="82" spans="1:32" ht="16.5" thickBot="1">
      <c r="A82" s="201">
        <v>70</v>
      </c>
      <c r="B82" s="204">
        <v>1701360287</v>
      </c>
      <c r="C82" s="203" t="s">
        <v>258</v>
      </c>
      <c r="D82" s="213">
        <v>3</v>
      </c>
      <c r="E82" s="214"/>
      <c r="F82" s="214">
        <v>3</v>
      </c>
      <c r="G82" s="214">
        <v>3</v>
      </c>
      <c r="H82" s="180">
        <v>4</v>
      </c>
      <c r="I82" s="218"/>
      <c r="J82" s="182">
        <v>4</v>
      </c>
      <c r="K82" s="227">
        <v>3</v>
      </c>
      <c r="L82" s="228"/>
      <c r="M82" s="228"/>
      <c r="N82" s="213">
        <v>3</v>
      </c>
      <c r="O82" s="214">
        <v>3</v>
      </c>
      <c r="P82" s="214">
        <v>0.5</v>
      </c>
      <c r="Q82" s="214"/>
      <c r="R82" s="234">
        <v>1</v>
      </c>
      <c r="S82" s="234">
        <v>0.5</v>
      </c>
      <c r="T82" s="182">
        <v>1</v>
      </c>
      <c r="U82" s="227"/>
      <c r="V82" s="228">
        <v>0</v>
      </c>
      <c r="W82" s="228"/>
      <c r="X82" s="32"/>
      <c r="Y82" s="185">
        <f t="shared" si="11"/>
        <v>9</v>
      </c>
      <c r="Z82" s="186">
        <f t="shared" si="12"/>
        <v>11</v>
      </c>
      <c r="AA82" s="32">
        <f t="shared" si="13"/>
        <v>3.5</v>
      </c>
      <c r="AB82" s="187">
        <f t="shared" si="15"/>
        <v>1</v>
      </c>
      <c r="AC82" s="188">
        <f t="shared" si="16"/>
        <v>4.5</v>
      </c>
      <c r="AD82" s="189"/>
      <c r="AE82" s="195">
        <f t="shared" si="14"/>
        <v>20</v>
      </c>
      <c r="AF82" s="195">
        <f t="shared" si="17"/>
        <v>9</v>
      </c>
    </row>
    <row r="83" spans="1:32" ht="16.5" thickBot="1">
      <c r="A83" s="201">
        <v>71</v>
      </c>
      <c r="B83" s="204">
        <v>1701360284</v>
      </c>
      <c r="C83" s="203" t="s">
        <v>259</v>
      </c>
      <c r="D83" s="213">
        <v>1</v>
      </c>
      <c r="E83" s="214"/>
      <c r="F83" s="214">
        <v>1</v>
      </c>
      <c r="G83" s="214">
        <v>2</v>
      </c>
      <c r="H83" s="180">
        <v>3</v>
      </c>
      <c r="I83" s="218"/>
      <c r="J83" s="182"/>
      <c r="K83" s="227">
        <v>0</v>
      </c>
      <c r="L83" s="228">
        <v>0</v>
      </c>
      <c r="M83" s="228">
        <v>1</v>
      </c>
      <c r="N83" s="213">
        <v>0.5</v>
      </c>
      <c r="O83" s="214">
        <v>0</v>
      </c>
      <c r="P83" s="214">
        <v>0.5</v>
      </c>
      <c r="Q83" s="214">
        <v>0.5</v>
      </c>
      <c r="R83" s="234">
        <v>0</v>
      </c>
      <c r="S83" s="234"/>
      <c r="T83" s="182">
        <v>1</v>
      </c>
      <c r="U83" s="227"/>
      <c r="V83" s="228">
        <v>0</v>
      </c>
      <c r="W83" s="228"/>
      <c r="X83" s="32"/>
      <c r="Y83" s="185">
        <f t="shared" si="11"/>
        <v>4</v>
      </c>
      <c r="Z83" s="186">
        <f t="shared" si="12"/>
        <v>3</v>
      </c>
      <c r="AA83" s="32">
        <f t="shared" si="13"/>
        <v>1.5</v>
      </c>
      <c r="AB83" s="187">
        <f t="shared" si="15"/>
        <v>0.5</v>
      </c>
      <c r="AC83" s="188">
        <f t="shared" si="16"/>
        <v>1.5</v>
      </c>
      <c r="AD83" s="189"/>
      <c r="AE83" s="195">
        <f t="shared" si="14"/>
        <v>8</v>
      </c>
      <c r="AF83" s="195">
        <f t="shared" si="17"/>
        <v>2.5</v>
      </c>
    </row>
    <row r="84" spans="1:32" ht="16.5" thickBot="1">
      <c r="A84" s="201">
        <v>72</v>
      </c>
      <c r="B84" s="204">
        <v>1701360290</v>
      </c>
      <c r="C84" s="203" t="s">
        <v>260</v>
      </c>
      <c r="D84" s="213">
        <v>2</v>
      </c>
      <c r="E84" s="214"/>
      <c r="F84" s="214">
        <v>1</v>
      </c>
      <c r="G84" s="214">
        <v>0</v>
      </c>
      <c r="H84" s="180">
        <v>4</v>
      </c>
      <c r="I84" s="218">
        <v>0.5</v>
      </c>
      <c r="J84" s="182"/>
      <c r="K84" s="227">
        <v>2</v>
      </c>
      <c r="L84" s="228">
        <v>2</v>
      </c>
      <c r="M84" s="228"/>
      <c r="N84" s="213">
        <v>0</v>
      </c>
      <c r="O84" s="214">
        <v>2</v>
      </c>
      <c r="P84" s="214">
        <v>1</v>
      </c>
      <c r="Q84" s="214">
        <v>0.5</v>
      </c>
      <c r="R84" s="234">
        <v>0</v>
      </c>
      <c r="S84" s="234">
        <v>1</v>
      </c>
      <c r="T84" s="182"/>
      <c r="U84" s="227"/>
      <c r="V84" s="228">
        <v>1</v>
      </c>
      <c r="W84" s="228"/>
      <c r="X84" s="32"/>
      <c r="Y84" s="185">
        <f t="shared" si="11"/>
        <v>3</v>
      </c>
      <c r="Z84" s="186">
        <f t="shared" si="12"/>
        <v>8</v>
      </c>
      <c r="AA84" s="32">
        <f t="shared" si="13"/>
        <v>1.5</v>
      </c>
      <c r="AB84" s="187">
        <f t="shared" si="15"/>
        <v>0.5</v>
      </c>
      <c r="AC84" s="188">
        <f t="shared" si="16"/>
        <v>4</v>
      </c>
      <c r="AD84" s="189"/>
      <c r="AE84" s="195">
        <f t="shared" si="14"/>
        <v>11.5</v>
      </c>
      <c r="AF84" s="195">
        <f t="shared" si="17"/>
        <v>5.5</v>
      </c>
    </row>
    <row r="85" spans="1:32" ht="16.5" thickBot="1">
      <c r="A85" s="201">
        <v>73</v>
      </c>
      <c r="B85" s="204">
        <v>1701360282</v>
      </c>
      <c r="C85" s="207" t="s">
        <v>261</v>
      </c>
      <c r="D85" s="215"/>
      <c r="E85" s="216"/>
      <c r="F85" s="216"/>
      <c r="G85" s="216"/>
      <c r="H85" s="183"/>
      <c r="I85" s="219"/>
      <c r="J85" s="184"/>
      <c r="K85" s="229"/>
      <c r="L85" s="230"/>
      <c r="M85" s="230"/>
      <c r="N85" s="215"/>
      <c r="O85" s="216"/>
      <c r="P85" s="216"/>
      <c r="Q85" s="216"/>
      <c r="R85" s="235"/>
      <c r="S85" s="235"/>
      <c r="T85" s="184"/>
      <c r="U85" s="229"/>
      <c r="V85" s="230"/>
      <c r="W85" s="230"/>
      <c r="X85" s="32"/>
      <c r="Y85" s="185">
        <f t="shared" si="11"/>
        <v>0</v>
      </c>
      <c r="Z85" s="186">
        <f t="shared" si="12"/>
        <v>0</v>
      </c>
      <c r="AA85" s="32">
        <f t="shared" si="13"/>
        <v>0</v>
      </c>
      <c r="AB85" s="187">
        <f t="shared" si="15"/>
        <v>0</v>
      </c>
      <c r="AC85" s="188">
        <f t="shared" si="16"/>
        <v>0</v>
      </c>
      <c r="AD85" s="189"/>
      <c r="AE85" s="195">
        <f t="shared" si="14"/>
        <v>0</v>
      </c>
      <c r="AF85" s="195">
        <f t="shared" si="17"/>
        <v>0</v>
      </c>
    </row>
    <row r="86" spans="1:32" ht="15" customHeight="1" thickBot="1">
      <c r="A86" s="15"/>
      <c r="N86" s="297" t="s">
        <v>24</v>
      </c>
      <c r="O86" s="298"/>
      <c r="P86" s="298"/>
      <c r="Q86" s="298"/>
      <c r="R86" s="298"/>
      <c r="S86" s="298"/>
      <c r="T86" s="298"/>
      <c r="U86" s="298"/>
      <c r="V86" s="298"/>
      <c r="W86" s="298"/>
      <c r="X86" s="299"/>
      <c r="Y86" s="300">
        <f t="shared" ref="Y86:AC86" si="18">0.4*Y12</f>
        <v>2.4000000000000004</v>
      </c>
      <c r="Z86" s="302">
        <f t="shared" si="18"/>
        <v>7.6000000000000005</v>
      </c>
      <c r="AA86" s="304">
        <f t="shared" si="18"/>
        <v>8.8000000000000007</v>
      </c>
      <c r="AB86" s="306">
        <f t="shared" si="18"/>
        <v>4.4000000000000004</v>
      </c>
      <c r="AC86" s="285">
        <f t="shared" si="18"/>
        <v>5.6000000000000005</v>
      </c>
      <c r="AD86" s="287"/>
      <c r="AE86" s="283"/>
      <c r="AF86" s="283"/>
    </row>
    <row r="87" spans="1:32" ht="8.25" customHeight="1" thickBot="1">
      <c r="A87" s="15"/>
      <c r="N87" s="297"/>
      <c r="O87" s="298"/>
      <c r="P87" s="298"/>
      <c r="Q87" s="298"/>
      <c r="R87" s="298"/>
      <c r="S87" s="298"/>
      <c r="T87" s="298"/>
      <c r="U87" s="298"/>
      <c r="V87" s="298"/>
      <c r="W87" s="298"/>
      <c r="X87" s="299"/>
      <c r="Y87" s="301"/>
      <c r="Z87" s="303"/>
      <c r="AA87" s="305"/>
      <c r="AB87" s="307"/>
      <c r="AC87" s="286"/>
      <c r="AD87" s="288"/>
      <c r="AE87" s="284"/>
      <c r="AF87" s="284"/>
    </row>
    <row r="88" spans="1:32" ht="15.75" thickBot="1">
      <c r="A88" s="15"/>
      <c r="N88" s="272" t="s">
        <v>20</v>
      </c>
      <c r="O88" s="273"/>
      <c r="P88" s="273"/>
      <c r="Q88" s="273"/>
      <c r="R88" s="273"/>
      <c r="S88" s="273"/>
      <c r="T88" s="273"/>
      <c r="U88" s="273"/>
      <c r="V88" s="273"/>
      <c r="W88" s="273"/>
      <c r="X88" s="274"/>
      <c r="Y88" s="311">
        <f t="shared" ref="Y88:AC88" si="19">COUNTIF(Y13:Y77,"&gt;=" &amp;Y86)</f>
        <v>57</v>
      </c>
      <c r="Z88" s="313">
        <f t="shared" si="19"/>
        <v>28</v>
      </c>
      <c r="AA88" s="315">
        <f t="shared" si="19"/>
        <v>35</v>
      </c>
      <c r="AB88" s="317">
        <f t="shared" si="19"/>
        <v>20</v>
      </c>
      <c r="AC88" s="318">
        <f t="shared" si="19"/>
        <v>39</v>
      </c>
      <c r="AD88" s="319"/>
      <c r="AE88" s="284"/>
      <c r="AF88" s="284"/>
    </row>
    <row r="89" spans="1:32" ht="9" customHeight="1" thickBot="1">
      <c r="N89" s="275"/>
      <c r="O89" s="276"/>
      <c r="P89" s="276"/>
      <c r="Q89" s="276"/>
      <c r="R89" s="276"/>
      <c r="S89" s="276"/>
      <c r="T89" s="276"/>
      <c r="U89" s="276"/>
      <c r="V89" s="276"/>
      <c r="W89" s="276"/>
      <c r="X89" s="277"/>
      <c r="Y89" s="312"/>
      <c r="Z89" s="314"/>
      <c r="AA89" s="316"/>
      <c r="AB89" s="307"/>
      <c r="AC89" s="286"/>
      <c r="AD89" s="288"/>
      <c r="AE89" s="284"/>
      <c r="AF89" s="284"/>
    </row>
    <row r="92" spans="1:32" ht="15.75" thickBot="1"/>
    <row r="93" spans="1:32" ht="43.5" customHeight="1" thickBot="1">
      <c r="B93" s="332" t="s">
        <v>25</v>
      </c>
      <c r="C93" s="333"/>
      <c r="D93" s="333"/>
      <c r="E93" s="334"/>
      <c r="F93" s="320" t="s">
        <v>29</v>
      </c>
      <c r="G93" s="320"/>
      <c r="H93" s="321"/>
      <c r="I93" s="193"/>
      <c r="J93" s="338" t="s">
        <v>30</v>
      </c>
      <c r="K93" s="339"/>
    </row>
    <row r="94" spans="1:32">
      <c r="B94" s="323" t="s">
        <v>26</v>
      </c>
      <c r="C94" s="326" t="s">
        <v>35</v>
      </c>
      <c r="D94" s="326"/>
      <c r="E94" s="327"/>
      <c r="F94" s="335">
        <v>71</v>
      </c>
      <c r="G94" s="326"/>
      <c r="H94" s="20">
        <f>0.2*F94</f>
        <v>14.200000000000001</v>
      </c>
      <c r="I94" s="220"/>
      <c r="J94" s="340">
        <v>1</v>
      </c>
      <c r="K94" s="341"/>
    </row>
    <row r="95" spans="1:32">
      <c r="B95" s="324"/>
      <c r="C95" s="328" t="s">
        <v>27</v>
      </c>
      <c r="D95" s="328"/>
      <c r="E95" s="329"/>
      <c r="F95" s="336"/>
      <c r="G95" s="328"/>
      <c r="H95" s="21">
        <f>0.4*F94</f>
        <v>28.400000000000002</v>
      </c>
      <c r="I95" s="196"/>
      <c r="J95" s="342">
        <v>2</v>
      </c>
      <c r="K95" s="343"/>
    </row>
    <row r="96" spans="1:32" ht="15.75" thickBot="1">
      <c r="B96" s="325"/>
      <c r="C96" s="330" t="s">
        <v>28</v>
      </c>
      <c r="D96" s="330"/>
      <c r="E96" s="331"/>
      <c r="F96" s="337"/>
      <c r="G96" s="330"/>
      <c r="H96" s="22">
        <f>0.6*F94</f>
        <v>42.6</v>
      </c>
      <c r="I96" s="221"/>
      <c r="J96" s="344">
        <v>3</v>
      </c>
      <c r="K96" s="345"/>
    </row>
    <row r="97" spans="3:32">
      <c r="H97" s="322"/>
      <c r="I97" s="322"/>
      <c r="J97" s="322"/>
      <c r="K97" s="322"/>
    </row>
    <row r="98" spans="3:32" ht="15.75" thickBot="1">
      <c r="H98" s="322"/>
      <c r="I98" s="322"/>
      <c r="J98" s="322"/>
      <c r="K98" s="322"/>
    </row>
    <row r="99" spans="3:32" ht="24" customHeight="1">
      <c r="C99" s="25" t="s">
        <v>36</v>
      </c>
      <c r="D99" s="26" t="s">
        <v>17</v>
      </c>
      <c r="E99" s="26" t="s">
        <v>19</v>
      </c>
      <c r="F99" s="26" t="s">
        <v>18</v>
      </c>
      <c r="G99" s="26" t="s">
        <v>32</v>
      </c>
      <c r="H99" s="26" t="s">
        <v>33</v>
      </c>
      <c r="I99" s="240"/>
      <c r="J99" s="241" t="s">
        <v>34</v>
      </c>
    </row>
    <row r="100" spans="3:32" ht="23.25" customHeight="1" thickBot="1">
      <c r="C100" s="28" t="s">
        <v>31</v>
      </c>
      <c r="D100" s="29">
        <f>IF(Y88&gt;=$H96,3,IF(Y88&gt;=$H95,2,IF(Y88&gt;=$H94,1,0)))</f>
        <v>3</v>
      </c>
      <c r="E100" s="29">
        <f>IF(Z88&gt;=$H96,3,IF(Z88&gt;=$H95,2,IF(Z88&gt;=$H94,1,0)))</f>
        <v>1</v>
      </c>
      <c r="F100" s="29">
        <f>IF(AA88&gt;=$H96,3,IF(AA88&gt;=$H95,2,IF(AA88&gt;=$H94,1,0)))</f>
        <v>2</v>
      </c>
      <c r="G100" s="29">
        <f>IF(AB88&gt;=$H96,3,IF(AB88&gt;=$H95,2,IF(AB88&gt;=$H94,1,0)))</f>
        <v>1</v>
      </c>
      <c r="H100" s="29">
        <f>IF(AC88&gt;=$H96,3,IF(AC88&gt;=$H95,2,IF(AC88&gt;=$H94,1,0)))</f>
        <v>2</v>
      </c>
      <c r="I100" s="242"/>
      <c r="J100" s="242">
        <f>IF(AD88&gt;=$H96,3,IF(AD88&gt;=$H95,2,IF(AD88&gt;=$H94,1,0)))</f>
        <v>0</v>
      </c>
    </row>
    <row r="101" spans="3:32">
      <c r="T101" s="23"/>
    </row>
    <row r="105" spans="3:32" ht="24.75" customHeight="1"/>
    <row r="106" spans="3:32" ht="23.25">
      <c r="X106" s="16" t="s">
        <v>23</v>
      </c>
      <c r="Y106" s="2"/>
      <c r="Z106" s="2"/>
      <c r="AA106" s="2"/>
      <c r="AB106" s="16"/>
      <c r="AC106" s="16"/>
      <c r="AD106" s="16"/>
      <c r="AE106" s="16"/>
      <c r="AF106" s="2"/>
    </row>
    <row r="107" spans="3:32" ht="18.75">
      <c r="X107" s="2"/>
      <c r="Y107" s="2"/>
      <c r="Z107" s="2"/>
      <c r="AA107" s="2" t="s">
        <v>21</v>
      </c>
      <c r="AB107" s="17" t="s">
        <v>22</v>
      </c>
      <c r="AC107" s="2"/>
      <c r="AD107" s="2"/>
      <c r="AE107" s="2"/>
      <c r="AF107" s="2"/>
    </row>
    <row r="111" spans="3:32">
      <c r="F111" s="1" t="s">
        <v>37</v>
      </c>
    </row>
  </sheetData>
  <sheetProtection password="CF0F" sheet="1" objects="1" scenarios="1" formatCells="0" formatColumns="0" formatRows="0" insertColumns="0" insertRows="0" insertHyperlinks="0" deleteColumns="0" deleteRows="0" sort="0" autoFilter="0" pivotTables="0"/>
  <mergeCells count="47">
    <mergeCell ref="F93:H93"/>
    <mergeCell ref="H97:K97"/>
    <mergeCell ref="H98:K98"/>
    <mergeCell ref="B94:B96"/>
    <mergeCell ref="C94:E94"/>
    <mergeCell ref="C95:E95"/>
    <mergeCell ref="C96:E96"/>
    <mergeCell ref="B93:E93"/>
    <mergeCell ref="F94:G96"/>
    <mergeCell ref="J93:K93"/>
    <mergeCell ref="J94:K94"/>
    <mergeCell ref="J95:K95"/>
    <mergeCell ref="J96:K96"/>
    <mergeCell ref="AE9:AF11"/>
    <mergeCell ref="Y88:Y89"/>
    <mergeCell ref="Z88:Z89"/>
    <mergeCell ref="AA88:AA89"/>
    <mergeCell ref="AB88:AB89"/>
    <mergeCell ref="AC88:AC89"/>
    <mergeCell ref="AD88:AD89"/>
    <mergeCell ref="AE88:AE89"/>
    <mergeCell ref="AF88:AF89"/>
    <mergeCell ref="N88:X89"/>
    <mergeCell ref="Y8:Y11"/>
    <mergeCell ref="Z8:Z11"/>
    <mergeCell ref="AF86:AF87"/>
    <mergeCell ref="AC86:AC87"/>
    <mergeCell ref="AD86:AD87"/>
    <mergeCell ref="AE86:AE87"/>
    <mergeCell ref="AA8:AA11"/>
    <mergeCell ref="AB8:AB11"/>
    <mergeCell ref="AC8:AC11"/>
    <mergeCell ref="AD8:AD11"/>
    <mergeCell ref="N86:X87"/>
    <mergeCell ref="Y86:Y87"/>
    <mergeCell ref="Z86:Z87"/>
    <mergeCell ref="AA86:AA87"/>
    <mergeCell ref="AB86:AB87"/>
    <mergeCell ref="N8:X8"/>
    <mergeCell ref="N9:T9"/>
    <mergeCell ref="U9:X9"/>
    <mergeCell ref="A8:A12"/>
    <mergeCell ref="B8:B12"/>
    <mergeCell ref="C8:C12"/>
    <mergeCell ref="D9:J9"/>
    <mergeCell ref="K9:M9"/>
    <mergeCell ref="D8:M8"/>
  </mergeCells>
  <pageMargins left="0.7" right="0.7" top="0.75" bottom="0.75" header="0.3" footer="0.3"/>
  <pageSetup scale="49" fitToHeight="5" orientation="landscape" verticalDpi="1200" r:id="rId1"/>
  <rowBreaks count="1" manualBreakCount="1">
    <brk id="61" max="32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rgb="FFFFFF00"/>
    <pageSetUpPr fitToPage="1"/>
  </sheetPr>
  <dimension ref="A1:V104"/>
  <sheetViews>
    <sheetView tabSelected="1" view="pageBreakPreview" zoomScaleSheetLayoutView="100" workbookViewId="0">
      <selection activeCell="G86" sqref="G86"/>
    </sheetView>
  </sheetViews>
  <sheetFormatPr defaultRowHeight="15"/>
  <cols>
    <col min="1" max="1" width="13.7109375" customWidth="1"/>
    <col min="2" max="2" width="12.85546875" customWidth="1"/>
    <col min="3" max="3" width="16.28515625" customWidth="1"/>
    <col min="4" max="4" width="42.42578125" customWidth="1"/>
    <col min="5" max="5" width="13.42578125" style="31" customWidth="1"/>
    <col min="6" max="6" width="8.85546875" customWidth="1"/>
    <col min="7" max="8" width="6.5703125" customWidth="1"/>
  </cols>
  <sheetData>
    <row r="1" spans="2:22" ht="20.25">
      <c r="B1" s="361" t="s">
        <v>38</v>
      </c>
      <c r="C1" s="361"/>
      <c r="D1" s="361"/>
      <c r="E1" s="361"/>
      <c r="F1" s="3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ht="20.25">
      <c r="B2" s="1"/>
      <c r="C2" s="1"/>
      <c r="D2" s="30" t="s">
        <v>41</v>
      </c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3.5" customHeight="1" thickBot="1">
      <c r="B3" s="1"/>
      <c r="C3" s="1"/>
      <c r="D3" s="30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15.75">
      <c r="B4" s="1"/>
      <c r="C4" s="3" t="s">
        <v>0</v>
      </c>
      <c r="D4" s="99" t="str">
        <f>'CO_Attainment for Unit Tests'!C3</f>
        <v>Data Sture Using C (DSU)</v>
      </c>
      <c r="E4" s="15"/>
      <c r="F4" s="479" t="s">
        <v>283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16.5" thickBot="1">
      <c r="B5" s="1"/>
      <c r="C5" s="3" t="s">
        <v>1</v>
      </c>
      <c r="D5" s="4">
        <f>'CO_Attainment for Unit Tests'!C4</f>
        <v>17330</v>
      </c>
      <c r="E5" s="15"/>
      <c r="F5" s="480" t="s">
        <v>284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3" t="s">
        <v>13</v>
      </c>
      <c r="D6" s="99" t="str">
        <f>'CO_Attainment for Unit Tests'!C5</f>
        <v>III rd Sem (CO3G Scheme)</v>
      </c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3" t="s">
        <v>131</v>
      </c>
      <c r="D7" s="99" t="str">
        <f>'CO_Attainment for Unit Tests'!C6</f>
        <v>2017-18</v>
      </c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15.75" thickBot="1"/>
    <row r="9" spans="2:22" ht="15.75" customHeight="1" thickBot="1">
      <c r="B9" s="271" t="s">
        <v>2</v>
      </c>
      <c r="C9" s="364" t="s">
        <v>3</v>
      </c>
      <c r="D9" s="269" t="s">
        <v>4</v>
      </c>
      <c r="E9" s="364" t="s">
        <v>175</v>
      </c>
    </row>
    <row r="10" spans="2:22" ht="15.75" thickBot="1">
      <c r="B10" s="271"/>
      <c r="C10" s="365"/>
      <c r="D10" s="269"/>
      <c r="E10" s="365"/>
    </row>
    <row r="11" spans="2:22" ht="15.75" thickBot="1">
      <c r="B11" s="271"/>
      <c r="C11" s="365"/>
      <c r="D11" s="269"/>
      <c r="E11" s="365"/>
    </row>
    <row r="12" spans="2:22" ht="15.75" thickBot="1">
      <c r="B12" s="271"/>
      <c r="C12" s="365"/>
      <c r="D12" s="269"/>
      <c r="E12" s="365"/>
    </row>
    <row r="13" spans="2:22" ht="15.75" thickBot="1">
      <c r="B13" s="271"/>
      <c r="C13" s="366"/>
      <c r="D13" s="269"/>
      <c r="E13" s="175">
        <v>100</v>
      </c>
    </row>
    <row r="14" spans="2:22" ht="18.75">
      <c r="B14" s="197">
        <v>1</v>
      </c>
      <c r="C14" s="199">
        <f>'CO_Attainment for Unit Tests'!B13</f>
        <v>1601360018</v>
      </c>
      <c r="D14" s="198" t="str">
        <f>'CO_Attainment for Unit Tests'!C13</f>
        <v>APSINGEKAR SUNAYANA SUNIL</v>
      </c>
      <c r="E14" s="238">
        <v>95</v>
      </c>
    </row>
    <row r="15" spans="2:22" ht="18.75">
      <c r="B15" s="197">
        <v>2</v>
      </c>
      <c r="C15" s="199">
        <f>'CO_Attainment for Unit Tests'!B14</f>
        <v>1601360016</v>
      </c>
      <c r="D15" s="198" t="str">
        <f>'CO_Attainment for Unit Tests'!C14</f>
        <v>BANSODE PALLAVI MUKIND</v>
      </c>
      <c r="E15" s="237">
        <v>100</v>
      </c>
    </row>
    <row r="16" spans="2:22" ht="18.75">
      <c r="B16" s="197">
        <v>3</v>
      </c>
      <c r="C16" s="199">
        <f>'CO_Attainment for Unit Tests'!B15</f>
        <v>1601360014</v>
      </c>
      <c r="D16" s="198" t="str">
        <f>'CO_Attainment for Unit Tests'!C15</f>
        <v>BIRADAR SHAHUBAI ASHOK</v>
      </c>
      <c r="E16" s="237">
        <v>83</v>
      </c>
    </row>
    <row r="17" spans="2:5" ht="18.75">
      <c r="B17" s="197">
        <v>4</v>
      </c>
      <c r="C17" s="199">
        <f>'CO_Attainment for Unit Tests'!B16</f>
        <v>1601360069</v>
      </c>
      <c r="D17" s="198" t="str">
        <f>'CO_Attainment for Unit Tests'!C16</f>
        <v>BIRAJDAR MADHURI MADHUKAR</v>
      </c>
      <c r="E17" s="238">
        <v>86</v>
      </c>
    </row>
    <row r="18" spans="2:5" ht="18.75">
      <c r="B18" s="197">
        <v>5</v>
      </c>
      <c r="C18" s="199">
        <f>'CO_Attainment for Unit Tests'!B17</f>
        <v>1601360039</v>
      </c>
      <c r="D18" s="198" t="str">
        <f>'CO_Attainment for Unit Tests'!C17</f>
        <v>BIRAJDAR SHIVKANYA RAM</v>
      </c>
      <c r="E18" s="238">
        <v>100</v>
      </c>
    </row>
    <row r="19" spans="2:5" ht="18.75">
      <c r="B19" s="197">
        <v>6</v>
      </c>
      <c r="C19" s="199">
        <f>'CO_Attainment for Unit Tests'!B18</f>
        <v>1601360046</v>
      </c>
      <c r="D19" s="198" t="str">
        <f>'CO_Attainment for Unit Tests'!C18</f>
        <v>BIRAJDAR SRUSHTI MAHADEV</v>
      </c>
      <c r="E19" s="238">
        <v>47</v>
      </c>
    </row>
    <row r="20" spans="2:5" ht="18.75">
      <c r="B20" s="197">
        <v>7</v>
      </c>
      <c r="C20" s="199">
        <f>'CO_Attainment for Unit Tests'!B19</f>
        <v>1601360047</v>
      </c>
      <c r="D20" s="198" t="str">
        <f>'CO_Attainment for Unit Tests'!C19</f>
        <v>CHAUDHARI SNEHA SAMBHAJI</v>
      </c>
      <c r="E20" s="238">
        <v>47</v>
      </c>
    </row>
    <row r="21" spans="2:5" ht="18.75">
      <c r="B21" s="197">
        <v>8</v>
      </c>
      <c r="C21" s="199">
        <f>'CO_Attainment for Unit Tests'!B20</f>
        <v>1601360052</v>
      </c>
      <c r="D21" s="198" t="str">
        <f>'CO_Attainment for Unit Tests'!C20</f>
        <v>DALVI ASHVINI SHIVAJI</v>
      </c>
      <c r="E21" s="238">
        <v>49</v>
      </c>
    </row>
    <row r="22" spans="2:5" ht="18.75">
      <c r="B22" s="197">
        <v>9</v>
      </c>
      <c r="C22" s="199">
        <f>'CO_Attainment for Unit Tests'!B21</f>
        <v>1501360102</v>
      </c>
      <c r="D22" s="198" t="str">
        <f>'CO_Attainment for Unit Tests'!C21</f>
        <v>DHAGE POOJA UMESH</v>
      </c>
      <c r="E22" s="238">
        <v>30</v>
      </c>
    </row>
    <row r="23" spans="2:5" ht="18.75">
      <c r="B23" s="197">
        <v>10</v>
      </c>
      <c r="C23" s="199">
        <f>'CO_Attainment for Unit Tests'!B22</f>
        <v>1601360141</v>
      </c>
      <c r="D23" s="198" t="str">
        <f>'CO_Attainment for Unit Tests'!C22</f>
        <v>DHUMAL SUSMITA MADHAVRAO</v>
      </c>
      <c r="E23" s="238">
        <v>90</v>
      </c>
    </row>
    <row r="24" spans="2:5" ht="18.75">
      <c r="B24" s="197">
        <v>11</v>
      </c>
      <c r="C24" s="199">
        <f>'CO_Attainment for Unit Tests'!B23</f>
        <v>1601360056</v>
      </c>
      <c r="D24" s="198" t="str">
        <f>'CO_Attainment for Unit Tests'!C23</f>
        <v>DIVATE VAISHALI VAIJANATHRAO</v>
      </c>
      <c r="E24" s="238">
        <v>78</v>
      </c>
    </row>
    <row r="25" spans="2:5" ht="18.75">
      <c r="B25" s="197">
        <v>12</v>
      </c>
      <c r="C25" s="199">
        <f>'CO_Attainment for Unit Tests'!B24</f>
        <v>1601360030</v>
      </c>
      <c r="D25" s="198" t="str">
        <f>'CO_Attainment for Unit Tests'!C24</f>
        <v>GAIKWAD RUJATA DILIP</v>
      </c>
      <c r="E25" s="238">
        <v>52</v>
      </c>
    </row>
    <row r="26" spans="2:5" ht="18.75">
      <c r="B26" s="197">
        <v>13</v>
      </c>
      <c r="C26" s="199">
        <f>'CO_Attainment for Unit Tests'!B25</f>
        <v>1601360043</v>
      </c>
      <c r="D26" s="198" t="str">
        <f>'CO_Attainment for Unit Tests'!C25</f>
        <v>GAVRE ANJALI NARSING</v>
      </c>
      <c r="E26" s="237">
        <v>61</v>
      </c>
    </row>
    <row r="27" spans="2:5" ht="18.75">
      <c r="B27" s="197">
        <v>14</v>
      </c>
      <c r="C27" s="199">
        <f>'CO_Attainment for Unit Tests'!B26</f>
        <v>1601360138</v>
      </c>
      <c r="D27" s="198" t="str">
        <f>'CO_Attainment for Unit Tests'!C26</f>
        <v>GHAWALKAR SHRADDHA RADHAKISHAN</v>
      </c>
      <c r="E27" s="238">
        <v>23</v>
      </c>
    </row>
    <row r="28" spans="2:5" ht="18.75">
      <c r="B28" s="197">
        <v>15</v>
      </c>
      <c r="C28" s="199">
        <f>'CO_Attainment for Unit Tests'!B27</f>
        <v>1601360010</v>
      </c>
      <c r="D28" s="198" t="str">
        <f>'CO_Attainment for Unit Tests'!C27</f>
        <v>GOMARE GAURAVI SHIVRAJ</v>
      </c>
      <c r="E28" s="237">
        <v>53</v>
      </c>
    </row>
    <row r="29" spans="2:5" ht="18.75">
      <c r="B29" s="197">
        <v>16</v>
      </c>
      <c r="C29" s="199">
        <f>'CO_Attainment for Unit Tests'!B28</f>
        <v>1601360033</v>
      </c>
      <c r="D29" s="198" t="str">
        <f>'CO_Attainment for Unit Tests'!C28</f>
        <v>GORE ASHWINI LIMBRAJ</v>
      </c>
      <c r="E29" s="238">
        <v>24</v>
      </c>
    </row>
    <row r="30" spans="2:5" ht="18.75">
      <c r="B30" s="197">
        <v>17</v>
      </c>
      <c r="C30" s="199">
        <f>'CO_Attainment for Unit Tests'!B29</f>
        <v>1601360166</v>
      </c>
      <c r="D30" s="198" t="str">
        <f>'CO_Attainment for Unit Tests'!C29</f>
        <v>GORE RAJSHRI BALAJI</v>
      </c>
      <c r="E30" s="238">
        <v>86</v>
      </c>
    </row>
    <row r="31" spans="2:5" ht="18.75">
      <c r="B31" s="197">
        <v>18</v>
      </c>
      <c r="C31" s="199">
        <f>'CO_Attainment for Unit Tests'!B30</f>
        <v>1601360061</v>
      </c>
      <c r="D31" s="198" t="str">
        <f>'CO_Attainment for Unit Tests'!C30</f>
        <v>GOTAWALE GITANJALI MAROTI</v>
      </c>
      <c r="E31" s="238">
        <v>63</v>
      </c>
    </row>
    <row r="32" spans="2:5" ht="18.75">
      <c r="B32" s="197">
        <v>19</v>
      </c>
      <c r="C32" s="199">
        <f>'CO_Attainment for Unit Tests'!B31</f>
        <v>1601360027</v>
      </c>
      <c r="D32" s="198" t="str">
        <f>'CO_Attainment for Unit Tests'!C31</f>
        <v>GULMIRE SAYALI ANIL</v>
      </c>
      <c r="E32" s="237">
        <v>35</v>
      </c>
    </row>
    <row r="33" spans="2:5" ht="18.75">
      <c r="B33" s="197">
        <v>20</v>
      </c>
      <c r="C33" s="199">
        <f>'CO_Attainment for Unit Tests'!B32</f>
        <v>1601360022</v>
      </c>
      <c r="D33" s="198" t="str">
        <f>'CO_Attainment for Unit Tests'!C32</f>
        <v>JADHAV MAYURI SATISH</v>
      </c>
      <c r="E33" s="238">
        <v>69</v>
      </c>
    </row>
    <row r="34" spans="2:5" ht="18.75">
      <c r="B34" s="197">
        <v>21</v>
      </c>
      <c r="C34" s="199">
        <f>'CO_Attainment for Unit Tests'!B33</f>
        <v>1601360063</v>
      </c>
      <c r="D34" s="198" t="str">
        <f>'CO_Attainment for Unit Tests'!C33</f>
        <v>JADHAV SEJAL BABURAO</v>
      </c>
      <c r="E34" s="237">
        <v>100</v>
      </c>
    </row>
    <row r="35" spans="2:5" ht="18.75">
      <c r="B35" s="197">
        <v>22</v>
      </c>
      <c r="C35" s="199">
        <f>'CO_Attainment for Unit Tests'!B34</f>
        <v>1601360066</v>
      </c>
      <c r="D35" s="198" t="str">
        <f>'CO_Attainment for Unit Tests'!C34</f>
        <v>JOGI GEETA GORAKHNATH</v>
      </c>
      <c r="E35" s="238">
        <v>20</v>
      </c>
    </row>
    <row r="36" spans="2:5" ht="18.75">
      <c r="B36" s="197">
        <v>23</v>
      </c>
      <c r="C36" s="199">
        <f>'CO_Attainment for Unit Tests'!B35</f>
        <v>1601360073</v>
      </c>
      <c r="D36" s="198" t="str">
        <f>'CO_Attainment for Unit Tests'!C35</f>
        <v>KALE AISHWARYA BHAGWAN</v>
      </c>
      <c r="E36" s="238">
        <v>41</v>
      </c>
    </row>
    <row r="37" spans="2:5" ht="18.75">
      <c r="B37" s="197">
        <v>24</v>
      </c>
      <c r="C37" s="199">
        <f>'CO_Attainment for Unit Tests'!B36</f>
        <v>1601360077</v>
      </c>
      <c r="D37" s="198" t="str">
        <f>'CO_Attainment for Unit Tests'!C36</f>
        <v>KALE MOHINI JEEVAN</v>
      </c>
      <c r="E37" s="238">
        <v>90</v>
      </c>
    </row>
    <row r="38" spans="2:5" ht="18.75">
      <c r="B38" s="197">
        <v>25</v>
      </c>
      <c r="C38" s="199">
        <f>'CO_Attainment for Unit Tests'!B37</f>
        <v>1601360140</v>
      </c>
      <c r="D38" s="198" t="str">
        <f>'CO_Attainment for Unit Tests'!C37</f>
        <v>KALWALE RAJSHRI RAMESHWAR</v>
      </c>
      <c r="E38" s="238">
        <v>40</v>
      </c>
    </row>
    <row r="39" spans="2:5" ht="18.75">
      <c r="B39" s="197">
        <v>26</v>
      </c>
      <c r="C39" s="199">
        <f>'CO_Attainment for Unit Tests'!B38</f>
        <v>1601360174</v>
      </c>
      <c r="D39" s="198" t="str">
        <f>'CO_Attainment for Unit Tests'!C38</f>
        <v>KAMBLE KAJAL BHALCHANDRA</v>
      </c>
      <c r="E39" s="238">
        <v>34</v>
      </c>
    </row>
    <row r="40" spans="2:5" ht="18.75">
      <c r="B40" s="197">
        <v>27</v>
      </c>
      <c r="C40" s="199">
        <f>'CO_Attainment for Unit Tests'!B39</f>
        <v>1601360086</v>
      </c>
      <c r="D40" s="198" t="str">
        <f>'CO_Attainment for Unit Tests'!C39</f>
        <v>KAMBLE SHRUTI PANDHARINATH</v>
      </c>
      <c r="E40" s="238">
        <v>86</v>
      </c>
    </row>
    <row r="41" spans="2:5" ht="18.75">
      <c r="B41" s="197">
        <v>28</v>
      </c>
      <c r="C41" s="199">
        <f>'CO_Attainment for Unit Tests'!B40</f>
        <v>1601360044</v>
      </c>
      <c r="D41" s="198" t="str">
        <f>'CO_Attainment for Unit Tests'!C40</f>
        <v>KAMBLE VAISHNAVI SHRIMANT</v>
      </c>
      <c r="E41" s="238">
        <v>56</v>
      </c>
    </row>
    <row r="42" spans="2:5" ht="18.75">
      <c r="B42" s="197">
        <v>29</v>
      </c>
      <c r="C42" s="199">
        <f>'CO_Attainment for Unit Tests'!B41</f>
        <v>1601360088</v>
      </c>
      <c r="D42" s="198" t="str">
        <f>'CO_Attainment for Unit Tests'!C41</f>
        <v>KARANDE MANDAKINI BALAJI</v>
      </c>
      <c r="E42" s="238">
        <v>78</v>
      </c>
    </row>
    <row r="43" spans="2:5" ht="18.75">
      <c r="B43" s="197">
        <v>30</v>
      </c>
      <c r="C43" s="199">
        <f>'CO_Attainment for Unit Tests'!B42</f>
        <v>1601360007</v>
      </c>
      <c r="D43" s="198" t="str">
        <f>'CO_Attainment for Unit Tests'!C42</f>
        <v>KARPE SONALI SANJAY</v>
      </c>
      <c r="E43" s="238">
        <v>59</v>
      </c>
    </row>
    <row r="44" spans="2:5" ht="18.75">
      <c r="B44" s="197">
        <v>31</v>
      </c>
      <c r="C44" s="199">
        <f>'CO_Attainment for Unit Tests'!B43</f>
        <v>1601360091</v>
      </c>
      <c r="D44" s="198" t="str">
        <f>'CO_Attainment for Unit Tests'!C43</f>
        <v>KOKATE POOJA DHARMRAJ</v>
      </c>
      <c r="E44" s="238">
        <v>68</v>
      </c>
    </row>
    <row r="45" spans="2:5" ht="18.75">
      <c r="B45" s="197">
        <v>32</v>
      </c>
      <c r="C45" s="199">
        <f>'CO_Attainment for Unit Tests'!B44</f>
        <v>1601360096</v>
      </c>
      <c r="D45" s="198" t="str">
        <f>'CO_Attainment for Unit Tests'!C44</f>
        <v>KOYALE SHRADHA SANJAY</v>
      </c>
      <c r="E45" s="238">
        <v>47</v>
      </c>
    </row>
    <row r="46" spans="2:5" ht="18.75">
      <c r="B46" s="197">
        <v>33</v>
      </c>
      <c r="C46" s="199">
        <f>'CO_Attainment for Unit Tests'!B45</f>
        <v>1601360006</v>
      </c>
      <c r="D46" s="198" t="str">
        <f>'CO_Attainment for Unit Tests'!C45</f>
        <v>KSHIRSAGAR RAJANI VIJAYKUMAR</v>
      </c>
      <c r="E46" s="238">
        <v>80</v>
      </c>
    </row>
    <row r="47" spans="2:5" ht="18.75">
      <c r="B47" s="197">
        <v>34</v>
      </c>
      <c r="C47" s="199">
        <f>'CO_Attainment for Unit Tests'!B46</f>
        <v>1601360099</v>
      </c>
      <c r="D47" s="198" t="str">
        <f>'CO_Attainment for Unit Tests'!C46</f>
        <v>KSHIRSAGAR YOGITA BHARATRAO</v>
      </c>
      <c r="E47" s="238">
        <v>50</v>
      </c>
    </row>
    <row r="48" spans="2:5" ht="18.75">
      <c r="B48" s="197">
        <v>35</v>
      </c>
      <c r="C48" s="199">
        <f>'CO_Attainment for Unit Tests'!B47</f>
        <v>1601360102</v>
      </c>
      <c r="D48" s="198" t="str">
        <f>'CO_Attainment for Unit Tests'!C47</f>
        <v>KURUD SHRINEETA SHRIKANT</v>
      </c>
      <c r="E48" s="238">
        <v>99</v>
      </c>
    </row>
    <row r="49" spans="2:5" ht="18.75">
      <c r="B49" s="197">
        <v>36</v>
      </c>
      <c r="C49" s="199">
        <f>'CO_Attainment for Unit Tests'!B48</f>
        <v>1601360041</v>
      </c>
      <c r="D49" s="198" t="str">
        <f>'CO_Attainment for Unit Tests'!C48</f>
        <v>LAGADE PRADNYA MILIND</v>
      </c>
      <c r="E49" s="238">
        <v>26</v>
      </c>
    </row>
    <row r="50" spans="2:5" ht="18.75">
      <c r="B50" s="197">
        <v>37</v>
      </c>
      <c r="C50" s="199">
        <f>'CO_Attainment for Unit Tests'!B49</f>
        <v>1601360105</v>
      </c>
      <c r="D50" s="198" t="str">
        <f>'CO_Attainment for Unit Tests'!C49</f>
        <v>MALVADKAR PRIYANKA MANOJ</v>
      </c>
      <c r="E50" s="237">
        <v>56</v>
      </c>
    </row>
    <row r="51" spans="2:5" ht="18.75">
      <c r="B51" s="197">
        <v>38</v>
      </c>
      <c r="C51" s="199">
        <f>'CO_Attainment for Unit Tests'!B50</f>
        <v>1601360239</v>
      </c>
      <c r="D51" s="198" t="str">
        <f>'CO_Attainment for Unit Tests'!C50</f>
        <v>MANE DIPALI SANJAY</v>
      </c>
      <c r="E51" s="238">
        <v>86</v>
      </c>
    </row>
    <row r="52" spans="2:5" ht="18.75">
      <c r="B52" s="197">
        <v>39</v>
      </c>
      <c r="C52" s="199">
        <f>'CO_Attainment for Unit Tests'!B51</f>
        <v>1601360107</v>
      </c>
      <c r="D52" s="198" t="str">
        <f>'CO_Attainment for Unit Tests'!C51</f>
        <v>MANE SNEHA LAXMAN</v>
      </c>
      <c r="E52" s="238">
        <v>33</v>
      </c>
    </row>
    <row r="53" spans="2:5" ht="18.75">
      <c r="B53" s="197">
        <v>40</v>
      </c>
      <c r="C53" s="199">
        <f>'CO_Attainment for Unit Tests'!B52</f>
        <v>1601360114</v>
      </c>
      <c r="D53" s="198" t="str">
        <f>'CO_Attainment for Unit Tests'!C52</f>
        <v>MATOLE PRIYANKA DILIP</v>
      </c>
      <c r="E53" s="238">
        <v>63</v>
      </c>
    </row>
    <row r="54" spans="2:5" ht="18.75">
      <c r="B54" s="197">
        <v>41</v>
      </c>
      <c r="C54" s="199">
        <f>'CO_Attainment for Unit Tests'!B53</f>
        <v>1601360112</v>
      </c>
      <c r="D54" s="198" t="str">
        <f>'CO_Attainment for Unit Tests'!C53</f>
        <v>MOHITE RADHA GORAKH</v>
      </c>
      <c r="E54" s="238">
        <v>54</v>
      </c>
    </row>
    <row r="55" spans="2:5" ht="18.75">
      <c r="B55" s="197">
        <v>42</v>
      </c>
      <c r="C55" s="199">
        <f>'CO_Attainment for Unit Tests'!B54</f>
        <v>1601360024</v>
      </c>
      <c r="D55" s="198" t="str">
        <f>'CO_Attainment for Unit Tests'!C54</f>
        <v>MUDHOLKAR DEEPALI PRADEEPRAO</v>
      </c>
      <c r="E55" s="238">
        <v>47</v>
      </c>
    </row>
    <row r="56" spans="2:5" ht="18.75">
      <c r="B56" s="197">
        <v>43</v>
      </c>
      <c r="C56" s="199">
        <f>'CO_Attainment for Unit Tests'!B55</f>
        <v>1601360117</v>
      </c>
      <c r="D56" s="198" t="str">
        <f>'CO_Attainment for Unit Tests'!C55</f>
        <v>NIKAM PRATIKSHA MAROTI</v>
      </c>
      <c r="E56" s="238">
        <v>70</v>
      </c>
    </row>
    <row r="57" spans="2:5" ht="18.75">
      <c r="B57" s="197">
        <v>44</v>
      </c>
      <c r="C57" s="199">
        <f>'CO_Attainment for Unit Tests'!B56</f>
        <v>1601360118</v>
      </c>
      <c r="D57" s="198" t="str">
        <f>'CO_Attainment for Unit Tests'!C56</f>
        <v>PARANDKAR GITANJALI MANOJ</v>
      </c>
      <c r="E57" s="238">
        <v>57</v>
      </c>
    </row>
    <row r="58" spans="2:5" ht="18.75">
      <c r="B58" s="197">
        <v>45</v>
      </c>
      <c r="C58" s="199">
        <f>'CO_Attainment for Unit Tests'!B57</f>
        <v>1601360119</v>
      </c>
      <c r="D58" s="198" t="str">
        <f>'CO_Attainment for Unit Tests'!C57</f>
        <v>PATIL VISHAKHA UMAKANT</v>
      </c>
      <c r="E58" s="238">
        <v>48</v>
      </c>
    </row>
    <row r="59" spans="2:5" ht="18.75">
      <c r="B59" s="197">
        <v>46</v>
      </c>
      <c r="C59" s="199">
        <f>'CO_Attainment for Unit Tests'!B58</f>
        <v>1601360120</v>
      </c>
      <c r="D59" s="198" t="str">
        <f>'CO_Attainment for Unit Tests'!C58</f>
        <v>PAWAR POOJA PANDURANG</v>
      </c>
      <c r="E59" s="238">
        <v>87</v>
      </c>
    </row>
    <row r="60" spans="2:5" ht="18.75">
      <c r="B60" s="197">
        <v>47</v>
      </c>
      <c r="C60" s="199">
        <f>'CO_Attainment for Unit Tests'!B59</f>
        <v>1601360121</v>
      </c>
      <c r="D60" s="198" t="str">
        <f>'CO_Attainment for Unit Tests'!C59</f>
        <v>PHULMANTE PRITILATA PARMESHWAR</v>
      </c>
      <c r="E60" s="238">
        <v>48</v>
      </c>
    </row>
    <row r="61" spans="2:5" ht="18.75">
      <c r="B61" s="197">
        <v>48</v>
      </c>
      <c r="C61" s="199">
        <f>'CO_Attainment for Unit Tests'!B60</f>
        <v>1601360122</v>
      </c>
      <c r="D61" s="198" t="str">
        <f>'CO_Attainment for Unit Tests'!C60</f>
        <v>RAKH NIKHITA YASHWANT</v>
      </c>
      <c r="E61" s="238">
        <v>55</v>
      </c>
    </row>
    <row r="62" spans="2:5" ht="18.75">
      <c r="B62" s="197">
        <v>49</v>
      </c>
      <c r="C62" s="199">
        <f>'CO_Attainment for Unit Tests'!B61</f>
        <v>1601360124</v>
      </c>
      <c r="D62" s="198" t="str">
        <f>'CO_Attainment for Unit Tests'!C61</f>
        <v>RATHOD MANISHA PHULCHAND</v>
      </c>
      <c r="E62" s="238">
        <v>60</v>
      </c>
    </row>
    <row r="63" spans="2:5" ht="18.75">
      <c r="B63" s="197">
        <v>50</v>
      </c>
      <c r="C63" s="199">
        <f>'CO_Attainment for Unit Tests'!B62</f>
        <v>1601360126</v>
      </c>
      <c r="D63" s="198" t="str">
        <f>'CO_Attainment for Unit Tests'!C62</f>
        <v>RODKE SAKSHI MADHUKAR</v>
      </c>
      <c r="E63" s="238">
        <v>100</v>
      </c>
    </row>
    <row r="64" spans="2:5" ht="18.75">
      <c r="B64" s="197">
        <v>51</v>
      </c>
      <c r="C64" s="199">
        <f>'CO_Attainment for Unit Tests'!B63</f>
        <v>1601360169</v>
      </c>
      <c r="D64" s="198" t="str">
        <f>'CO_Attainment for Unit Tests'!C63</f>
        <v>SHIRPURE SNEHA SHRIMANT</v>
      </c>
      <c r="E64" s="238">
        <v>51</v>
      </c>
    </row>
    <row r="65" spans="2:5" ht="18.75">
      <c r="B65" s="197">
        <v>52</v>
      </c>
      <c r="C65" s="199">
        <f>'CO_Attainment for Unit Tests'!B64</f>
        <v>1601360005</v>
      </c>
      <c r="D65" s="198" t="str">
        <f>'CO_Attainment for Unit Tests'!C64</f>
        <v>SURYAWANSHI AKANSHA ASHOK</v>
      </c>
      <c r="E65" s="238">
        <v>50</v>
      </c>
    </row>
    <row r="66" spans="2:5" ht="18.75">
      <c r="B66" s="197">
        <v>53</v>
      </c>
      <c r="C66" s="199">
        <f>'CO_Attainment for Unit Tests'!B65</f>
        <v>1601360128</v>
      </c>
      <c r="D66" s="198" t="str">
        <f>'CO_Attainment for Unit Tests'!C65</f>
        <v>SURYAWANSHI PRATIKSHA DINKAR</v>
      </c>
      <c r="E66" s="238">
        <v>34</v>
      </c>
    </row>
    <row r="67" spans="2:5" ht="18.75">
      <c r="B67" s="197">
        <v>54</v>
      </c>
      <c r="C67" s="199">
        <f>'CO_Attainment for Unit Tests'!B66</f>
        <v>1601360129</v>
      </c>
      <c r="D67" s="198" t="str">
        <f>'CO_Attainment for Unit Tests'!C66</f>
        <v>SURYAWANSHI RANI ARJUN</v>
      </c>
      <c r="E67" s="238">
        <v>29</v>
      </c>
    </row>
    <row r="68" spans="2:5" ht="18.75">
      <c r="B68" s="197">
        <v>55</v>
      </c>
      <c r="C68" s="199">
        <f>'CO_Attainment for Unit Tests'!B67</f>
        <v>1601360172</v>
      </c>
      <c r="D68" s="198" t="str">
        <f>'CO_Attainment for Unit Tests'!C67</f>
        <v>SWAMI JYOTI RAMLING</v>
      </c>
      <c r="E68" s="238">
        <v>59</v>
      </c>
    </row>
    <row r="69" spans="2:5" ht="18.75">
      <c r="B69" s="197">
        <v>56</v>
      </c>
      <c r="C69" s="199">
        <f>'CO_Attainment for Unit Tests'!B68</f>
        <v>1601360142</v>
      </c>
      <c r="D69" s="198" t="str">
        <f>'CO_Attainment for Unit Tests'!C68</f>
        <v>SWAMI PRATIBHA UMAKANT</v>
      </c>
      <c r="E69" s="238">
        <v>80</v>
      </c>
    </row>
    <row r="70" spans="2:5" ht="18.75">
      <c r="B70" s="197">
        <v>57</v>
      </c>
      <c r="C70" s="199">
        <f>'CO_Attainment for Unit Tests'!B69</f>
        <v>1601360031</v>
      </c>
      <c r="D70" s="198" t="str">
        <f>'CO_Attainment for Unit Tests'!C69</f>
        <v>TANDALE HARSHITA PANDURANG</v>
      </c>
      <c r="E70" s="238">
        <v>97</v>
      </c>
    </row>
    <row r="71" spans="2:5" ht="18.75">
      <c r="B71" s="197">
        <v>58</v>
      </c>
      <c r="C71" s="199">
        <f>'CO_Attainment for Unit Tests'!B70</f>
        <v>1601360131</v>
      </c>
      <c r="D71" s="198" t="str">
        <f>'CO_Attainment for Unit Tests'!C70</f>
        <v>TAWADE PUNAM ABHIJIT</v>
      </c>
      <c r="E71" s="238">
        <v>34</v>
      </c>
    </row>
    <row r="72" spans="2:5" ht="18.75">
      <c r="B72" s="197">
        <v>59</v>
      </c>
      <c r="C72" s="199">
        <f>'CO_Attainment for Unit Tests'!B71</f>
        <v>1601360133</v>
      </c>
      <c r="D72" s="198" t="str">
        <f>'CO_Attainment for Unit Tests'!C71</f>
        <v>TEKALE KANCHAN ARUN</v>
      </c>
      <c r="E72" s="238">
        <v>68</v>
      </c>
    </row>
    <row r="73" spans="2:5" ht="18.75">
      <c r="B73" s="197">
        <v>60</v>
      </c>
      <c r="C73" s="199">
        <f>'CO_Attainment for Unit Tests'!B72</f>
        <v>1601360134</v>
      </c>
      <c r="D73" s="198" t="str">
        <f>'CO_Attainment for Unit Tests'!C72</f>
        <v>TEKALE SAYALI ANNASAHEB</v>
      </c>
      <c r="E73" s="238">
        <v>42</v>
      </c>
    </row>
    <row r="74" spans="2:5" ht="18.75">
      <c r="B74" s="197">
        <v>61</v>
      </c>
      <c r="C74" s="199">
        <f>'CO_Attainment for Unit Tests'!B73</f>
        <v>1601360136</v>
      </c>
      <c r="D74" s="198" t="str">
        <f>'CO_Attainment for Unit Tests'!C73</f>
        <v>UDGIRE SWATI BHAGWANRAO</v>
      </c>
      <c r="E74" s="238">
        <v>54</v>
      </c>
    </row>
    <row r="75" spans="2:5" ht="18.75">
      <c r="B75" s="197">
        <v>62</v>
      </c>
      <c r="C75" s="199">
        <f>'CO_Attainment for Unit Tests'!B74</f>
        <v>1301360074</v>
      </c>
      <c r="D75" s="239" t="str">
        <f>'CO_Attainment for Unit Tests'!C74</f>
        <v>SANDLE SHRADDHA RAMKISHAN</v>
      </c>
      <c r="E75" s="238"/>
    </row>
    <row r="76" spans="2:5" ht="15.75">
      <c r="B76" s="197">
        <v>63</v>
      </c>
      <c r="C76" s="199">
        <f>'CO_Attainment for Unit Tests'!B75</f>
        <v>1701360286</v>
      </c>
      <c r="D76" s="198" t="str">
        <f>'CO_Attainment for Unit Tests'!C75</f>
        <v>ADSULE KARTIKI YUVRAJ</v>
      </c>
      <c r="E76" s="481">
        <v>40</v>
      </c>
    </row>
    <row r="77" spans="2:5" ht="15.75">
      <c r="B77" s="197">
        <v>64</v>
      </c>
      <c r="C77" s="199">
        <f>'CO_Attainment for Unit Tests'!B76</f>
        <v>1701360291</v>
      </c>
      <c r="D77" s="239" t="str">
        <f>'CO_Attainment for Unit Tests'!C76</f>
        <v>BADADE SAYEE ANIL</v>
      </c>
      <c r="E77" s="481" t="s">
        <v>276</v>
      </c>
    </row>
    <row r="78" spans="2:5" ht="15.75">
      <c r="B78" s="197">
        <v>65</v>
      </c>
      <c r="C78" s="199">
        <f>'CO_Attainment for Unit Tests'!B77</f>
        <v>1701360288</v>
      </c>
      <c r="D78" s="198" t="str">
        <f>'CO_Attainment for Unit Tests'!C77</f>
        <v>BANDGAR AMBIKA HANUMANT</v>
      </c>
      <c r="E78" s="481">
        <v>31</v>
      </c>
    </row>
    <row r="79" spans="2:5" ht="18.75">
      <c r="B79" s="197">
        <v>66</v>
      </c>
      <c r="C79" s="199">
        <f>'CO_Attainment for Unit Tests'!B78</f>
        <v>1701360283</v>
      </c>
      <c r="D79" s="198" t="str">
        <f>'CO_Attainment for Unit Tests'!C78</f>
        <v>BIRADAR AKANKSHA NAGNATH</v>
      </c>
      <c r="E79" s="238">
        <v>74</v>
      </c>
    </row>
    <row r="80" spans="2:5" ht="15.75">
      <c r="B80" s="197">
        <v>67</v>
      </c>
      <c r="C80" s="199">
        <f>'CO_Attainment for Unit Tests'!B79</f>
        <v>1701360311</v>
      </c>
      <c r="D80" s="198" t="str">
        <f>'CO_Attainment for Unit Tests'!C79</f>
        <v>JAMADAR RUKHSAR KHAYUM</v>
      </c>
      <c r="E80" s="481">
        <v>41</v>
      </c>
    </row>
    <row r="81" spans="1:7" ht="18.75">
      <c r="B81" s="197">
        <v>68</v>
      </c>
      <c r="C81" s="199">
        <f>'CO_Attainment for Unit Tests'!B80</f>
        <v>1701360285</v>
      </c>
      <c r="D81" s="198" t="str">
        <f>'CO_Attainment for Unit Tests'!C80</f>
        <v>JAMGE NAMRATA SURESH</v>
      </c>
      <c r="E81" s="238">
        <v>21</v>
      </c>
    </row>
    <row r="82" spans="1:7" ht="15.75">
      <c r="B82" s="197">
        <v>69</v>
      </c>
      <c r="C82" s="199">
        <f>'CO_Attainment for Unit Tests'!B81</f>
        <v>1701360289</v>
      </c>
      <c r="D82" s="198" t="str">
        <f>'CO_Attainment for Unit Tests'!C81</f>
        <v>KHONDE ROHINI ANIL</v>
      </c>
      <c r="E82" s="481">
        <v>25</v>
      </c>
    </row>
    <row r="83" spans="1:7" ht="15.75">
      <c r="B83" s="197">
        <v>70</v>
      </c>
      <c r="C83" s="199">
        <f>'CO_Attainment for Unit Tests'!B82</f>
        <v>1701360287</v>
      </c>
      <c r="D83" s="198" t="str">
        <f>'CO_Attainment for Unit Tests'!C82</f>
        <v>LINGAMPALLI SHIVANI VIJAY</v>
      </c>
      <c r="E83" s="481">
        <v>22</v>
      </c>
    </row>
    <row r="84" spans="1:7" ht="18.75">
      <c r="B84" s="197">
        <v>71</v>
      </c>
      <c r="C84" s="199">
        <f>'CO_Attainment for Unit Tests'!B83</f>
        <v>1701360284</v>
      </c>
      <c r="D84" s="198" t="str">
        <f>'CO_Attainment for Unit Tests'!C83</f>
        <v>SABADE RADHA MARUTI</v>
      </c>
      <c r="E84" s="238">
        <v>15</v>
      </c>
    </row>
    <row r="85" spans="1:7" ht="15.75">
      <c r="B85" s="197">
        <v>72</v>
      </c>
      <c r="C85" s="199">
        <f>'CO_Attainment for Unit Tests'!B84</f>
        <v>1701360290</v>
      </c>
      <c r="D85" s="239" t="str">
        <f>'CO_Attainment for Unit Tests'!C84</f>
        <v>SHAIKH TAHNIYAT JAMIL</v>
      </c>
      <c r="E85" s="481" t="s">
        <v>276</v>
      </c>
    </row>
    <row r="86" spans="1:7" ht="19.5" thickBot="1">
      <c r="B86" s="197">
        <v>73</v>
      </c>
      <c r="C86" s="199">
        <f>'CO_Attainment for Unit Tests'!B85</f>
        <v>1701360282</v>
      </c>
      <c r="D86" s="239" t="str">
        <f>'CO_Attainment for Unit Tests'!C85</f>
        <v>VANJARE PRIYANKA BALAJI</v>
      </c>
      <c r="E86" s="482"/>
    </row>
    <row r="87" spans="1:7" ht="15" customHeight="1" thickBot="1">
      <c r="D87" s="173" t="s">
        <v>47</v>
      </c>
      <c r="E87" s="362">
        <f>D88*E13/100</f>
        <v>45.87</v>
      </c>
    </row>
    <row r="88" spans="1:7" ht="15.75" customHeight="1" thickBot="1">
      <c r="D88" s="191">
        <v>45.87</v>
      </c>
      <c r="E88" s="363"/>
    </row>
    <row r="89" spans="1:7" ht="15" customHeight="1" thickBot="1">
      <c r="D89" s="44" t="s">
        <v>20</v>
      </c>
      <c r="E89" s="45">
        <f>COUNTIF(E14:E79,"&gt;=" &amp;E87)</f>
        <v>48</v>
      </c>
    </row>
    <row r="90" spans="1:7" ht="15.75" customHeight="1">
      <c r="B90" t="s">
        <v>63</v>
      </c>
      <c r="D90" s="35"/>
      <c r="E90" s="36"/>
    </row>
    <row r="91" spans="1:7" ht="15.75" customHeight="1">
      <c r="D91" s="35"/>
      <c r="E91" s="36"/>
    </row>
    <row r="92" spans="1:7" ht="15.75" thickBot="1"/>
    <row r="93" spans="1:7" ht="19.5" customHeight="1" thickBot="1">
      <c r="A93" s="348" t="s">
        <v>25</v>
      </c>
      <c r="B93" s="349"/>
      <c r="C93" s="349"/>
      <c r="D93" s="350"/>
      <c r="E93" s="320" t="s">
        <v>29</v>
      </c>
      <c r="F93" s="321"/>
      <c r="G93" s="37" t="s">
        <v>30</v>
      </c>
    </row>
    <row r="94" spans="1:7" ht="15" customHeight="1">
      <c r="A94" s="351" t="s">
        <v>26</v>
      </c>
      <c r="B94" s="354" t="s">
        <v>46</v>
      </c>
      <c r="C94" s="354"/>
      <c r="D94" s="355"/>
      <c r="E94" s="356">
        <v>69</v>
      </c>
      <c r="F94" s="41">
        <f>0.55*$E94</f>
        <v>37.950000000000003</v>
      </c>
      <c r="G94" s="38">
        <v>1</v>
      </c>
    </row>
    <row r="95" spans="1:7">
      <c r="A95" s="352"/>
      <c r="B95" s="328" t="s">
        <v>28</v>
      </c>
      <c r="C95" s="328"/>
      <c r="D95" s="329"/>
      <c r="E95" s="357"/>
      <c r="F95" s="41">
        <f>0.6*$E94</f>
        <v>41.4</v>
      </c>
      <c r="G95" s="39">
        <v>2</v>
      </c>
    </row>
    <row r="96" spans="1:7" ht="15.75" thickBot="1">
      <c r="A96" s="353"/>
      <c r="B96" s="330" t="s">
        <v>45</v>
      </c>
      <c r="C96" s="330"/>
      <c r="D96" s="331"/>
      <c r="E96" s="358"/>
      <c r="F96" s="41">
        <f>0.65*$E94</f>
        <v>44.85</v>
      </c>
      <c r="G96" s="40">
        <v>3</v>
      </c>
    </row>
    <row r="98" spans="1:8" ht="15.75" thickBot="1"/>
    <row r="99" spans="1:8" ht="71.25" customHeight="1">
      <c r="A99" s="359" t="s">
        <v>42</v>
      </c>
      <c r="B99" s="360"/>
      <c r="C99" s="26" t="s">
        <v>17</v>
      </c>
      <c r="D99" s="26" t="s">
        <v>19</v>
      </c>
      <c r="E99" s="26" t="s">
        <v>18</v>
      </c>
      <c r="F99" s="26" t="s">
        <v>32</v>
      </c>
      <c r="G99" s="26" t="s">
        <v>33</v>
      </c>
      <c r="H99" s="27" t="s">
        <v>34</v>
      </c>
    </row>
    <row r="100" spans="1:8" ht="39" customHeight="1" thickBot="1">
      <c r="A100" s="346" t="s">
        <v>43</v>
      </c>
      <c r="B100" s="347"/>
      <c r="C100" s="29">
        <f>IF(E89&gt;=$F96,3,IF(E89&gt;=$F95,2,IF(E89&gt;=$F94,1,0)))</f>
        <v>3</v>
      </c>
      <c r="D100" s="29">
        <f>$C100</f>
        <v>3</v>
      </c>
      <c r="E100" s="29">
        <f>$C100</f>
        <v>3</v>
      </c>
      <c r="F100" s="29">
        <f>$C100</f>
        <v>3</v>
      </c>
      <c r="G100" s="29">
        <f>$C100</f>
        <v>3</v>
      </c>
      <c r="H100" s="29">
        <f>$C100</f>
        <v>3</v>
      </c>
    </row>
    <row r="101" spans="1:8">
      <c r="A101" t="s">
        <v>44</v>
      </c>
    </row>
    <row r="103" spans="1:8">
      <c r="E103" s="43" t="s">
        <v>179</v>
      </c>
    </row>
    <row r="104" spans="1:8">
      <c r="E104" s="43" t="s">
        <v>181</v>
      </c>
    </row>
  </sheetData>
  <sheetProtection formatCells="0" formatColumns="0" formatRows="0" insertColumns="0" insertRows="0" insertHyperlinks="0" deleteColumns="0" deleteRows="0" sort="0" autoFilter="0" pivotTables="0"/>
  <sortState ref="B14:E86">
    <sortCondition ref="B14:B86"/>
  </sortState>
  <mergeCells count="15">
    <mergeCell ref="B1:F1"/>
    <mergeCell ref="E87:E88"/>
    <mergeCell ref="B9:B13"/>
    <mergeCell ref="C9:C13"/>
    <mergeCell ref="D9:D13"/>
    <mergeCell ref="E9:E12"/>
    <mergeCell ref="A100:B100"/>
    <mergeCell ref="E93:F93"/>
    <mergeCell ref="A93:D93"/>
    <mergeCell ref="A94:A96"/>
    <mergeCell ref="B94:D94"/>
    <mergeCell ref="B95:D95"/>
    <mergeCell ref="B96:D96"/>
    <mergeCell ref="E94:E96"/>
    <mergeCell ref="A99:B99"/>
  </mergeCells>
  <pageMargins left="0.7" right="0.7" top="0.75" bottom="0.75" header="0.3" footer="0.3"/>
  <pageSetup scale="74" fitToHeight="3" orientation="portrait" verticalDpi="1200" r:id="rId1"/>
  <rowBreaks count="1" manualBreakCount="1">
    <brk id="58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tabColor rgb="FFFFFF00"/>
    <pageSetUpPr fitToPage="1"/>
  </sheetPr>
  <dimension ref="A1:H110"/>
  <sheetViews>
    <sheetView view="pageBreakPreview" topLeftCell="A4" zoomScaleSheetLayoutView="100" workbookViewId="0">
      <selection activeCell="A81" sqref="A81:XFD81"/>
    </sheetView>
  </sheetViews>
  <sheetFormatPr defaultRowHeight="15"/>
  <cols>
    <col min="2" max="2" width="10.42578125" customWidth="1"/>
    <col min="3" max="3" width="13.140625" customWidth="1"/>
    <col min="4" max="4" width="40.7109375" customWidth="1"/>
    <col min="5" max="5" width="15.5703125" customWidth="1"/>
    <col min="6" max="6" width="17.7109375" customWidth="1"/>
    <col min="7" max="7" width="23.140625" customWidth="1"/>
  </cols>
  <sheetData>
    <row r="1" spans="2:8" ht="20.25">
      <c r="D1" s="46" t="s">
        <v>49</v>
      </c>
      <c r="E1" s="46"/>
      <c r="F1" s="46"/>
      <c r="G1" s="46"/>
      <c r="H1" s="1"/>
    </row>
    <row r="2" spans="2:8" ht="20.25">
      <c r="B2" s="1"/>
      <c r="C2" s="1"/>
      <c r="E2" s="30" t="s">
        <v>48</v>
      </c>
      <c r="F2" s="1"/>
      <c r="G2" s="1"/>
    </row>
    <row r="3" spans="2:8" ht="20.25">
      <c r="B3" s="1"/>
      <c r="C3" s="1"/>
      <c r="D3" s="30"/>
      <c r="E3" s="31"/>
      <c r="F3" s="1"/>
      <c r="G3" s="1"/>
    </row>
    <row r="4" spans="2:8">
      <c r="B4" s="1"/>
      <c r="C4" s="3" t="s">
        <v>0</v>
      </c>
      <c r="D4" s="99" t="str">
        <f>'CO_Attainment for Unit Tests'!C3</f>
        <v>Data Sture Using C (DSU)</v>
      </c>
      <c r="E4" s="15"/>
      <c r="F4" s="1"/>
      <c r="G4" s="1"/>
      <c r="H4" s="1"/>
    </row>
    <row r="5" spans="2:8">
      <c r="B5" s="1"/>
      <c r="C5" s="3" t="s">
        <v>1</v>
      </c>
      <c r="D5" s="19">
        <f>'CO_Attainment for Unit Tests'!C4</f>
        <v>17330</v>
      </c>
      <c r="E5" s="15"/>
      <c r="F5" s="1"/>
      <c r="G5" s="1"/>
      <c r="H5" s="1"/>
    </row>
    <row r="6" spans="2:8">
      <c r="B6" s="1"/>
      <c r="C6" s="3" t="s">
        <v>13</v>
      </c>
      <c r="D6" s="19" t="str">
        <f>'CO_Attainment for Unit Tests'!C5</f>
        <v>III rd Sem (CO3G Scheme)</v>
      </c>
      <c r="E6" s="15"/>
      <c r="F6" s="1"/>
      <c r="G6" s="1"/>
      <c r="H6" s="1"/>
    </row>
    <row r="7" spans="2:8">
      <c r="B7" s="1"/>
      <c r="C7" s="3" t="s">
        <v>132</v>
      </c>
      <c r="D7" s="99" t="str">
        <f>'CO_Attainment for Unit Tests'!C6</f>
        <v>2017-18</v>
      </c>
      <c r="E7" s="15"/>
      <c r="F7" s="1"/>
      <c r="G7" s="1"/>
      <c r="H7" s="1"/>
    </row>
    <row r="8" spans="2:8" ht="15.75" thickBot="1"/>
    <row r="9" spans="2:8" ht="15.75" customHeight="1" thickBot="1">
      <c r="B9" s="271" t="s">
        <v>2</v>
      </c>
      <c r="C9" s="364" t="s">
        <v>3</v>
      </c>
      <c r="D9" s="367" t="s">
        <v>4</v>
      </c>
      <c r="E9" s="364" t="s">
        <v>277</v>
      </c>
      <c r="F9" s="369" t="s">
        <v>50</v>
      </c>
      <c r="G9" s="364" t="s">
        <v>51</v>
      </c>
    </row>
    <row r="10" spans="2:8" ht="15.75" customHeight="1" thickBot="1">
      <c r="B10" s="271"/>
      <c r="C10" s="365"/>
      <c r="D10" s="367"/>
      <c r="E10" s="365"/>
      <c r="F10" s="370"/>
      <c r="G10" s="365"/>
    </row>
    <row r="11" spans="2:8" ht="15.75" customHeight="1" thickBot="1">
      <c r="B11" s="271"/>
      <c r="C11" s="365"/>
      <c r="D11" s="367"/>
      <c r="E11" s="365"/>
      <c r="F11" s="370"/>
      <c r="G11" s="365"/>
    </row>
    <row r="12" spans="2:8" ht="42" customHeight="1" thickBot="1">
      <c r="B12" s="271"/>
      <c r="C12" s="365"/>
      <c r="D12" s="367"/>
      <c r="E12" s="368"/>
      <c r="F12" s="371"/>
      <c r="G12" s="368"/>
    </row>
    <row r="13" spans="2:8" ht="15.75" thickBot="1">
      <c r="B13" s="271"/>
      <c r="C13" s="366"/>
      <c r="D13" s="367"/>
      <c r="E13" s="47">
        <v>30</v>
      </c>
      <c r="F13" s="47">
        <v>25</v>
      </c>
      <c r="G13" s="192">
        <v>50</v>
      </c>
    </row>
    <row r="14" spans="2:8" ht="18.75">
      <c r="B14" s="9">
        <v>1</v>
      </c>
      <c r="C14" s="9">
        <f>'CO_Attainment for Unit Tests'!B13</f>
        <v>1601360018</v>
      </c>
      <c r="D14" s="9" t="str">
        <f>'CO_Attainment for Unit Tests'!C13</f>
        <v>APSINGEKAR SUNAYANA SUNIL</v>
      </c>
      <c r="E14" s="194">
        <v>23</v>
      </c>
      <c r="F14" s="243">
        <v>21</v>
      </c>
      <c r="G14" s="237">
        <v>42</v>
      </c>
    </row>
    <row r="15" spans="2:8" ht="18.75">
      <c r="B15" s="12">
        <v>2</v>
      </c>
      <c r="C15" s="12">
        <f>'CO_Attainment for Unit Tests'!B14</f>
        <v>1601360016</v>
      </c>
      <c r="D15" s="12" t="str">
        <f>'CO_Attainment for Unit Tests'!C14</f>
        <v>BANSODE PALLAVI MUKIND</v>
      </c>
      <c r="E15" s="194">
        <v>23</v>
      </c>
      <c r="F15" s="237">
        <v>21</v>
      </c>
      <c r="G15" s="237">
        <v>44</v>
      </c>
    </row>
    <row r="16" spans="2:8" ht="18.75">
      <c r="B16" s="12">
        <v>3</v>
      </c>
      <c r="C16" s="12">
        <f>'CO_Attainment for Unit Tests'!B15</f>
        <v>1601360014</v>
      </c>
      <c r="D16" s="12" t="str">
        <f>'CO_Attainment for Unit Tests'!C15</f>
        <v>BIRADAR SHAHUBAI ASHOK</v>
      </c>
      <c r="E16" s="194">
        <v>27</v>
      </c>
      <c r="F16" s="237">
        <v>22</v>
      </c>
      <c r="G16" s="237">
        <v>46</v>
      </c>
    </row>
    <row r="17" spans="2:7" ht="18.75">
      <c r="B17" s="12">
        <v>4</v>
      </c>
      <c r="C17" s="12">
        <f>'CO_Attainment for Unit Tests'!B16</f>
        <v>1601360069</v>
      </c>
      <c r="D17" s="12" t="str">
        <f>'CO_Attainment for Unit Tests'!C16</f>
        <v>BIRAJDAR MADHURI MADHUKAR</v>
      </c>
      <c r="E17" s="194">
        <v>25</v>
      </c>
      <c r="F17" s="238">
        <v>20</v>
      </c>
      <c r="G17" s="238">
        <v>44</v>
      </c>
    </row>
    <row r="18" spans="2:7" ht="18.75">
      <c r="B18" s="12">
        <v>5</v>
      </c>
      <c r="C18" s="12">
        <f>'CO_Attainment for Unit Tests'!B17</f>
        <v>1601360039</v>
      </c>
      <c r="D18" s="12" t="str">
        <f>'CO_Attainment for Unit Tests'!C17</f>
        <v>BIRAJDAR SHIVKANYA RAM</v>
      </c>
      <c r="E18" s="194">
        <v>29</v>
      </c>
      <c r="F18" s="243">
        <v>23</v>
      </c>
      <c r="G18" s="237">
        <v>48</v>
      </c>
    </row>
    <row r="19" spans="2:7" ht="18.75">
      <c r="B19" s="12">
        <v>6</v>
      </c>
      <c r="C19" s="12">
        <f>'CO_Attainment for Unit Tests'!B18</f>
        <v>1601360046</v>
      </c>
      <c r="D19" s="12" t="str">
        <f>'CO_Attainment for Unit Tests'!C18</f>
        <v>BIRAJDAR SRUSHTI MAHADEV</v>
      </c>
      <c r="E19" s="194">
        <v>25</v>
      </c>
      <c r="F19" s="238">
        <v>22</v>
      </c>
      <c r="G19" s="238">
        <v>44</v>
      </c>
    </row>
    <row r="20" spans="2:7" ht="18.75">
      <c r="B20" s="12">
        <v>7</v>
      </c>
      <c r="C20" s="12">
        <f>'CO_Attainment for Unit Tests'!B19</f>
        <v>1601360047</v>
      </c>
      <c r="D20" s="12" t="str">
        <f>'CO_Attainment for Unit Tests'!C19</f>
        <v>CHAUDHARI SNEHA SAMBHAJI</v>
      </c>
      <c r="E20" s="194">
        <v>28</v>
      </c>
      <c r="F20" s="243">
        <v>22</v>
      </c>
      <c r="G20" s="237">
        <v>42</v>
      </c>
    </row>
    <row r="21" spans="2:7" ht="18.75">
      <c r="B21" s="12">
        <v>8</v>
      </c>
      <c r="C21" s="12">
        <f>'CO_Attainment for Unit Tests'!B20</f>
        <v>1601360052</v>
      </c>
      <c r="D21" s="12" t="str">
        <f>'CO_Attainment for Unit Tests'!C20</f>
        <v>DALVI ASHVINI SHIVAJI</v>
      </c>
      <c r="E21" s="194">
        <v>25</v>
      </c>
      <c r="F21" s="243">
        <v>21</v>
      </c>
      <c r="G21" s="237">
        <v>39</v>
      </c>
    </row>
    <row r="22" spans="2:7" ht="18.75">
      <c r="B22" s="12">
        <v>9</v>
      </c>
      <c r="C22" s="12">
        <f>'CO_Attainment for Unit Tests'!B21</f>
        <v>1501360102</v>
      </c>
      <c r="D22" s="12" t="str">
        <f>'CO_Attainment for Unit Tests'!C21</f>
        <v>DHAGE POOJA UMESH</v>
      </c>
      <c r="E22" s="194">
        <v>15</v>
      </c>
      <c r="F22" s="243">
        <v>14</v>
      </c>
      <c r="G22" s="237">
        <v>25</v>
      </c>
    </row>
    <row r="23" spans="2:7" ht="18.75">
      <c r="B23" s="12">
        <v>10</v>
      </c>
      <c r="C23" s="12">
        <f>'CO_Attainment for Unit Tests'!B22</f>
        <v>1601360141</v>
      </c>
      <c r="D23" s="12" t="str">
        <f>'CO_Attainment for Unit Tests'!C22</f>
        <v>DHUMAL SUSMITA MADHAVRAO</v>
      </c>
      <c r="E23" s="194">
        <v>22</v>
      </c>
      <c r="F23" s="243">
        <v>21</v>
      </c>
      <c r="G23" s="237">
        <v>40</v>
      </c>
    </row>
    <row r="24" spans="2:7" ht="18.75">
      <c r="B24" s="12">
        <v>11</v>
      </c>
      <c r="C24" s="12">
        <f>'CO_Attainment for Unit Tests'!B23</f>
        <v>1601360056</v>
      </c>
      <c r="D24" s="12" t="str">
        <f>'CO_Attainment for Unit Tests'!C23</f>
        <v>DIVATE VAISHALI VAIJANATHRAO</v>
      </c>
      <c r="E24" s="194">
        <v>21</v>
      </c>
      <c r="F24" s="243">
        <v>19</v>
      </c>
      <c r="G24" s="237">
        <v>38</v>
      </c>
    </row>
    <row r="25" spans="2:7" ht="18.75">
      <c r="B25" s="12">
        <v>12</v>
      </c>
      <c r="C25" s="12">
        <f>'CO_Attainment for Unit Tests'!B24</f>
        <v>1601360030</v>
      </c>
      <c r="D25" s="12" t="str">
        <f>'CO_Attainment for Unit Tests'!C24</f>
        <v>GAIKWAD RUJATA DILIP</v>
      </c>
      <c r="E25" s="194">
        <v>22</v>
      </c>
      <c r="F25" s="243">
        <v>18</v>
      </c>
      <c r="G25" s="237">
        <v>37</v>
      </c>
    </row>
    <row r="26" spans="2:7" ht="18.75">
      <c r="B26" s="12">
        <v>13</v>
      </c>
      <c r="C26" s="12">
        <f>'CO_Attainment for Unit Tests'!B25</f>
        <v>1601360043</v>
      </c>
      <c r="D26" s="12" t="str">
        <f>'CO_Attainment for Unit Tests'!C25</f>
        <v>GAVRE ANJALI NARSING</v>
      </c>
      <c r="E26" s="194">
        <v>25</v>
      </c>
      <c r="F26" s="237">
        <v>21</v>
      </c>
      <c r="G26" s="237">
        <v>38</v>
      </c>
    </row>
    <row r="27" spans="2:7" ht="18.75">
      <c r="B27" s="12">
        <v>14</v>
      </c>
      <c r="C27" s="12">
        <f>'CO_Attainment for Unit Tests'!B26</f>
        <v>1601360138</v>
      </c>
      <c r="D27" s="12" t="str">
        <f>'CO_Attainment for Unit Tests'!C26</f>
        <v>GHAWALKAR SHRADDHA RADHAKISHAN</v>
      </c>
      <c r="E27" s="194">
        <v>27</v>
      </c>
      <c r="F27" s="243">
        <v>20</v>
      </c>
      <c r="G27" s="237">
        <v>38</v>
      </c>
    </row>
    <row r="28" spans="2:7" ht="18.75">
      <c r="B28" s="12">
        <v>15</v>
      </c>
      <c r="C28" s="12">
        <f>'CO_Attainment for Unit Tests'!B27</f>
        <v>1601360010</v>
      </c>
      <c r="D28" s="12" t="str">
        <f>'CO_Attainment for Unit Tests'!C27</f>
        <v>GOMARE GAURAVI SHIVRAJ</v>
      </c>
      <c r="E28" s="194">
        <v>25</v>
      </c>
      <c r="F28" s="237">
        <v>21</v>
      </c>
      <c r="G28" s="237">
        <v>40</v>
      </c>
    </row>
    <row r="29" spans="2:7" ht="18.75">
      <c r="B29" s="12">
        <v>16</v>
      </c>
      <c r="C29" s="12">
        <f>'CO_Attainment for Unit Tests'!B28</f>
        <v>1601360033</v>
      </c>
      <c r="D29" s="12" t="str">
        <f>'CO_Attainment for Unit Tests'!C28</f>
        <v>GORE ASHWINI LIMBRAJ</v>
      </c>
      <c r="E29" s="194">
        <v>22</v>
      </c>
      <c r="F29" s="243">
        <v>19</v>
      </c>
      <c r="G29" s="237">
        <v>35</v>
      </c>
    </row>
    <row r="30" spans="2:7" ht="18.75">
      <c r="B30" s="12">
        <v>17</v>
      </c>
      <c r="C30" s="12">
        <f>'CO_Attainment for Unit Tests'!B29</f>
        <v>1601360166</v>
      </c>
      <c r="D30" s="12" t="str">
        <f>'CO_Attainment for Unit Tests'!C29</f>
        <v>GORE RAJSHRI BALAJI</v>
      </c>
      <c r="E30" s="194">
        <v>22</v>
      </c>
      <c r="F30" s="243">
        <v>20</v>
      </c>
      <c r="G30" s="237">
        <v>40</v>
      </c>
    </row>
    <row r="31" spans="2:7" ht="18.75">
      <c r="B31" s="12">
        <v>18</v>
      </c>
      <c r="C31" s="12">
        <f>'CO_Attainment for Unit Tests'!B30</f>
        <v>1601360061</v>
      </c>
      <c r="D31" s="12" t="str">
        <f>'CO_Attainment for Unit Tests'!C30</f>
        <v>GOTAWALE GITANJALI MAROTI</v>
      </c>
      <c r="E31" s="194">
        <v>20</v>
      </c>
      <c r="F31" s="243">
        <v>18</v>
      </c>
      <c r="G31" s="237">
        <v>38</v>
      </c>
    </row>
    <row r="32" spans="2:7" ht="18.75">
      <c r="B32" s="12">
        <v>19</v>
      </c>
      <c r="C32" s="12">
        <f>'CO_Attainment for Unit Tests'!B31</f>
        <v>1601360027</v>
      </c>
      <c r="D32" s="12" t="str">
        <f>'CO_Attainment for Unit Tests'!C31</f>
        <v>GULMIRE SAYALI ANIL</v>
      </c>
      <c r="E32" s="194">
        <v>16</v>
      </c>
      <c r="F32" s="237">
        <v>17</v>
      </c>
      <c r="G32" s="237">
        <v>26</v>
      </c>
    </row>
    <row r="33" spans="2:7" ht="18.75">
      <c r="B33" s="12">
        <v>20</v>
      </c>
      <c r="C33" s="12">
        <f>'CO_Attainment for Unit Tests'!B32</f>
        <v>1601360022</v>
      </c>
      <c r="D33" s="12" t="str">
        <f>'CO_Attainment for Unit Tests'!C32</f>
        <v>JADHAV MAYURI SATISH</v>
      </c>
      <c r="E33" s="194">
        <v>22</v>
      </c>
      <c r="F33" s="243">
        <v>20</v>
      </c>
      <c r="G33" s="237">
        <v>37</v>
      </c>
    </row>
    <row r="34" spans="2:7" ht="18.75">
      <c r="B34" s="12">
        <v>21</v>
      </c>
      <c r="C34" s="12">
        <f>'CO_Attainment for Unit Tests'!B33</f>
        <v>1601360063</v>
      </c>
      <c r="D34" s="12" t="str">
        <f>'CO_Attainment for Unit Tests'!C33</f>
        <v>JADHAV SEJAL BABURAO</v>
      </c>
      <c r="E34" s="194">
        <v>25</v>
      </c>
      <c r="F34" s="237">
        <v>22</v>
      </c>
      <c r="G34" s="237">
        <v>42</v>
      </c>
    </row>
    <row r="35" spans="2:7" ht="18.75">
      <c r="B35" s="12">
        <v>22</v>
      </c>
      <c r="C35" s="12">
        <f>'CO_Attainment for Unit Tests'!B34</f>
        <v>1601360066</v>
      </c>
      <c r="D35" s="12" t="str">
        <f>'CO_Attainment for Unit Tests'!C34</f>
        <v>JOGI GEETA GORAKHNATH</v>
      </c>
      <c r="E35" s="194">
        <v>15</v>
      </c>
      <c r="F35" s="243">
        <v>14</v>
      </c>
      <c r="G35" s="237">
        <v>30</v>
      </c>
    </row>
    <row r="36" spans="2:7" ht="18.75">
      <c r="B36" s="12">
        <v>23</v>
      </c>
      <c r="C36" s="12">
        <f>'CO_Attainment for Unit Tests'!B35</f>
        <v>1601360073</v>
      </c>
      <c r="D36" s="12" t="str">
        <f>'CO_Attainment for Unit Tests'!C35</f>
        <v>KALE AISHWARYA BHAGWAN</v>
      </c>
      <c r="E36" s="194">
        <v>21</v>
      </c>
      <c r="F36" s="243">
        <v>18</v>
      </c>
      <c r="G36" s="237">
        <v>28</v>
      </c>
    </row>
    <row r="37" spans="2:7" ht="18.75">
      <c r="B37" s="12">
        <v>24</v>
      </c>
      <c r="C37" s="12">
        <f>'CO_Attainment for Unit Tests'!B36</f>
        <v>1601360077</v>
      </c>
      <c r="D37" s="12" t="str">
        <f>'CO_Attainment for Unit Tests'!C36</f>
        <v>KALE MOHINI JEEVAN</v>
      </c>
      <c r="E37" s="194">
        <v>26</v>
      </c>
      <c r="F37" s="243">
        <v>21</v>
      </c>
      <c r="G37" s="237">
        <v>41</v>
      </c>
    </row>
    <row r="38" spans="2:7" ht="18.75">
      <c r="B38" s="12">
        <v>25</v>
      </c>
      <c r="C38" s="12">
        <f>'CO_Attainment for Unit Tests'!B37</f>
        <v>1601360140</v>
      </c>
      <c r="D38" s="12" t="str">
        <f>'CO_Attainment for Unit Tests'!C37</f>
        <v>KALWALE RAJSHRI RAMESHWAR</v>
      </c>
      <c r="E38" s="194">
        <v>20</v>
      </c>
      <c r="F38" s="243">
        <v>17</v>
      </c>
      <c r="G38" s="237">
        <v>35</v>
      </c>
    </row>
    <row r="39" spans="2:7" ht="18.75">
      <c r="B39" s="12">
        <v>26</v>
      </c>
      <c r="C39" s="12">
        <f>'CO_Attainment for Unit Tests'!B38</f>
        <v>1601360174</v>
      </c>
      <c r="D39" s="12" t="str">
        <f>'CO_Attainment for Unit Tests'!C38</f>
        <v>KAMBLE KAJAL BHALCHANDRA</v>
      </c>
      <c r="E39" s="194">
        <v>20</v>
      </c>
      <c r="F39" s="243">
        <v>18</v>
      </c>
      <c r="G39" s="237">
        <v>33</v>
      </c>
    </row>
    <row r="40" spans="2:7" ht="18.75">
      <c r="B40" s="12">
        <v>27</v>
      </c>
      <c r="C40" s="12">
        <f>'CO_Attainment for Unit Tests'!B39</f>
        <v>1601360086</v>
      </c>
      <c r="D40" s="12" t="str">
        <f>'CO_Attainment for Unit Tests'!C39</f>
        <v>KAMBLE SHRUTI PANDHARINATH</v>
      </c>
      <c r="E40" s="194">
        <v>20</v>
      </c>
      <c r="F40" s="243">
        <v>18</v>
      </c>
      <c r="G40" s="237">
        <v>32</v>
      </c>
    </row>
    <row r="41" spans="2:7" ht="18.75">
      <c r="B41" s="12">
        <v>28</v>
      </c>
      <c r="C41" s="12">
        <f>'CO_Attainment for Unit Tests'!B40</f>
        <v>1601360044</v>
      </c>
      <c r="D41" s="12" t="str">
        <f>'CO_Attainment for Unit Tests'!C40</f>
        <v>KAMBLE VAISHNAVI SHRIMANT</v>
      </c>
      <c r="E41" s="194">
        <v>24</v>
      </c>
      <c r="F41" s="243">
        <v>18</v>
      </c>
      <c r="G41" s="237">
        <v>31</v>
      </c>
    </row>
    <row r="42" spans="2:7" ht="18.75">
      <c r="B42" s="12">
        <v>29</v>
      </c>
      <c r="C42" s="12">
        <f>'CO_Attainment for Unit Tests'!B41</f>
        <v>1601360088</v>
      </c>
      <c r="D42" s="12" t="str">
        <f>'CO_Attainment for Unit Tests'!C41</f>
        <v>KARANDE MANDAKINI BALAJI</v>
      </c>
      <c r="E42" s="194">
        <v>22</v>
      </c>
      <c r="F42" s="243">
        <v>20</v>
      </c>
      <c r="G42" s="237">
        <v>41</v>
      </c>
    </row>
    <row r="43" spans="2:7" ht="18.75">
      <c r="B43" s="12">
        <v>30</v>
      </c>
      <c r="C43" s="12">
        <f>'CO_Attainment for Unit Tests'!B42</f>
        <v>1601360007</v>
      </c>
      <c r="D43" s="12" t="str">
        <f>'CO_Attainment for Unit Tests'!C42</f>
        <v>KARPE SONALI SANJAY</v>
      </c>
      <c r="E43" s="194">
        <v>25</v>
      </c>
      <c r="F43" s="243">
        <v>22</v>
      </c>
      <c r="G43" s="237">
        <v>45</v>
      </c>
    </row>
    <row r="44" spans="2:7" ht="18.75">
      <c r="B44" s="12">
        <v>31</v>
      </c>
      <c r="C44" s="12">
        <f>'CO_Attainment for Unit Tests'!B43</f>
        <v>1601360091</v>
      </c>
      <c r="D44" s="12" t="str">
        <f>'CO_Attainment for Unit Tests'!C43</f>
        <v>KOKATE POOJA DHARMRAJ</v>
      </c>
      <c r="E44" s="194">
        <v>21</v>
      </c>
      <c r="F44" s="243">
        <v>18</v>
      </c>
      <c r="G44" s="237">
        <v>40</v>
      </c>
    </row>
    <row r="45" spans="2:7" ht="18.75">
      <c r="B45" s="12">
        <v>32</v>
      </c>
      <c r="C45" s="12">
        <f>'CO_Attainment for Unit Tests'!B44</f>
        <v>1601360096</v>
      </c>
      <c r="D45" s="12" t="str">
        <f>'CO_Attainment for Unit Tests'!C44</f>
        <v>KOYALE SHRADHA SANJAY</v>
      </c>
      <c r="E45" s="194">
        <v>26</v>
      </c>
      <c r="F45" s="243">
        <v>22</v>
      </c>
      <c r="G45" s="237">
        <v>44</v>
      </c>
    </row>
    <row r="46" spans="2:7" ht="18.75">
      <c r="B46" s="12">
        <v>33</v>
      </c>
      <c r="C46" s="12">
        <f>'CO_Attainment for Unit Tests'!B45</f>
        <v>1601360006</v>
      </c>
      <c r="D46" s="12" t="str">
        <f>'CO_Attainment for Unit Tests'!C45</f>
        <v>KSHIRSAGAR RAJANI VIJAYKUMAR</v>
      </c>
      <c r="E46" s="194">
        <v>28</v>
      </c>
      <c r="F46" s="243">
        <v>22</v>
      </c>
      <c r="G46" s="237">
        <v>46</v>
      </c>
    </row>
    <row r="47" spans="2:7" ht="18.75">
      <c r="B47" s="12">
        <v>34</v>
      </c>
      <c r="C47" s="12">
        <f>'CO_Attainment for Unit Tests'!B46</f>
        <v>1601360099</v>
      </c>
      <c r="D47" s="12" t="str">
        <f>'CO_Attainment for Unit Tests'!C46</f>
        <v>KSHIRSAGAR YOGITA BHARATRAO</v>
      </c>
      <c r="E47" s="194">
        <v>21</v>
      </c>
      <c r="F47" s="243">
        <v>19</v>
      </c>
      <c r="G47" s="237">
        <v>38</v>
      </c>
    </row>
    <row r="48" spans="2:7" ht="18.75">
      <c r="B48" s="12">
        <v>35</v>
      </c>
      <c r="C48" s="12">
        <f>'CO_Attainment for Unit Tests'!B47</f>
        <v>1601360102</v>
      </c>
      <c r="D48" s="12" t="str">
        <f>'CO_Attainment for Unit Tests'!C47</f>
        <v>KURUD SHRINEETA SHRIKANT</v>
      </c>
      <c r="E48" s="194">
        <v>29</v>
      </c>
      <c r="F48" s="243">
        <v>23</v>
      </c>
      <c r="G48" s="237">
        <v>48</v>
      </c>
    </row>
    <row r="49" spans="2:7" ht="18.75">
      <c r="B49" s="12">
        <v>36</v>
      </c>
      <c r="C49" s="12">
        <f>'CO_Attainment for Unit Tests'!B48</f>
        <v>1601360041</v>
      </c>
      <c r="D49" s="12" t="str">
        <f>'CO_Attainment for Unit Tests'!C48</f>
        <v>LAGADE PRADNYA MILIND</v>
      </c>
      <c r="E49" s="194">
        <v>16</v>
      </c>
      <c r="F49" s="243">
        <v>15</v>
      </c>
      <c r="G49" s="237">
        <v>26</v>
      </c>
    </row>
    <row r="50" spans="2:7" ht="18.75">
      <c r="B50" s="12">
        <v>37</v>
      </c>
      <c r="C50" s="12">
        <f>'CO_Attainment for Unit Tests'!B49</f>
        <v>1601360105</v>
      </c>
      <c r="D50" s="12" t="str">
        <f>'CO_Attainment for Unit Tests'!C49</f>
        <v>MALVADKAR PRIYANKA MANOJ</v>
      </c>
      <c r="E50" s="194">
        <v>26</v>
      </c>
      <c r="F50" s="237">
        <v>20</v>
      </c>
      <c r="G50" s="237">
        <v>42</v>
      </c>
    </row>
    <row r="51" spans="2:7" ht="18.75">
      <c r="B51" s="12">
        <v>38</v>
      </c>
      <c r="C51" s="12">
        <f>'CO_Attainment for Unit Tests'!B50</f>
        <v>1601360239</v>
      </c>
      <c r="D51" s="12" t="str">
        <f>'CO_Attainment for Unit Tests'!C50</f>
        <v>MANE DIPALI SANJAY</v>
      </c>
      <c r="E51" s="194">
        <v>24</v>
      </c>
      <c r="F51" s="243">
        <v>21</v>
      </c>
      <c r="G51" s="237">
        <v>42</v>
      </c>
    </row>
    <row r="52" spans="2:7" ht="18.75">
      <c r="B52" s="12">
        <v>39</v>
      </c>
      <c r="C52" s="12">
        <f>'CO_Attainment for Unit Tests'!B51</f>
        <v>1601360107</v>
      </c>
      <c r="D52" s="12" t="str">
        <f>'CO_Attainment for Unit Tests'!C51</f>
        <v>MANE SNEHA LAXMAN</v>
      </c>
      <c r="E52" s="194">
        <v>17</v>
      </c>
      <c r="F52" s="243">
        <v>16</v>
      </c>
      <c r="G52" s="237">
        <v>38</v>
      </c>
    </row>
    <row r="53" spans="2:7" ht="18.75">
      <c r="B53" s="12">
        <v>40</v>
      </c>
      <c r="C53" s="12">
        <f>'CO_Attainment for Unit Tests'!B52</f>
        <v>1601360114</v>
      </c>
      <c r="D53" s="12" t="str">
        <f>'CO_Attainment for Unit Tests'!C52</f>
        <v>MATOLE PRIYANKA DILIP</v>
      </c>
      <c r="E53" s="194">
        <v>23</v>
      </c>
      <c r="F53" s="243">
        <v>21</v>
      </c>
      <c r="G53" s="237">
        <v>41</v>
      </c>
    </row>
    <row r="54" spans="2:7" ht="18.75">
      <c r="B54" s="12">
        <v>41</v>
      </c>
      <c r="C54" s="12">
        <f>'CO_Attainment for Unit Tests'!B53</f>
        <v>1601360112</v>
      </c>
      <c r="D54" s="12" t="str">
        <f>'CO_Attainment for Unit Tests'!C53</f>
        <v>MOHITE RADHA GORAKH</v>
      </c>
      <c r="E54" s="194">
        <v>18</v>
      </c>
      <c r="F54" s="243">
        <v>17</v>
      </c>
      <c r="G54" s="237">
        <v>37</v>
      </c>
    </row>
    <row r="55" spans="2:7" ht="18.75">
      <c r="B55" s="12">
        <v>42</v>
      </c>
      <c r="C55" s="12">
        <f>'CO_Attainment for Unit Tests'!B54</f>
        <v>1601360024</v>
      </c>
      <c r="D55" s="12" t="str">
        <f>'CO_Attainment for Unit Tests'!C54</f>
        <v>MUDHOLKAR DEEPALI PRADEEPRAO</v>
      </c>
      <c r="E55" s="194">
        <v>23</v>
      </c>
      <c r="F55" s="243">
        <v>20</v>
      </c>
      <c r="G55" s="237">
        <v>41</v>
      </c>
    </row>
    <row r="56" spans="2:7" ht="18.75">
      <c r="B56" s="12">
        <v>43</v>
      </c>
      <c r="C56" s="12">
        <f>'CO_Attainment for Unit Tests'!B55</f>
        <v>1601360117</v>
      </c>
      <c r="D56" s="12" t="str">
        <f>'CO_Attainment for Unit Tests'!C55</f>
        <v>NIKAM PRATIKSHA MAROTI</v>
      </c>
      <c r="E56" s="194">
        <v>24</v>
      </c>
      <c r="F56" s="243">
        <v>21</v>
      </c>
      <c r="G56" s="237">
        <v>43</v>
      </c>
    </row>
    <row r="57" spans="2:7" ht="18.75">
      <c r="B57" s="12">
        <v>44</v>
      </c>
      <c r="C57" s="12">
        <f>'CO_Attainment for Unit Tests'!B56</f>
        <v>1601360118</v>
      </c>
      <c r="D57" s="12" t="str">
        <f>'CO_Attainment for Unit Tests'!C56</f>
        <v>PARANDKAR GITANJALI MANOJ</v>
      </c>
      <c r="E57" s="194">
        <v>22</v>
      </c>
      <c r="F57" s="243">
        <v>19</v>
      </c>
      <c r="G57" s="237">
        <v>35</v>
      </c>
    </row>
    <row r="58" spans="2:7" ht="18.75">
      <c r="B58" s="12">
        <v>45</v>
      </c>
      <c r="C58" s="12">
        <f>'CO_Attainment for Unit Tests'!B57</f>
        <v>1601360119</v>
      </c>
      <c r="D58" s="12" t="str">
        <f>'CO_Attainment for Unit Tests'!C57</f>
        <v>PATIL VISHAKHA UMAKANT</v>
      </c>
      <c r="E58" s="194">
        <v>21</v>
      </c>
      <c r="F58" s="243">
        <v>19</v>
      </c>
      <c r="G58" s="237">
        <v>37</v>
      </c>
    </row>
    <row r="59" spans="2:7" ht="18.75">
      <c r="B59" s="12">
        <v>46</v>
      </c>
      <c r="C59" s="12">
        <f>'CO_Attainment for Unit Tests'!B58</f>
        <v>1601360120</v>
      </c>
      <c r="D59" s="12" t="str">
        <f>'CO_Attainment for Unit Tests'!C58</f>
        <v>PAWAR POOJA PANDURANG</v>
      </c>
      <c r="E59" s="194">
        <v>18</v>
      </c>
      <c r="F59" s="243">
        <v>17</v>
      </c>
      <c r="G59" s="237">
        <v>37</v>
      </c>
    </row>
    <row r="60" spans="2:7" ht="18.75">
      <c r="B60" s="12">
        <v>47</v>
      </c>
      <c r="C60" s="12">
        <f>'CO_Attainment for Unit Tests'!B59</f>
        <v>1601360121</v>
      </c>
      <c r="D60" s="12" t="str">
        <f>'CO_Attainment for Unit Tests'!C59</f>
        <v>PHULMANTE PRITILATA PARMESHWAR</v>
      </c>
      <c r="E60" s="194">
        <v>23</v>
      </c>
      <c r="F60" s="243">
        <v>20</v>
      </c>
      <c r="G60" s="237">
        <v>42</v>
      </c>
    </row>
    <row r="61" spans="2:7" ht="18.75">
      <c r="B61" s="12">
        <v>48</v>
      </c>
      <c r="C61" s="12">
        <f>'CO_Attainment for Unit Tests'!B60</f>
        <v>1601360122</v>
      </c>
      <c r="D61" s="12" t="str">
        <f>'CO_Attainment for Unit Tests'!C60</f>
        <v>RAKH NIKHITA YASHWANT</v>
      </c>
      <c r="E61" s="194">
        <v>24</v>
      </c>
      <c r="F61" s="243">
        <v>18</v>
      </c>
      <c r="G61" s="237">
        <v>42</v>
      </c>
    </row>
    <row r="62" spans="2:7" ht="18.75">
      <c r="B62" s="12">
        <v>49</v>
      </c>
      <c r="C62" s="12">
        <f>'CO_Attainment for Unit Tests'!B61</f>
        <v>1601360124</v>
      </c>
      <c r="D62" s="12" t="str">
        <f>'CO_Attainment for Unit Tests'!C61</f>
        <v>RATHOD MANISHA PHULCHAND</v>
      </c>
      <c r="E62" s="194">
        <v>19</v>
      </c>
      <c r="F62" s="243">
        <v>19</v>
      </c>
      <c r="G62" s="237">
        <v>39</v>
      </c>
    </row>
    <row r="63" spans="2:7" ht="18.75">
      <c r="B63" s="12">
        <v>50</v>
      </c>
      <c r="C63" s="12">
        <f>'CO_Attainment for Unit Tests'!B62</f>
        <v>1601360126</v>
      </c>
      <c r="D63" s="12" t="str">
        <f>'CO_Attainment for Unit Tests'!C62</f>
        <v>RODKE SAKSHI MADHUKAR</v>
      </c>
      <c r="E63" s="194">
        <v>28</v>
      </c>
      <c r="F63" s="243">
        <v>22</v>
      </c>
      <c r="G63" s="237">
        <v>47</v>
      </c>
    </row>
    <row r="64" spans="2:7" ht="18.75">
      <c r="B64" s="12">
        <v>51</v>
      </c>
      <c r="C64" s="12">
        <f>'CO_Attainment for Unit Tests'!B63</f>
        <v>1601360169</v>
      </c>
      <c r="D64" s="12" t="str">
        <f>'CO_Attainment for Unit Tests'!C63</f>
        <v>SHIRPURE SNEHA SHRIMANT</v>
      </c>
      <c r="E64" s="194">
        <v>22</v>
      </c>
      <c r="F64" s="243">
        <v>20</v>
      </c>
      <c r="G64" s="237">
        <v>41</v>
      </c>
    </row>
    <row r="65" spans="2:7" ht="18.75">
      <c r="B65" s="12">
        <v>52</v>
      </c>
      <c r="C65" s="12">
        <f>'CO_Attainment for Unit Tests'!B64</f>
        <v>1601360005</v>
      </c>
      <c r="D65" s="12" t="str">
        <f>'CO_Attainment for Unit Tests'!C64</f>
        <v>SURYAWANSHI AKANSHA ASHOK</v>
      </c>
      <c r="E65" s="194">
        <v>22</v>
      </c>
      <c r="F65" s="243">
        <v>18</v>
      </c>
      <c r="G65" s="237">
        <v>39</v>
      </c>
    </row>
    <row r="66" spans="2:7" ht="18.75">
      <c r="B66" s="12">
        <v>53</v>
      </c>
      <c r="C66" s="12">
        <f>'CO_Attainment for Unit Tests'!B65</f>
        <v>1601360128</v>
      </c>
      <c r="D66" s="12" t="str">
        <f>'CO_Attainment for Unit Tests'!C65</f>
        <v>SURYAWANSHI PRATIKSHA DINKAR</v>
      </c>
      <c r="E66" s="194">
        <v>22</v>
      </c>
      <c r="F66" s="243">
        <v>18</v>
      </c>
      <c r="G66" s="237">
        <v>42</v>
      </c>
    </row>
    <row r="67" spans="2:7" ht="18.75">
      <c r="B67" s="12">
        <v>54</v>
      </c>
      <c r="C67" s="12">
        <f>'CO_Attainment for Unit Tests'!B66</f>
        <v>1601360129</v>
      </c>
      <c r="D67" s="12" t="str">
        <f>'CO_Attainment for Unit Tests'!C66</f>
        <v>SURYAWANSHI RANI ARJUN</v>
      </c>
      <c r="E67" s="194">
        <v>25</v>
      </c>
      <c r="F67" s="243">
        <v>21</v>
      </c>
      <c r="G67" s="237">
        <v>42</v>
      </c>
    </row>
    <row r="68" spans="2:7" ht="18.75">
      <c r="B68" s="12">
        <v>55</v>
      </c>
      <c r="C68" s="12">
        <f>'CO_Attainment for Unit Tests'!B67</f>
        <v>1601360172</v>
      </c>
      <c r="D68" s="12" t="str">
        <f>'CO_Attainment for Unit Tests'!C67</f>
        <v>SWAMI JYOTI RAMLING</v>
      </c>
      <c r="E68" s="194">
        <v>19</v>
      </c>
      <c r="F68" s="243">
        <v>18</v>
      </c>
      <c r="G68" s="237">
        <v>37</v>
      </c>
    </row>
    <row r="69" spans="2:7" ht="18.75">
      <c r="B69" s="12">
        <v>56</v>
      </c>
      <c r="C69" s="12">
        <f>'CO_Attainment for Unit Tests'!B68</f>
        <v>1601360142</v>
      </c>
      <c r="D69" s="12" t="str">
        <f>'CO_Attainment for Unit Tests'!C68</f>
        <v>SWAMI PRATIBHA UMAKANT</v>
      </c>
      <c r="E69" s="194">
        <v>21</v>
      </c>
      <c r="F69" s="243">
        <v>20</v>
      </c>
      <c r="G69" s="237">
        <v>41</v>
      </c>
    </row>
    <row r="70" spans="2:7" ht="18.75">
      <c r="B70" s="12">
        <v>57</v>
      </c>
      <c r="C70" s="12">
        <f>'CO_Attainment for Unit Tests'!B69</f>
        <v>1601360031</v>
      </c>
      <c r="D70" s="12" t="str">
        <f>'CO_Attainment for Unit Tests'!C69</f>
        <v>TANDALE HARSHITA PANDURANG</v>
      </c>
      <c r="E70" s="194">
        <v>28</v>
      </c>
      <c r="F70" s="243">
        <v>23</v>
      </c>
      <c r="G70" s="237">
        <v>48</v>
      </c>
    </row>
    <row r="71" spans="2:7" ht="18.75">
      <c r="B71" s="12">
        <v>58</v>
      </c>
      <c r="C71" s="12">
        <f>'CO_Attainment for Unit Tests'!B70</f>
        <v>1601360131</v>
      </c>
      <c r="D71" s="12" t="str">
        <f>'CO_Attainment for Unit Tests'!C70</f>
        <v>TAWADE PUNAM ABHIJIT</v>
      </c>
      <c r="E71" s="194">
        <v>25</v>
      </c>
      <c r="F71" s="243">
        <v>20</v>
      </c>
      <c r="G71" s="237">
        <v>40</v>
      </c>
    </row>
    <row r="72" spans="2:7" ht="18.75">
      <c r="B72" s="12">
        <v>59</v>
      </c>
      <c r="C72" s="12">
        <f>'CO_Attainment for Unit Tests'!B71</f>
        <v>1601360133</v>
      </c>
      <c r="D72" s="12" t="str">
        <f>'CO_Attainment for Unit Tests'!C71</f>
        <v>TEKALE KANCHAN ARUN</v>
      </c>
      <c r="E72" s="194">
        <v>21</v>
      </c>
      <c r="F72" s="243">
        <v>18</v>
      </c>
      <c r="G72" s="237">
        <v>38</v>
      </c>
    </row>
    <row r="73" spans="2:7" ht="18.75">
      <c r="B73" s="12">
        <v>60</v>
      </c>
      <c r="C73" s="12">
        <f>'CO_Attainment for Unit Tests'!B72</f>
        <v>1601360134</v>
      </c>
      <c r="D73" s="12" t="str">
        <f>'CO_Attainment for Unit Tests'!C72</f>
        <v>TEKALE SAYALI ANNASAHEB</v>
      </c>
      <c r="E73" s="194">
        <v>21</v>
      </c>
      <c r="F73" s="243">
        <v>20</v>
      </c>
      <c r="G73" s="237">
        <v>38</v>
      </c>
    </row>
    <row r="74" spans="2:7" ht="18.75">
      <c r="B74" s="12">
        <v>61</v>
      </c>
      <c r="C74" s="12">
        <f>'CO_Attainment for Unit Tests'!B73</f>
        <v>1601360136</v>
      </c>
      <c r="D74" s="12" t="str">
        <f>'CO_Attainment for Unit Tests'!C73</f>
        <v>UDGIRE SWATI BHAGWANRAO</v>
      </c>
      <c r="E74" s="194">
        <v>24</v>
      </c>
      <c r="F74" s="243">
        <v>19</v>
      </c>
      <c r="G74" s="237">
        <v>44</v>
      </c>
    </row>
    <row r="75" spans="2:7">
      <c r="B75" s="12">
        <v>62</v>
      </c>
      <c r="C75" s="12">
        <f>'CO_Attainment for Unit Tests'!B74</f>
        <v>1301360074</v>
      </c>
      <c r="D75" s="12" t="str">
        <f>'CO_Attainment for Unit Tests'!C74</f>
        <v>SANDLE SHRADDHA RAMKISHAN</v>
      </c>
      <c r="E75" s="246" t="s">
        <v>276</v>
      </c>
      <c r="F75" s="246" t="s">
        <v>276</v>
      </c>
      <c r="G75" s="246" t="s">
        <v>276</v>
      </c>
    </row>
    <row r="76" spans="2:7">
      <c r="B76" s="12">
        <v>63</v>
      </c>
      <c r="C76" s="12">
        <f>'CO_Attainment for Unit Tests'!B75</f>
        <v>1701360286</v>
      </c>
      <c r="D76" s="12" t="str">
        <f>'CO_Attainment for Unit Tests'!C75</f>
        <v>ADSULE KARTIKI YUVRAJ</v>
      </c>
      <c r="E76" s="202">
        <v>17</v>
      </c>
      <c r="F76" s="245">
        <v>16</v>
      </c>
      <c r="G76" s="244">
        <v>38</v>
      </c>
    </row>
    <row r="77" spans="2:7">
      <c r="B77" s="12">
        <v>64</v>
      </c>
      <c r="C77" s="12">
        <f>'CO_Attainment for Unit Tests'!B76</f>
        <v>1701360291</v>
      </c>
      <c r="D77" s="12" t="str">
        <f>'CO_Attainment for Unit Tests'!C76</f>
        <v>BADADE SAYEE ANIL</v>
      </c>
      <c r="E77" s="202">
        <v>19</v>
      </c>
      <c r="F77" s="245">
        <v>18</v>
      </c>
      <c r="G77" s="244" t="s">
        <v>276</v>
      </c>
    </row>
    <row r="78" spans="2:7">
      <c r="B78" s="12">
        <v>65</v>
      </c>
      <c r="C78" s="12">
        <f>'CO_Attainment for Unit Tests'!B77</f>
        <v>1701360288</v>
      </c>
      <c r="D78" s="12" t="str">
        <f>'CO_Attainment for Unit Tests'!C77</f>
        <v>BANDGAR AMBIKA HANUMANT</v>
      </c>
      <c r="E78" s="202">
        <v>21</v>
      </c>
      <c r="F78" s="245">
        <v>17</v>
      </c>
      <c r="G78" s="244">
        <v>40</v>
      </c>
    </row>
    <row r="79" spans="2:7" ht="14.25" customHeight="1">
      <c r="B79" s="125">
        <v>66</v>
      </c>
      <c r="C79" s="12">
        <f>'CO_Attainment for Unit Tests'!B78</f>
        <v>1701360283</v>
      </c>
      <c r="D79" s="12" t="str">
        <f>'CO_Attainment for Unit Tests'!C78</f>
        <v>BIRADAR AKANKSHA NAGNATH</v>
      </c>
      <c r="E79" s="194">
        <v>22</v>
      </c>
      <c r="F79" s="243">
        <v>16</v>
      </c>
      <c r="G79" s="237">
        <v>42</v>
      </c>
    </row>
    <row r="80" spans="2:7" ht="14.25" customHeight="1">
      <c r="B80" s="12">
        <v>67</v>
      </c>
      <c r="C80" s="12">
        <f>'CO_Attainment for Unit Tests'!B79</f>
        <v>1701360311</v>
      </c>
      <c r="D80" s="12" t="str">
        <f>'CO_Attainment for Unit Tests'!C79</f>
        <v>JAMADAR RUKHSAR KHAYUM</v>
      </c>
      <c r="E80" s="246">
        <v>20</v>
      </c>
      <c r="F80" s="245">
        <v>19</v>
      </c>
      <c r="G80" s="244">
        <v>41</v>
      </c>
    </row>
    <row r="81" spans="2:7" ht="14.25" customHeight="1">
      <c r="B81" s="12">
        <v>68</v>
      </c>
      <c r="C81" s="12">
        <f>'CO_Attainment for Unit Tests'!B80</f>
        <v>1701360285</v>
      </c>
      <c r="D81" s="12" t="str">
        <f>'CO_Attainment for Unit Tests'!C80</f>
        <v>JAMGE NAMRATA SURESH</v>
      </c>
      <c r="E81" s="246">
        <v>17</v>
      </c>
      <c r="F81" s="243">
        <v>16</v>
      </c>
      <c r="G81" s="237">
        <v>37</v>
      </c>
    </row>
    <row r="82" spans="2:7" ht="14.25" customHeight="1">
      <c r="B82" s="125">
        <v>69</v>
      </c>
      <c r="C82" s="12">
        <f>'CO_Attainment for Unit Tests'!B81</f>
        <v>1701360289</v>
      </c>
      <c r="D82" s="12" t="str">
        <f>'CO_Attainment for Unit Tests'!C81</f>
        <v>KHONDE ROHINI ANIL</v>
      </c>
      <c r="E82" s="246">
        <v>17</v>
      </c>
      <c r="F82" s="245">
        <v>16</v>
      </c>
      <c r="G82" s="244">
        <v>35</v>
      </c>
    </row>
    <row r="83" spans="2:7" ht="14.25" customHeight="1">
      <c r="B83" s="12">
        <v>70</v>
      </c>
      <c r="C83" s="12">
        <f>'CO_Attainment for Unit Tests'!B82</f>
        <v>1701360287</v>
      </c>
      <c r="D83" s="12" t="str">
        <f>'CO_Attainment for Unit Tests'!C82</f>
        <v>LINGAMPALLI SHIVANI VIJAY</v>
      </c>
      <c r="E83" s="246">
        <v>18</v>
      </c>
      <c r="F83" s="245">
        <v>16</v>
      </c>
      <c r="G83" s="244">
        <v>34</v>
      </c>
    </row>
    <row r="84" spans="2:7" ht="14.25" customHeight="1">
      <c r="B84" s="12">
        <v>71</v>
      </c>
      <c r="C84" s="12">
        <f>'CO_Attainment for Unit Tests'!B83</f>
        <v>1701360284</v>
      </c>
      <c r="D84" s="12" t="str">
        <f>'CO_Attainment for Unit Tests'!C83</f>
        <v>SABADE RADHA MARUTI</v>
      </c>
      <c r="E84" s="246">
        <v>16</v>
      </c>
      <c r="F84" s="243">
        <v>14</v>
      </c>
      <c r="G84" s="237">
        <v>29</v>
      </c>
    </row>
    <row r="85" spans="2:7" ht="14.25" customHeight="1">
      <c r="B85" s="125">
        <v>72</v>
      </c>
      <c r="C85" s="12">
        <f>'CO_Attainment for Unit Tests'!B84</f>
        <v>1701360290</v>
      </c>
      <c r="D85" s="12" t="str">
        <f>'CO_Attainment for Unit Tests'!C84</f>
        <v>SHAIKH TAHNIYAT JAMIL</v>
      </c>
      <c r="E85" s="246">
        <v>16</v>
      </c>
      <c r="F85" s="245">
        <v>16</v>
      </c>
      <c r="G85" s="244" t="s">
        <v>276</v>
      </c>
    </row>
    <row r="86" spans="2:7" ht="14.25" customHeight="1" thickBot="1">
      <c r="B86" s="12">
        <v>73</v>
      </c>
      <c r="C86" s="12">
        <f>'CO_Attainment for Unit Tests'!B85</f>
        <v>1701360282</v>
      </c>
      <c r="D86" s="12" t="str">
        <f>'CO_Attainment for Unit Tests'!C85</f>
        <v>VANJARE PRIYANKA BALAJI</v>
      </c>
      <c r="E86" s="246" t="s">
        <v>276</v>
      </c>
      <c r="F86" s="246" t="s">
        <v>276</v>
      </c>
      <c r="G86" s="246" t="s">
        <v>276</v>
      </c>
    </row>
    <row r="87" spans="2:7" ht="15" customHeight="1">
      <c r="D87" s="372" t="s">
        <v>53</v>
      </c>
      <c r="E87" s="372">
        <f>ROUNDUP(0.6*E13,1)</f>
        <v>18</v>
      </c>
      <c r="F87" s="372">
        <f>ROUNDUP(0.6*F13,1)</f>
        <v>15</v>
      </c>
      <c r="G87" s="372">
        <f>ROUNDUP(0.6*G13,1)</f>
        <v>30</v>
      </c>
    </row>
    <row r="88" spans="2:7" ht="15.75" customHeight="1" thickBot="1">
      <c r="D88" s="373"/>
      <c r="E88" s="373"/>
      <c r="F88" s="373"/>
      <c r="G88" s="373"/>
    </row>
    <row r="89" spans="2:7" ht="16.5" thickBot="1">
      <c r="D89" s="44" t="s">
        <v>20</v>
      </c>
      <c r="E89" s="45">
        <f>COUNTIF(E14:E86,"&gt;=" &amp;E87)</f>
        <v>61</v>
      </c>
      <c r="F89" s="45">
        <f>COUNTIF(F14:F86,"&gt;=" &amp;F87)</f>
        <v>68</v>
      </c>
      <c r="G89" s="45">
        <f>COUNTIF(G14:G86,"&gt;=" &amp;G87)</f>
        <v>64</v>
      </c>
    </row>
    <row r="92" spans="2:7" ht="15.75" thickBot="1"/>
    <row r="93" spans="2:7" ht="46.5" customHeight="1" thickBot="1">
      <c r="B93" s="348" t="s">
        <v>52</v>
      </c>
      <c r="C93" s="349"/>
      <c r="D93" s="350"/>
      <c r="E93" s="320" t="s">
        <v>29</v>
      </c>
      <c r="F93" s="321"/>
      <c r="G93" s="37" t="s">
        <v>30</v>
      </c>
    </row>
    <row r="94" spans="2:7">
      <c r="B94" s="351" t="s">
        <v>26</v>
      </c>
      <c r="C94" s="382" t="s">
        <v>28</v>
      </c>
      <c r="D94" s="383"/>
      <c r="E94" s="356">
        <v>69</v>
      </c>
      <c r="F94" s="41">
        <f>0.6*$E94</f>
        <v>41.4</v>
      </c>
      <c r="G94" s="38">
        <v>1</v>
      </c>
    </row>
    <row r="95" spans="2:7">
      <c r="B95" s="352"/>
      <c r="C95" s="384" t="s">
        <v>55</v>
      </c>
      <c r="D95" s="385"/>
      <c r="E95" s="357"/>
      <c r="F95" s="21">
        <f>0.7*$E94</f>
        <v>48.3</v>
      </c>
      <c r="G95" s="39">
        <v>2</v>
      </c>
    </row>
    <row r="96" spans="2:7" ht="15.75" thickBot="1">
      <c r="B96" s="353"/>
      <c r="C96" s="386" t="s">
        <v>54</v>
      </c>
      <c r="D96" s="387"/>
      <c r="E96" s="358"/>
      <c r="F96" s="42">
        <f>0.8*$E94</f>
        <v>55.2</v>
      </c>
      <c r="G96" s="40">
        <v>3</v>
      </c>
    </row>
    <row r="98" spans="1:8" ht="15.75" thickBot="1"/>
    <row r="99" spans="1:8" ht="33" customHeight="1" thickBot="1">
      <c r="A99" s="380" t="s">
        <v>56</v>
      </c>
      <c r="B99" s="381"/>
      <c r="C99" s="48" t="s">
        <v>17</v>
      </c>
      <c r="D99" s="48" t="s">
        <v>19</v>
      </c>
      <c r="E99" s="48" t="s">
        <v>18</v>
      </c>
      <c r="F99" s="48" t="s">
        <v>32</v>
      </c>
      <c r="G99" s="48" t="s">
        <v>33</v>
      </c>
      <c r="H99" s="49" t="s">
        <v>34</v>
      </c>
    </row>
    <row r="100" spans="1:8" ht="36.75" customHeight="1">
      <c r="A100" s="376" t="s">
        <v>57</v>
      </c>
      <c r="B100" s="377"/>
      <c r="C100" s="50">
        <f>IF(E89&gt;=$F96,3,IF(E89&gt;=$F95,2,IF(E89&gt;=$F94,1,0)))</f>
        <v>3</v>
      </c>
      <c r="D100" s="50">
        <f t="shared" ref="D100:H102" si="0">$C100</f>
        <v>3</v>
      </c>
      <c r="E100" s="50">
        <f t="shared" si="0"/>
        <v>3</v>
      </c>
      <c r="F100" s="50">
        <f t="shared" si="0"/>
        <v>3</v>
      </c>
      <c r="G100" s="50">
        <f t="shared" si="0"/>
        <v>3</v>
      </c>
      <c r="H100" s="52">
        <f t="shared" si="0"/>
        <v>3</v>
      </c>
    </row>
    <row r="101" spans="1:8" ht="37.5" customHeight="1">
      <c r="A101" s="374" t="s">
        <v>58</v>
      </c>
      <c r="B101" s="375"/>
      <c r="C101" s="51">
        <f>IF(F89&gt;=$F96,3,IF(F89&gt;=$F95,2,IF(F89&gt;=$F94,1,0)))</f>
        <v>3</v>
      </c>
      <c r="D101" s="51">
        <f t="shared" si="0"/>
        <v>3</v>
      </c>
      <c r="E101" s="51">
        <f t="shared" si="0"/>
        <v>3</v>
      </c>
      <c r="F101" s="51">
        <f t="shared" si="0"/>
        <v>3</v>
      </c>
      <c r="G101" s="51">
        <f t="shared" si="0"/>
        <v>3</v>
      </c>
      <c r="H101" s="53">
        <f t="shared" si="0"/>
        <v>3</v>
      </c>
    </row>
    <row r="102" spans="1:8" ht="31.5" customHeight="1" thickBot="1">
      <c r="A102" s="378" t="s">
        <v>59</v>
      </c>
      <c r="B102" s="379"/>
      <c r="C102" s="29">
        <f>IF(G89&gt;=$F96,3,IF(G89&gt;=$F95,2,IF(G89&gt;=$F94,1,0)))</f>
        <v>3</v>
      </c>
      <c r="D102" s="29">
        <f t="shared" si="0"/>
        <v>3</v>
      </c>
      <c r="E102" s="29">
        <f t="shared" si="0"/>
        <v>3</v>
      </c>
      <c r="F102" s="29">
        <f t="shared" si="0"/>
        <v>3</v>
      </c>
      <c r="G102" s="29">
        <f t="shared" si="0"/>
        <v>3</v>
      </c>
      <c r="H102" s="54">
        <f t="shared" si="0"/>
        <v>3</v>
      </c>
    </row>
    <row r="103" spans="1:8">
      <c r="B103" t="s">
        <v>61</v>
      </c>
    </row>
    <row r="104" spans="1:8">
      <c r="C104" t="s">
        <v>62</v>
      </c>
    </row>
    <row r="105" spans="1:8">
      <c r="C105" t="s">
        <v>60</v>
      </c>
    </row>
    <row r="109" spans="1:8">
      <c r="G109" s="43" t="s">
        <v>179</v>
      </c>
    </row>
    <row r="110" spans="1:8">
      <c r="G110" s="43" t="s">
        <v>181</v>
      </c>
    </row>
  </sheetData>
  <sheetProtection formatCells="0" formatColumns="0" formatRows="0" insertColumns="0" insertRows="0" insertHyperlinks="0" deleteColumns="0" deleteRows="0" sort="0" autoFilter="0" pivotTables="0"/>
  <sortState ref="B14:G86">
    <sortCondition ref="B14:B86"/>
  </sortState>
  <mergeCells count="21">
    <mergeCell ref="A101:B101"/>
    <mergeCell ref="A100:B100"/>
    <mergeCell ref="A102:B102"/>
    <mergeCell ref="A99:B99"/>
    <mergeCell ref="E93:F93"/>
    <mergeCell ref="B94:B96"/>
    <mergeCell ref="E94:E96"/>
    <mergeCell ref="B93:D93"/>
    <mergeCell ref="C94:D94"/>
    <mergeCell ref="C95:D95"/>
    <mergeCell ref="C96:D96"/>
    <mergeCell ref="G9:G12"/>
    <mergeCell ref="D87:D88"/>
    <mergeCell ref="E87:E88"/>
    <mergeCell ref="F87:F88"/>
    <mergeCell ref="G87:G88"/>
    <mergeCell ref="B9:B13"/>
    <mergeCell ref="C9:C13"/>
    <mergeCell ref="D9:D13"/>
    <mergeCell ref="E9:E12"/>
    <mergeCell ref="F9:F12"/>
  </mergeCells>
  <pageMargins left="0.7" right="0.7" top="0.75" bottom="0.75" header="0.3" footer="0.3"/>
  <pageSetup scale="88" fitToHeight="5" orientation="landscape" verticalDpi="1200" r:id="rId1"/>
  <rowBreaks count="2" manualBreakCount="2">
    <brk id="33" max="7" man="1"/>
    <brk id="68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tabColor rgb="FFFFFF00"/>
    <pageSetUpPr fitToPage="1"/>
  </sheetPr>
  <dimension ref="A1:G94"/>
  <sheetViews>
    <sheetView view="pageBreakPreview" topLeftCell="A2" zoomScaleSheetLayoutView="100" workbookViewId="0">
      <selection activeCell="B87" sqref="B87:D87"/>
    </sheetView>
  </sheetViews>
  <sheetFormatPr defaultRowHeight="15"/>
  <cols>
    <col min="3" max="3" width="13.85546875" customWidth="1"/>
    <col min="4" max="4" width="39" customWidth="1"/>
    <col min="5" max="5" width="19.140625" customWidth="1"/>
  </cols>
  <sheetData>
    <row r="1" spans="2:6" ht="20.25">
      <c r="C1" s="46" t="s">
        <v>158</v>
      </c>
      <c r="E1" s="46"/>
      <c r="F1" s="1"/>
    </row>
    <row r="2" spans="2:6">
      <c r="B2" s="1"/>
      <c r="C2" s="1"/>
      <c r="E2" s="1"/>
    </row>
    <row r="3" spans="2:6" ht="20.25">
      <c r="B3" s="1"/>
      <c r="C3" s="1"/>
      <c r="D3" s="30"/>
      <c r="E3" s="1"/>
    </row>
    <row r="4" spans="2:6">
      <c r="B4" s="1"/>
      <c r="C4" s="3" t="s">
        <v>0</v>
      </c>
      <c r="D4" s="33" t="str">
        <f>'CO_attain_MicroP_PR-TW_ESE'!D4</f>
        <v>Data Sture Using C (DSU)</v>
      </c>
      <c r="E4" s="1"/>
      <c r="F4" s="1"/>
    </row>
    <row r="5" spans="2:6">
      <c r="B5" s="1"/>
      <c r="C5" s="3" t="s">
        <v>1</v>
      </c>
      <c r="D5" s="33">
        <f>'CO_attain_MicroP_PR-TW_ESE'!D5</f>
        <v>17330</v>
      </c>
      <c r="E5" s="1"/>
      <c r="F5" s="1"/>
    </row>
    <row r="6" spans="2:6">
      <c r="B6" s="1"/>
      <c r="C6" s="3" t="s">
        <v>13</v>
      </c>
      <c r="D6" s="99" t="str">
        <f>'CO_attain_MicroP_PR-TW_ESE'!D6</f>
        <v>III rd Sem (CO3G Scheme)</v>
      </c>
      <c r="E6" s="1"/>
      <c r="F6" s="1"/>
    </row>
    <row r="7" spans="2:6">
      <c r="B7" s="1"/>
      <c r="C7" s="3" t="s">
        <v>132</v>
      </c>
      <c r="D7" s="99" t="str">
        <f>'CO_attain_MicroP_PR-TW_ESE'!D7</f>
        <v>2017-18</v>
      </c>
      <c r="E7" s="1"/>
      <c r="F7" s="1"/>
    </row>
    <row r="8" spans="2:6">
      <c r="B8" s="1"/>
      <c r="C8" s="3"/>
      <c r="D8" s="34"/>
      <c r="E8" s="1"/>
      <c r="F8" s="1"/>
    </row>
    <row r="9" spans="2:6" ht="16.5" thickBot="1">
      <c r="B9" s="62" t="s">
        <v>65</v>
      </c>
    </row>
    <row r="10" spans="2:6" ht="15.75" customHeight="1" thickBot="1">
      <c r="B10" s="271" t="s">
        <v>2</v>
      </c>
      <c r="C10" s="364" t="s">
        <v>3</v>
      </c>
      <c r="D10" s="367" t="s">
        <v>4</v>
      </c>
      <c r="E10" s="364" t="s">
        <v>154</v>
      </c>
    </row>
    <row r="11" spans="2:6" ht="15.75" thickBot="1">
      <c r="B11" s="271"/>
      <c r="C11" s="365"/>
      <c r="D11" s="367"/>
      <c r="E11" s="388"/>
    </row>
    <row r="12" spans="2:6" ht="15.75" thickBot="1">
      <c r="B12" s="271"/>
      <c r="C12" s="365"/>
      <c r="D12" s="367"/>
      <c r="E12" s="388"/>
    </row>
    <row r="13" spans="2:6" ht="15.75" thickBot="1">
      <c r="B13" s="271"/>
      <c r="C13" s="365"/>
      <c r="D13" s="367"/>
      <c r="E13" s="389"/>
    </row>
    <row r="14" spans="2:6" ht="15.75" thickBot="1">
      <c r="B14" s="271"/>
      <c r="C14" s="366"/>
      <c r="D14" s="367"/>
      <c r="E14" s="61">
        <v>5</v>
      </c>
    </row>
    <row r="15" spans="2:6" hidden="1">
      <c r="B15" s="9">
        <v>1</v>
      </c>
      <c r="C15" s="9">
        <f>'CO_attainment for ESEBoard Exam'!C14</f>
        <v>1601360018</v>
      </c>
      <c r="D15" s="9" t="str">
        <f>'CO_attainment for ESEBoard Exam'!D14</f>
        <v>APSINGEKAR SUNAYANA SUNIL</v>
      </c>
      <c r="E15" s="59"/>
    </row>
    <row r="16" spans="2:6" hidden="1">
      <c r="B16" s="12">
        <v>2</v>
      </c>
      <c r="C16" s="12">
        <f>'CO_attainment for ESEBoard Exam'!C15</f>
        <v>1601360016</v>
      </c>
      <c r="D16" s="12" t="str">
        <f>'CO_attainment for ESEBoard Exam'!D15</f>
        <v>BANSODE PALLAVI MUKIND</v>
      </c>
      <c r="E16" s="60"/>
    </row>
    <row r="17" spans="2:5" hidden="1">
      <c r="B17" s="12">
        <v>3</v>
      </c>
      <c r="C17" s="12">
        <f>'CO_attainment for ESEBoard Exam'!C16</f>
        <v>1601360014</v>
      </c>
      <c r="D17" s="12" t="str">
        <f>'CO_attainment for ESEBoard Exam'!D16</f>
        <v>BIRADAR SHAHUBAI ASHOK</v>
      </c>
      <c r="E17" s="60"/>
    </row>
    <row r="18" spans="2:5" hidden="1">
      <c r="B18" s="12">
        <v>4</v>
      </c>
      <c r="C18" s="12">
        <f>'CO_attainment for ESEBoard Exam'!C17</f>
        <v>1601360069</v>
      </c>
      <c r="D18" s="12" t="str">
        <f>'CO_attainment for ESEBoard Exam'!D17</f>
        <v>BIRAJDAR MADHURI MADHUKAR</v>
      </c>
      <c r="E18" s="60"/>
    </row>
    <row r="19" spans="2:5" hidden="1">
      <c r="B19" s="12">
        <v>5</v>
      </c>
      <c r="C19" s="12">
        <f>'CO_attainment for ESEBoard Exam'!C18</f>
        <v>1601360039</v>
      </c>
      <c r="D19" s="12" t="str">
        <f>'CO_attainment for ESEBoard Exam'!D18</f>
        <v>BIRAJDAR SHIVKANYA RAM</v>
      </c>
      <c r="E19" s="60"/>
    </row>
    <row r="20" spans="2:5" hidden="1">
      <c r="B20" s="12">
        <v>6</v>
      </c>
      <c r="C20" s="12">
        <f>'CO_attainment for ESEBoard Exam'!C19</f>
        <v>1601360046</v>
      </c>
      <c r="D20" s="12" t="str">
        <f>'CO_attainment for ESEBoard Exam'!D19</f>
        <v>BIRAJDAR SRUSHTI MAHADEV</v>
      </c>
      <c r="E20" s="60"/>
    </row>
    <row r="21" spans="2:5" hidden="1">
      <c r="B21" s="12">
        <v>7</v>
      </c>
      <c r="C21" s="12">
        <f>'CO_attainment for ESEBoard Exam'!C20</f>
        <v>1601360047</v>
      </c>
      <c r="D21" s="12" t="str">
        <f>'CO_attainment for ESEBoard Exam'!D20</f>
        <v>CHAUDHARI SNEHA SAMBHAJI</v>
      </c>
      <c r="E21" s="60"/>
    </row>
    <row r="22" spans="2:5" hidden="1">
      <c r="B22" s="12">
        <v>8</v>
      </c>
      <c r="C22" s="12">
        <f>'CO_attainment for ESEBoard Exam'!C21</f>
        <v>1601360052</v>
      </c>
      <c r="D22" s="12" t="str">
        <f>'CO_attainment for ESEBoard Exam'!D21</f>
        <v>DALVI ASHVINI SHIVAJI</v>
      </c>
      <c r="E22" s="60"/>
    </row>
    <row r="23" spans="2:5" hidden="1">
      <c r="B23" s="12">
        <v>9</v>
      </c>
      <c r="C23" s="12">
        <f>'CO_attainment for ESEBoard Exam'!C22</f>
        <v>1501360102</v>
      </c>
      <c r="D23" s="12" t="str">
        <f>'CO_attainment for ESEBoard Exam'!D22</f>
        <v>DHAGE POOJA UMESH</v>
      </c>
      <c r="E23" s="60"/>
    </row>
    <row r="24" spans="2:5" hidden="1">
      <c r="B24" s="12">
        <v>10</v>
      </c>
      <c r="C24" s="12">
        <f>'CO_attainment for ESEBoard Exam'!C23</f>
        <v>1601360141</v>
      </c>
      <c r="D24" s="12" t="str">
        <f>'CO_attainment for ESEBoard Exam'!D23</f>
        <v>DHUMAL SUSMITA MADHAVRAO</v>
      </c>
      <c r="E24" s="60"/>
    </row>
    <row r="25" spans="2:5" hidden="1">
      <c r="B25" s="12">
        <v>11</v>
      </c>
      <c r="C25" s="12">
        <f>'CO_attainment for ESEBoard Exam'!C24</f>
        <v>1601360056</v>
      </c>
      <c r="D25" s="12" t="str">
        <f>'CO_attainment for ESEBoard Exam'!D24</f>
        <v>DIVATE VAISHALI VAIJANATHRAO</v>
      </c>
      <c r="E25" s="12"/>
    </row>
    <row r="26" spans="2:5" hidden="1">
      <c r="B26" s="12">
        <v>12</v>
      </c>
      <c r="C26" s="12">
        <f>'CO_attainment for ESEBoard Exam'!C25</f>
        <v>1601360030</v>
      </c>
      <c r="D26" s="12" t="str">
        <f>'CO_attainment for ESEBoard Exam'!D25</f>
        <v>GAIKWAD RUJATA DILIP</v>
      </c>
      <c r="E26" s="12"/>
    </row>
    <row r="27" spans="2:5" hidden="1">
      <c r="B27" s="12">
        <v>13</v>
      </c>
      <c r="C27" s="12">
        <f>'CO_attainment for ESEBoard Exam'!C26</f>
        <v>1601360043</v>
      </c>
      <c r="D27" s="12" t="str">
        <f>'CO_attainment for ESEBoard Exam'!D26</f>
        <v>GAVRE ANJALI NARSING</v>
      </c>
      <c r="E27" s="12"/>
    </row>
    <row r="28" spans="2:5" hidden="1">
      <c r="B28" s="12">
        <v>14</v>
      </c>
      <c r="C28" s="12">
        <f>'CO_attainment for ESEBoard Exam'!C27</f>
        <v>1601360138</v>
      </c>
      <c r="D28" s="12" t="str">
        <f>'CO_attainment for ESEBoard Exam'!D27</f>
        <v>GHAWALKAR SHRADDHA RADHAKISHAN</v>
      </c>
      <c r="E28" s="12"/>
    </row>
    <row r="29" spans="2:5" hidden="1">
      <c r="B29" s="12">
        <v>15</v>
      </c>
      <c r="C29" s="12">
        <f>'CO_attainment for ESEBoard Exam'!C28</f>
        <v>1601360010</v>
      </c>
      <c r="D29" s="12" t="str">
        <f>'CO_attainment for ESEBoard Exam'!D28</f>
        <v>GOMARE GAURAVI SHIVRAJ</v>
      </c>
      <c r="E29" s="12"/>
    </row>
    <row r="30" spans="2:5" hidden="1">
      <c r="B30" s="12">
        <v>16</v>
      </c>
      <c r="C30" s="12">
        <f>'CO_attainment for ESEBoard Exam'!C29</f>
        <v>1601360033</v>
      </c>
      <c r="D30" s="12" t="str">
        <f>'CO_attainment for ESEBoard Exam'!D29</f>
        <v>GORE ASHWINI LIMBRAJ</v>
      </c>
      <c r="E30" s="12"/>
    </row>
    <row r="31" spans="2:5" hidden="1">
      <c r="B31" s="12">
        <v>17</v>
      </c>
      <c r="C31" s="12">
        <f>'CO_attainment for ESEBoard Exam'!C30</f>
        <v>1601360166</v>
      </c>
      <c r="D31" s="12" t="str">
        <f>'CO_attainment for ESEBoard Exam'!D30</f>
        <v>GORE RAJSHRI BALAJI</v>
      </c>
      <c r="E31" s="12"/>
    </row>
    <row r="32" spans="2:5" hidden="1">
      <c r="B32" s="12">
        <v>18</v>
      </c>
      <c r="C32" s="12">
        <f>'CO_attainment for ESEBoard Exam'!C31</f>
        <v>1601360061</v>
      </c>
      <c r="D32" s="12" t="str">
        <f>'CO_attainment for ESEBoard Exam'!D31</f>
        <v>GOTAWALE GITANJALI MAROTI</v>
      </c>
      <c r="E32" s="12"/>
    </row>
    <row r="33" spans="2:5" hidden="1">
      <c r="B33" s="12">
        <v>19</v>
      </c>
      <c r="C33" s="12">
        <f>'CO_attainment for ESEBoard Exam'!C32</f>
        <v>1601360027</v>
      </c>
      <c r="D33" s="12" t="str">
        <f>'CO_attainment for ESEBoard Exam'!D32</f>
        <v>GULMIRE SAYALI ANIL</v>
      </c>
      <c r="E33" s="12"/>
    </row>
    <row r="34" spans="2:5" hidden="1">
      <c r="B34" s="12">
        <v>20</v>
      </c>
      <c r="C34" s="12">
        <f>'CO_attainment for ESEBoard Exam'!C33</f>
        <v>1601360022</v>
      </c>
      <c r="D34" s="12" t="str">
        <f>'CO_attainment for ESEBoard Exam'!D33</f>
        <v>JADHAV MAYURI SATISH</v>
      </c>
      <c r="E34" s="12"/>
    </row>
    <row r="35" spans="2:5">
      <c r="B35" s="12">
        <v>1</v>
      </c>
      <c r="C35" s="12">
        <f>'CO_Attainment for Unit Tests'!B55</f>
        <v>1601360117</v>
      </c>
      <c r="D35" s="12" t="str">
        <f>'CO_Attainment for Unit Tests'!C55</f>
        <v>NIKAM PRATIKSHA MAROTI</v>
      </c>
      <c r="E35" s="98">
        <v>5</v>
      </c>
    </row>
    <row r="36" spans="2:5">
      <c r="B36" s="12">
        <v>2</v>
      </c>
      <c r="C36" s="12">
        <f>'CO_Attainment for Unit Tests'!B54</f>
        <v>1601360024</v>
      </c>
      <c r="D36" s="12" t="str">
        <f>'CO_Attainment for Unit Tests'!C54</f>
        <v>MUDHOLKAR DEEPALI PRADEEPRAO</v>
      </c>
      <c r="E36" s="12">
        <v>5</v>
      </c>
    </row>
    <row r="37" spans="2:5" hidden="1">
      <c r="B37" s="12">
        <v>3</v>
      </c>
      <c r="C37" s="12">
        <f>'CO_attainment for ESEBoard Exam'!C36</f>
        <v>1601360073</v>
      </c>
      <c r="D37" s="12" t="str">
        <f>'CO_attainment for ESEBoard Exam'!D36</f>
        <v>KALE AISHWARYA BHAGWAN</v>
      </c>
      <c r="E37" s="12"/>
    </row>
    <row r="38" spans="2:5">
      <c r="B38" s="12">
        <v>3</v>
      </c>
      <c r="C38" s="12">
        <f>'CO_Attainment for Unit Tests'!B58</f>
        <v>1601360120</v>
      </c>
      <c r="D38" s="12" t="str">
        <f>'CO_Attainment for Unit Tests'!C58</f>
        <v>PAWAR POOJA PANDURANG</v>
      </c>
      <c r="E38" s="12">
        <v>5</v>
      </c>
    </row>
    <row r="39" spans="2:5">
      <c r="B39" s="12">
        <v>4</v>
      </c>
      <c r="C39" s="12">
        <f>'CO_Attainment for Unit Tests'!B57</f>
        <v>1601360119</v>
      </c>
      <c r="D39" s="12" t="str">
        <f>'CO_Attainment for Unit Tests'!C57</f>
        <v>PATIL VISHAKHA UMAKANT</v>
      </c>
      <c r="E39" s="12">
        <v>4</v>
      </c>
    </row>
    <row r="40" spans="2:5">
      <c r="B40" s="12">
        <v>5</v>
      </c>
      <c r="C40" s="12">
        <f>'CO_Attainment for Unit Tests'!B60</f>
        <v>1601360122</v>
      </c>
      <c r="D40" s="12" t="str">
        <f>'CO_Attainment for Unit Tests'!C60</f>
        <v>RAKH NIKHITA YASHWANT</v>
      </c>
      <c r="E40" s="12">
        <v>4</v>
      </c>
    </row>
    <row r="41" spans="2:5">
      <c r="B41" s="12">
        <v>6</v>
      </c>
      <c r="C41" s="12">
        <f>'CO_Attainment for Unit Tests'!B61</f>
        <v>1601360124</v>
      </c>
      <c r="D41" s="12" t="str">
        <f>'CO_Attainment for Unit Tests'!C61</f>
        <v>RATHOD MANISHA PHULCHAND</v>
      </c>
      <c r="E41" s="12">
        <v>3</v>
      </c>
    </row>
    <row r="42" spans="2:5">
      <c r="B42" s="12">
        <v>7</v>
      </c>
      <c r="C42" s="12">
        <f>'CO_Attainment for Unit Tests'!B63</f>
        <v>1601360169</v>
      </c>
      <c r="D42" s="12" t="str">
        <f>'CO_Attainment for Unit Tests'!C63</f>
        <v>SHIRPURE SNEHA SHRIMANT</v>
      </c>
      <c r="E42" s="12">
        <v>5</v>
      </c>
    </row>
    <row r="43" spans="2:5">
      <c r="B43" s="12">
        <v>8</v>
      </c>
      <c r="C43" s="12">
        <f>'CO_Attainment for Unit Tests'!B56</f>
        <v>1601360118</v>
      </c>
      <c r="D43" s="12" t="str">
        <f>'CO_Attainment for Unit Tests'!C56</f>
        <v>PARANDKAR GITANJALI MANOJ</v>
      </c>
      <c r="E43" s="12">
        <v>4</v>
      </c>
    </row>
    <row r="44" spans="2:5">
      <c r="B44" s="12">
        <v>9</v>
      </c>
      <c r="C44" s="12">
        <f>'CO_Attainment for Unit Tests'!B62</f>
        <v>1601360126</v>
      </c>
      <c r="D44" s="12" t="str">
        <f>'CO_Attainment for Unit Tests'!C62</f>
        <v>RODKE SAKSHI MADHUKAR</v>
      </c>
      <c r="E44" s="12">
        <v>5</v>
      </c>
    </row>
    <row r="45" spans="2:5" ht="14.25" customHeight="1" thickBot="1">
      <c r="B45" s="12">
        <v>10</v>
      </c>
      <c r="C45" s="12">
        <f>'CO_Attainment for Unit Tests'!B64</f>
        <v>1601360005</v>
      </c>
      <c r="D45" s="12" t="str">
        <f>'CO_Attainment for Unit Tests'!C64</f>
        <v>SURYAWANSHI AKANSHA ASHOK</v>
      </c>
      <c r="E45" s="12">
        <v>5</v>
      </c>
    </row>
    <row r="46" spans="2:5" hidden="1">
      <c r="B46" s="12">
        <v>11</v>
      </c>
      <c r="C46" s="12">
        <f>'CO_attainment for ESEBoard Exam'!C44</f>
        <v>1601360091</v>
      </c>
      <c r="D46" s="12" t="str">
        <f>'CO_attainment for ESEBoard Exam'!D44</f>
        <v>KOKATE POOJA DHARMRAJ</v>
      </c>
      <c r="E46" s="12"/>
    </row>
    <row r="47" spans="2:5" hidden="1">
      <c r="B47" s="12">
        <v>12</v>
      </c>
      <c r="C47" s="12">
        <f>'CO_attainment for ESEBoard Exam'!C45</f>
        <v>1601360096</v>
      </c>
      <c r="D47" s="12" t="str">
        <f>'CO_attainment for ESEBoard Exam'!D45</f>
        <v>KOYALE SHRADHA SANJAY</v>
      </c>
      <c r="E47" s="12"/>
    </row>
    <row r="48" spans="2:5" hidden="1">
      <c r="B48" s="12">
        <v>13</v>
      </c>
      <c r="C48" s="12">
        <f>'CO_attainment for ESEBoard Exam'!C46</f>
        <v>1601360006</v>
      </c>
      <c r="D48" s="12" t="str">
        <f>'CO_attainment for ESEBoard Exam'!D46</f>
        <v>KSHIRSAGAR RAJANI VIJAYKUMAR</v>
      </c>
      <c r="E48" s="12"/>
    </row>
    <row r="49" spans="2:5" hidden="1">
      <c r="B49" s="12">
        <v>14</v>
      </c>
      <c r="C49" s="12">
        <f>'CO_attainment for ESEBoard Exam'!C47</f>
        <v>1601360099</v>
      </c>
      <c r="D49" s="12" t="str">
        <f>'CO_attainment for ESEBoard Exam'!D47</f>
        <v>KSHIRSAGAR YOGITA BHARATRAO</v>
      </c>
      <c r="E49" s="12"/>
    </row>
    <row r="50" spans="2:5" hidden="1">
      <c r="B50" s="12">
        <v>15</v>
      </c>
      <c r="C50" s="12">
        <f>'CO_attainment for ESEBoard Exam'!C48</f>
        <v>1601360102</v>
      </c>
      <c r="D50" s="12" t="str">
        <f>'CO_attainment for ESEBoard Exam'!D48</f>
        <v>KURUD SHRINEETA SHRIKANT</v>
      </c>
      <c r="E50" s="12"/>
    </row>
    <row r="51" spans="2:5" hidden="1">
      <c r="B51" s="12">
        <v>16</v>
      </c>
      <c r="C51" s="12">
        <f>'CO_attainment for ESEBoard Exam'!C49</f>
        <v>1601360041</v>
      </c>
      <c r="D51" s="12" t="str">
        <f>'CO_attainment for ESEBoard Exam'!D49</f>
        <v>LAGADE PRADNYA MILIND</v>
      </c>
      <c r="E51" s="12"/>
    </row>
    <row r="52" spans="2:5" hidden="1">
      <c r="B52" s="12">
        <v>17</v>
      </c>
      <c r="C52" s="12">
        <f>'CO_attainment for ESEBoard Exam'!C50</f>
        <v>1601360105</v>
      </c>
      <c r="D52" s="12" t="str">
        <f>'CO_attainment for ESEBoard Exam'!D50</f>
        <v>MALVADKAR PRIYANKA MANOJ</v>
      </c>
      <c r="E52" s="12"/>
    </row>
    <row r="53" spans="2:5" hidden="1">
      <c r="B53" s="12">
        <v>18</v>
      </c>
      <c r="C53" s="12">
        <f>'CO_attainment for ESEBoard Exam'!C51</f>
        <v>1601360239</v>
      </c>
      <c r="D53" s="12" t="str">
        <f>'CO_attainment for ESEBoard Exam'!D51</f>
        <v>MANE DIPALI SANJAY</v>
      </c>
      <c r="E53" s="12"/>
    </row>
    <row r="54" spans="2:5" hidden="1">
      <c r="B54" s="12">
        <v>19</v>
      </c>
      <c r="C54" s="12">
        <f>'CO_attainment for ESEBoard Exam'!C52</f>
        <v>1601360107</v>
      </c>
      <c r="D54" s="12" t="str">
        <f>'CO_attainment for ESEBoard Exam'!D52</f>
        <v>MANE SNEHA LAXMAN</v>
      </c>
      <c r="E54" s="12"/>
    </row>
    <row r="55" spans="2:5" hidden="1">
      <c r="B55" s="12">
        <v>20</v>
      </c>
      <c r="C55" s="12">
        <f>'CO_attainment for ESEBoard Exam'!C53</f>
        <v>1601360114</v>
      </c>
      <c r="D55" s="12" t="str">
        <f>'CO_attainment for ESEBoard Exam'!D53</f>
        <v>MATOLE PRIYANKA DILIP</v>
      </c>
      <c r="E55" s="12"/>
    </row>
    <row r="56" spans="2:5" hidden="1">
      <c r="B56" s="12">
        <v>21</v>
      </c>
      <c r="C56" s="12">
        <f>'CO_attainment for ESEBoard Exam'!C54</f>
        <v>1601360112</v>
      </c>
      <c r="D56" s="12" t="str">
        <f>'CO_attainment for ESEBoard Exam'!D54</f>
        <v>MOHITE RADHA GORAKH</v>
      </c>
      <c r="E56" s="12"/>
    </row>
    <row r="57" spans="2:5" hidden="1">
      <c r="B57" s="12">
        <v>22</v>
      </c>
      <c r="C57" s="12">
        <f>'CO_attainment for ESEBoard Exam'!C55</f>
        <v>1601360024</v>
      </c>
      <c r="D57" s="12" t="str">
        <f>'CO_attainment for ESEBoard Exam'!D55</f>
        <v>MUDHOLKAR DEEPALI PRADEEPRAO</v>
      </c>
      <c r="E57" s="12"/>
    </row>
    <row r="58" spans="2:5" hidden="1">
      <c r="B58" s="12">
        <v>23</v>
      </c>
      <c r="C58" s="12">
        <f>'CO_attainment for ESEBoard Exam'!C56</f>
        <v>1601360117</v>
      </c>
      <c r="D58" s="12" t="str">
        <f>'CO_attainment for ESEBoard Exam'!D56</f>
        <v>NIKAM PRATIKSHA MAROTI</v>
      </c>
      <c r="E58" s="12"/>
    </row>
    <row r="59" spans="2:5" hidden="1">
      <c r="B59" s="12">
        <v>24</v>
      </c>
      <c r="C59" s="12">
        <f>'CO_attainment for ESEBoard Exam'!C57</f>
        <v>1601360118</v>
      </c>
      <c r="D59" s="12" t="str">
        <f>'CO_attainment for ESEBoard Exam'!D57</f>
        <v>PARANDKAR GITANJALI MANOJ</v>
      </c>
      <c r="E59" s="12"/>
    </row>
    <row r="60" spans="2:5" hidden="1">
      <c r="B60" s="12">
        <v>25</v>
      </c>
      <c r="C60" s="12">
        <f>'CO_attainment for ESEBoard Exam'!C58</f>
        <v>1601360119</v>
      </c>
      <c r="D60" s="12" t="str">
        <f>'CO_attainment for ESEBoard Exam'!D58</f>
        <v>PATIL VISHAKHA UMAKANT</v>
      </c>
      <c r="E60" s="12"/>
    </row>
    <row r="61" spans="2:5" hidden="1">
      <c r="B61" s="12">
        <v>26</v>
      </c>
      <c r="C61" s="12">
        <f>'CO_attainment for ESEBoard Exam'!C59</f>
        <v>1601360120</v>
      </c>
      <c r="D61" s="12" t="str">
        <f>'CO_attainment for ESEBoard Exam'!D59</f>
        <v>PAWAR POOJA PANDURANG</v>
      </c>
      <c r="E61" s="12"/>
    </row>
    <row r="62" spans="2:5" hidden="1">
      <c r="B62" s="12">
        <v>27</v>
      </c>
      <c r="C62" s="12">
        <f>'CO_attainment for ESEBoard Exam'!C60</f>
        <v>1601360121</v>
      </c>
      <c r="D62" s="12" t="str">
        <f>'CO_attainment for ESEBoard Exam'!D60</f>
        <v>PHULMANTE PRITILATA PARMESHWAR</v>
      </c>
      <c r="E62" s="12"/>
    </row>
    <row r="63" spans="2:5" hidden="1">
      <c r="B63" s="12">
        <v>28</v>
      </c>
      <c r="C63" s="12">
        <f>'CO_attainment for ESEBoard Exam'!C61</f>
        <v>1601360122</v>
      </c>
      <c r="D63" s="12" t="str">
        <f>'CO_attainment for ESEBoard Exam'!D61</f>
        <v>RAKH NIKHITA YASHWANT</v>
      </c>
      <c r="E63" s="12"/>
    </row>
    <row r="64" spans="2:5" hidden="1">
      <c r="B64" s="12">
        <v>29</v>
      </c>
      <c r="C64" s="12">
        <f>'CO_attainment for ESEBoard Exam'!C62</f>
        <v>1601360124</v>
      </c>
      <c r="D64" s="12" t="str">
        <f>'CO_attainment for ESEBoard Exam'!D62</f>
        <v>RATHOD MANISHA PHULCHAND</v>
      </c>
      <c r="E64" s="12"/>
    </row>
    <row r="65" spans="2:5" hidden="1">
      <c r="B65" s="12">
        <v>30</v>
      </c>
      <c r="C65" s="12">
        <f>'CO_attainment for ESEBoard Exam'!C63</f>
        <v>1601360126</v>
      </c>
      <c r="D65" s="12" t="str">
        <f>'CO_attainment for ESEBoard Exam'!D63</f>
        <v>RODKE SAKSHI MADHUKAR</v>
      </c>
      <c r="E65" s="12"/>
    </row>
    <row r="66" spans="2:5" hidden="1">
      <c r="B66" s="12">
        <v>31</v>
      </c>
      <c r="C66" s="12">
        <f>'CO_attainment for ESEBoard Exam'!C64</f>
        <v>1601360169</v>
      </c>
      <c r="D66" s="12" t="str">
        <f>'CO_attainment for ESEBoard Exam'!D64</f>
        <v>SHIRPURE SNEHA SHRIMANT</v>
      </c>
      <c r="E66" s="12"/>
    </row>
    <row r="67" spans="2:5" hidden="1">
      <c r="B67" s="12">
        <v>32</v>
      </c>
      <c r="C67" s="12">
        <f>'CO_attainment for ESEBoard Exam'!C65</f>
        <v>1601360005</v>
      </c>
      <c r="D67" s="12" t="str">
        <f>'CO_attainment for ESEBoard Exam'!D65</f>
        <v>SURYAWANSHI AKANSHA ASHOK</v>
      </c>
      <c r="E67" s="12"/>
    </row>
    <row r="68" spans="2:5" hidden="1">
      <c r="B68" s="12">
        <v>33</v>
      </c>
      <c r="C68" s="12">
        <f>'CO_attainment for ESEBoard Exam'!C66</f>
        <v>1601360128</v>
      </c>
      <c r="D68" s="12" t="str">
        <f>'CO_attainment for ESEBoard Exam'!D66</f>
        <v>SURYAWANSHI PRATIKSHA DINKAR</v>
      </c>
      <c r="E68" s="12"/>
    </row>
    <row r="69" spans="2:5" hidden="1">
      <c r="B69" s="12">
        <v>34</v>
      </c>
      <c r="C69" s="12">
        <f>'CO_attainment for ESEBoard Exam'!C67</f>
        <v>1601360129</v>
      </c>
      <c r="D69" s="12" t="str">
        <f>'CO_attainment for ESEBoard Exam'!D67</f>
        <v>SURYAWANSHI RANI ARJUN</v>
      </c>
      <c r="E69" s="12"/>
    </row>
    <row r="70" spans="2:5" hidden="1">
      <c r="B70" s="12">
        <v>35</v>
      </c>
      <c r="C70" s="12">
        <f>'CO_attainment for ESEBoard Exam'!C68</f>
        <v>1601360172</v>
      </c>
      <c r="D70" s="12" t="str">
        <f>'CO_attainment for ESEBoard Exam'!D68</f>
        <v>SWAMI JYOTI RAMLING</v>
      </c>
      <c r="E70" s="12"/>
    </row>
    <row r="71" spans="2:5" hidden="1">
      <c r="B71" s="12">
        <v>36</v>
      </c>
      <c r="C71" s="12">
        <f>'CO_attainment for ESEBoard Exam'!C69</f>
        <v>1601360142</v>
      </c>
      <c r="D71" s="12" t="str">
        <f>'CO_attainment for ESEBoard Exam'!D69</f>
        <v>SWAMI PRATIBHA UMAKANT</v>
      </c>
      <c r="E71" s="12"/>
    </row>
    <row r="72" spans="2:5" hidden="1">
      <c r="B72" s="12">
        <v>37</v>
      </c>
      <c r="C72" s="12">
        <f>'CO_attainment for ESEBoard Exam'!C70</f>
        <v>1601360031</v>
      </c>
      <c r="D72" s="12" t="str">
        <f>'CO_attainment for ESEBoard Exam'!D70</f>
        <v>TANDALE HARSHITA PANDURANG</v>
      </c>
      <c r="E72" s="12"/>
    </row>
    <row r="73" spans="2:5" hidden="1">
      <c r="B73" s="12">
        <v>38</v>
      </c>
      <c r="C73" s="12">
        <f>'CO_attainment for ESEBoard Exam'!C71</f>
        <v>1601360131</v>
      </c>
      <c r="D73" s="12" t="str">
        <f>'CO_attainment for ESEBoard Exam'!D71</f>
        <v>TAWADE PUNAM ABHIJIT</v>
      </c>
      <c r="E73" s="12"/>
    </row>
    <row r="74" spans="2:5" hidden="1">
      <c r="B74" s="12">
        <v>39</v>
      </c>
      <c r="C74" s="12">
        <f>'CO_attainment for ESEBoard Exam'!C72</f>
        <v>1601360133</v>
      </c>
      <c r="D74" s="12" t="str">
        <f>'CO_attainment for ESEBoard Exam'!D72</f>
        <v>TEKALE KANCHAN ARUN</v>
      </c>
      <c r="E74" s="12"/>
    </row>
    <row r="75" spans="2:5" hidden="1">
      <c r="B75" s="12">
        <v>40</v>
      </c>
      <c r="C75" s="12">
        <f>'CO_attainment for ESEBoard Exam'!C73</f>
        <v>1601360134</v>
      </c>
      <c r="D75" s="12" t="str">
        <f>'CO_attainment for ESEBoard Exam'!D73</f>
        <v>TEKALE SAYALI ANNASAHEB</v>
      </c>
      <c r="E75" s="12"/>
    </row>
    <row r="76" spans="2:5" hidden="1">
      <c r="B76" s="12">
        <v>41</v>
      </c>
      <c r="C76" s="12">
        <f>'CO_attainment for ESEBoard Exam'!C74</f>
        <v>1601360136</v>
      </c>
      <c r="D76" s="12" t="str">
        <f>'CO_attainment for ESEBoard Exam'!D74</f>
        <v>UDGIRE SWATI BHAGWANRAO</v>
      </c>
      <c r="E76" s="12"/>
    </row>
    <row r="77" spans="2:5" hidden="1">
      <c r="B77" s="12">
        <v>42</v>
      </c>
      <c r="C77" s="12">
        <f>'CO_attainment for ESEBoard Exam'!C75</f>
        <v>1301360074</v>
      </c>
      <c r="D77" s="12" t="str">
        <f>'CO_attainment for ESEBoard Exam'!D75</f>
        <v>SANDLE SHRADDHA RAMKISHAN</v>
      </c>
      <c r="E77" s="12"/>
    </row>
    <row r="78" spans="2:5" hidden="1">
      <c r="B78" s="12">
        <v>43</v>
      </c>
      <c r="C78" s="12">
        <f>'CO_attainment for ESEBoard Exam'!C76</f>
        <v>1701360286</v>
      </c>
      <c r="D78" s="12" t="str">
        <f>'CO_attainment for ESEBoard Exam'!D76</f>
        <v>ADSULE KARTIKI YUVRAJ</v>
      </c>
      <c r="E78" s="12"/>
    </row>
    <row r="79" spans="2:5" hidden="1">
      <c r="B79" s="12">
        <v>44</v>
      </c>
      <c r="C79" s="12">
        <f>'CO_attainment for ESEBoard Exam'!C77</f>
        <v>1701360291</v>
      </c>
      <c r="D79" s="12" t="str">
        <f>'CO_attainment for ESEBoard Exam'!D77</f>
        <v>BADADE SAYEE ANIL</v>
      </c>
      <c r="E79" s="12"/>
    </row>
    <row r="80" spans="2:5" ht="15.75" hidden="1" thickBot="1">
      <c r="B80" s="12">
        <v>45</v>
      </c>
      <c r="C80" s="14">
        <f>'CO_attainment for ESEBoard Exam'!C79</f>
        <v>1701360283</v>
      </c>
      <c r="D80" s="14" t="str">
        <f>'CO_attainment for ESEBoard Exam'!D79</f>
        <v>BIRADAR AKANKSHA NAGNATH</v>
      </c>
      <c r="E80" s="14"/>
    </row>
    <row r="81" spans="1:7" ht="15.75" thickBot="1">
      <c r="D81" s="55" t="s">
        <v>145</v>
      </c>
      <c r="E81" s="56">
        <f>ROUNDUP(AVERAGE(E15:E80),1)</f>
        <v>4.5</v>
      </c>
    </row>
    <row r="82" spans="1:7" ht="15.75" thickBot="1">
      <c r="D82" s="55" t="s">
        <v>146</v>
      </c>
      <c r="E82" s="56">
        <f>(E81/5)*100</f>
        <v>90</v>
      </c>
    </row>
    <row r="83" spans="1:7">
      <c r="A83" t="s">
        <v>150</v>
      </c>
      <c r="D83" s="57"/>
      <c r="E83" s="58"/>
    </row>
    <row r="84" spans="1:7">
      <c r="A84" t="s">
        <v>151</v>
      </c>
      <c r="D84" s="57"/>
      <c r="E84" s="58"/>
    </row>
    <row r="85" spans="1:7" ht="15.75" thickBot="1"/>
    <row r="86" spans="1:7" ht="42.75" customHeight="1" thickBot="1">
      <c r="A86" s="348" t="s">
        <v>64</v>
      </c>
      <c r="B86" s="349"/>
      <c r="C86" s="349"/>
      <c r="D86" s="350"/>
      <c r="E86" s="37" t="s">
        <v>30</v>
      </c>
    </row>
    <row r="87" spans="1:7" ht="15.75" customHeight="1">
      <c r="A87" s="351" t="s">
        <v>26</v>
      </c>
      <c r="B87" s="382" t="s">
        <v>147</v>
      </c>
      <c r="C87" s="392"/>
      <c r="D87" s="393"/>
      <c r="E87" s="38">
        <v>1</v>
      </c>
    </row>
    <row r="88" spans="1:7">
      <c r="A88" s="352"/>
      <c r="B88" s="384" t="s">
        <v>148</v>
      </c>
      <c r="C88" s="391"/>
      <c r="D88" s="385"/>
      <c r="E88" s="39">
        <v>2</v>
      </c>
    </row>
    <row r="89" spans="1:7" ht="15.75" thickBot="1">
      <c r="A89" s="353"/>
      <c r="B89" s="386" t="s">
        <v>149</v>
      </c>
      <c r="C89" s="390"/>
      <c r="D89" s="387"/>
      <c r="E89" s="40">
        <v>3</v>
      </c>
    </row>
    <row r="90" spans="1:7" ht="15.75" thickBot="1"/>
    <row r="91" spans="1:7" ht="30.75" customHeight="1" thickBot="1">
      <c r="A91" s="380" t="s">
        <v>56</v>
      </c>
      <c r="B91" s="381"/>
      <c r="C91" s="48" t="s">
        <v>17</v>
      </c>
      <c r="D91" s="48" t="s">
        <v>19</v>
      </c>
      <c r="E91" s="48" t="s">
        <v>18</v>
      </c>
      <c r="F91" s="48" t="s">
        <v>33</v>
      </c>
      <c r="G91" s="49" t="s">
        <v>34</v>
      </c>
    </row>
    <row r="92" spans="1:7" ht="30" customHeight="1">
      <c r="A92" s="359" t="s">
        <v>155</v>
      </c>
      <c r="B92" s="360"/>
      <c r="C92" s="50">
        <f>IF(E82&gt;=80,3,IF(E82&gt;65,2,IF(E82&gt;=40,1,0)))</f>
        <v>3</v>
      </c>
      <c r="D92" s="50">
        <f t="shared" ref="D92:G92" si="0">$C92</f>
        <v>3</v>
      </c>
      <c r="E92" s="50">
        <f t="shared" si="0"/>
        <v>3</v>
      </c>
      <c r="F92" s="50">
        <f t="shared" si="0"/>
        <v>3</v>
      </c>
      <c r="G92" s="52">
        <f t="shared" si="0"/>
        <v>3</v>
      </c>
    </row>
    <row r="93" spans="1:7" ht="15" customHeight="1">
      <c r="A93" t="s">
        <v>152</v>
      </c>
      <c r="E93" s="31"/>
    </row>
    <row r="94" spans="1:7" ht="12" customHeight="1">
      <c r="B94" t="s">
        <v>153</v>
      </c>
    </row>
  </sheetData>
  <sheetProtection password="CF0F" sheet="1" objects="1" scenarios="1" formatCells="0" formatColumns="0" formatRows="0" insertColumns="0" insertRows="0" insertHyperlinks="0" deleteColumns="0" deleteRows="0" sort="0" autoFilter="0" pivotTables="0"/>
  <mergeCells count="11">
    <mergeCell ref="E10:E13"/>
    <mergeCell ref="A91:B91"/>
    <mergeCell ref="A92:B92"/>
    <mergeCell ref="B89:D89"/>
    <mergeCell ref="B88:D88"/>
    <mergeCell ref="B87:D87"/>
    <mergeCell ref="A87:A89"/>
    <mergeCell ref="A86:D86"/>
    <mergeCell ref="B10:B14"/>
    <mergeCell ref="C10:C14"/>
    <mergeCell ref="D10:D14"/>
  </mergeCells>
  <pageMargins left="0.7" right="0.7" top="0.75" bottom="0.75" header="0.3" footer="0.3"/>
  <pageSetup scale="83" fitToHeight="3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B1:P17"/>
  <sheetViews>
    <sheetView topLeftCell="A13" workbookViewId="0">
      <selection activeCell="G7" sqref="G7"/>
    </sheetView>
  </sheetViews>
  <sheetFormatPr defaultRowHeight="15"/>
  <cols>
    <col min="4" max="4" width="31.140625" customWidth="1"/>
    <col min="5" max="5" width="11.42578125" bestFit="1" customWidth="1"/>
  </cols>
  <sheetData>
    <row r="1" spans="2:16" ht="28.5">
      <c r="F1" s="100" t="s">
        <v>128</v>
      </c>
      <c r="G1" s="100"/>
      <c r="H1" s="100"/>
      <c r="I1" s="101"/>
    </row>
    <row r="4" spans="2:16" ht="15.75">
      <c r="B4" s="31"/>
      <c r="C4" s="92" t="s">
        <v>117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2:16" ht="16.5" thickBot="1">
      <c r="B5" s="31"/>
      <c r="C5" s="92" t="s">
        <v>118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6" ht="16.5" thickBot="1">
      <c r="B6" s="402" t="s">
        <v>2</v>
      </c>
      <c r="C6" s="405" t="s">
        <v>84</v>
      </c>
      <c r="D6" s="406"/>
      <c r="E6" s="394" t="s">
        <v>85</v>
      </c>
      <c r="F6" s="411"/>
      <c r="G6" s="411"/>
      <c r="H6" s="411"/>
      <c r="I6" s="411"/>
      <c r="J6" s="411"/>
      <c r="K6" s="411"/>
      <c r="L6" s="411"/>
      <c r="M6" s="411"/>
      <c r="N6" s="395"/>
      <c r="O6" s="394" t="s">
        <v>86</v>
      </c>
      <c r="P6" s="395"/>
    </row>
    <row r="7" spans="2:16" ht="15.75" thickBot="1">
      <c r="B7" s="403"/>
      <c r="C7" s="407"/>
      <c r="D7" s="408"/>
      <c r="E7" s="86" t="s">
        <v>87</v>
      </c>
      <c r="F7" s="86" t="s">
        <v>88</v>
      </c>
      <c r="G7" s="86" t="s">
        <v>89</v>
      </c>
      <c r="H7" s="86" t="s">
        <v>90</v>
      </c>
      <c r="I7" s="86" t="s">
        <v>91</v>
      </c>
      <c r="J7" s="86" t="s">
        <v>92</v>
      </c>
      <c r="K7" s="86" t="s">
        <v>93</v>
      </c>
      <c r="L7" s="86" t="s">
        <v>94</v>
      </c>
      <c r="M7" s="86" t="s">
        <v>95</v>
      </c>
      <c r="N7" s="86" t="s">
        <v>96</v>
      </c>
      <c r="O7" s="86" t="s">
        <v>97</v>
      </c>
      <c r="P7" s="86" t="s">
        <v>98</v>
      </c>
    </row>
    <row r="8" spans="2:16" ht="66.75" thickBot="1">
      <c r="B8" s="404"/>
      <c r="C8" s="409"/>
      <c r="D8" s="410"/>
      <c r="E8" s="87" t="s">
        <v>99</v>
      </c>
      <c r="F8" s="87" t="s">
        <v>100</v>
      </c>
      <c r="G8" s="87" t="s">
        <v>101</v>
      </c>
      <c r="H8" s="87" t="s">
        <v>102</v>
      </c>
      <c r="I8" s="87" t="s">
        <v>103</v>
      </c>
      <c r="J8" s="87" t="s">
        <v>104</v>
      </c>
      <c r="K8" s="87" t="s">
        <v>105</v>
      </c>
      <c r="L8" s="87" t="s">
        <v>106</v>
      </c>
      <c r="M8" s="87" t="s">
        <v>107</v>
      </c>
      <c r="N8" s="87" t="s">
        <v>108</v>
      </c>
      <c r="O8" s="95" t="s">
        <v>119</v>
      </c>
      <c r="P8" s="96" t="s">
        <v>109</v>
      </c>
    </row>
    <row r="9" spans="2:16" ht="63.75" customHeight="1" thickBot="1">
      <c r="B9" s="88">
        <v>1</v>
      </c>
      <c r="C9" s="89" t="s">
        <v>17</v>
      </c>
      <c r="D9" s="93" t="s">
        <v>110</v>
      </c>
      <c r="E9" s="90">
        <v>3</v>
      </c>
      <c r="F9" s="90">
        <v>3</v>
      </c>
      <c r="G9" s="90">
        <v>2</v>
      </c>
      <c r="H9" s="90">
        <v>2</v>
      </c>
      <c r="I9" s="90">
        <v>2</v>
      </c>
      <c r="J9" s="90">
        <v>2</v>
      </c>
      <c r="K9" s="90">
        <v>2</v>
      </c>
      <c r="L9" s="90">
        <v>2</v>
      </c>
      <c r="M9" s="90">
        <v>2</v>
      </c>
      <c r="N9" s="90">
        <v>3</v>
      </c>
      <c r="O9" s="90">
        <v>3</v>
      </c>
      <c r="P9" s="90">
        <v>2</v>
      </c>
    </row>
    <row r="10" spans="2:16" ht="60.75" customHeight="1" thickBot="1">
      <c r="B10" s="88">
        <v>2</v>
      </c>
      <c r="C10" s="89" t="s">
        <v>19</v>
      </c>
      <c r="D10" s="94" t="s">
        <v>111</v>
      </c>
      <c r="E10" s="90">
        <v>3</v>
      </c>
      <c r="F10" s="90">
        <v>3</v>
      </c>
      <c r="G10" s="90">
        <v>1</v>
      </c>
      <c r="H10" s="90">
        <v>2</v>
      </c>
      <c r="I10" s="90">
        <v>2</v>
      </c>
      <c r="J10" s="90">
        <v>2</v>
      </c>
      <c r="K10" s="90">
        <v>2</v>
      </c>
      <c r="L10" s="90">
        <v>2</v>
      </c>
      <c r="M10" s="90">
        <v>2</v>
      </c>
      <c r="N10" s="90">
        <v>1</v>
      </c>
      <c r="O10" s="90">
        <v>2</v>
      </c>
      <c r="P10" s="90">
        <v>2</v>
      </c>
    </row>
    <row r="11" spans="2:16" ht="57.75" customHeight="1" thickBot="1">
      <c r="B11" s="88">
        <v>3</v>
      </c>
      <c r="C11" s="89" t="s">
        <v>18</v>
      </c>
      <c r="D11" s="94" t="s">
        <v>112</v>
      </c>
      <c r="E11" s="90">
        <v>3</v>
      </c>
      <c r="F11" s="90">
        <v>3</v>
      </c>
      <c r="G11" s="90">
        <v>2</v>
      </c>
      <c r="H11" s="90">
        <v>2</v>
      </c>
      <c r="I11" s="90">
        <v>2</v>
      </c>
      <c r="J11" s="90">
        <v>3</v>
      </c>
      <c r="K11" s="90">
        <v>2</v>
      </c>
      <c r="L11" s="90">
        <v>3</v>
      </c>
      <c r="M11" s="90">
        <v>2</v>
      </c>
      <c r="N11" s="90">
        <v>2</v>
      </c>
      <c r="O11" s="90">
        <v>2</v>
      </c>
      <c r="P11" s="90">
        <v>2</v>
      </c>
    </row>
    <row r="12" spans="2:16" ht="84" customHeight="1" thickBot="1">
      <c r="B12" s="88">
        <v>4</v>
      </c>
      <c r="C12" s="89" t="s">
        <v>32</v>
      </c>
      <c r="D12" s="94" t="s">
        <v>113</v>
      </c>
      <c r="E12" s="90">
        <v>3</v>
      </c>
      <c r="F12" s="90">
        <v>3</v>
      </c>
      <c r="G12" s="90">
        <v>2</v>
      </c>
      <c r="H12" s="90">
        <v>3</v>
      </c>
      <c r="I12" s="90">
        <v>3</v>
      </c>
      <c r="J12" s="90">
        <v>2</v>
      </c>
      <c r="K12" s="90">
        <v>3</v>
      </c>
      <c r="L12" s="90">
        <v>2</v>
      </c>
      <c r="M12" s="90">
        <v>2</v>
      </c>
      <c r="N12" s="90">
        <v>3</v>
      </c>
      <c r="O12" s="90">
        <v>2</v>
      </c>
      <c r="P12" s="90">
        <v>2</v>
      </c>
    </row>
    <row r="13" spans="2:16" ht="48" customHeight="1" thickBot="1">
      <c r="B13" s="88">
        <v>5</v>
      </c>
      <c r="C13" s="89" t="s">
        <v>39</v>
      </c>
      <c r="D13" s="94" t="s">
        <v>114</v>
      </c>
      <c r="E13" s="90">
        <v>3</v>
      </c>
      <c r="F13" s="90">
        <v>3</v>
      </c>
      <c r="G13" s="90">
        <v>3</v>
      </c>
      <c r="H13" s="90">
        <v>3</v>
      </c>
      <c r="I13" s="90">
        <v>2</v>
      </c>
      <c r="J13" s="90">
        <v>2</v>
      </c>
      <c r="K13" s="90">
        <v>1</v>
      </c>
      <c r="L13" s="90">
        <v>3</v>
      </c>
      <c r="M13" s="90">
        <v>2</v>
      </c>
      <c r="N13" s="90">
        <v>2</v>
      </c>
      <c r="O13" s="90">
        <v>3</v>
      </c>
      <c r="P13" s="90">
        <v>3</v>
      </c>
    </row>
    <row r="14" spans="2:16" ht="48" customHeight="1" thickBot="1">
      <c r="B14" s="88">
        <v>6</v>
      </c>
      <c r="C14" s="89" t="s">
        <v>40</v>
      </c>
      <c r="D14" s="94" t="s">
        <v>115</v>
      </c>
      <c r="E14" s="90">
        <v>3</v>
      </c>
      <c r="F14" s="90">
        <v>3</v>
      </c>
      <c r="G14" s="90">
        <v>2</v>
      </c>
      <c r="H14" s="90">
        <v>2</v>
      </c>
      <c r="I14" s="90">
        <v>1</v>
      </c>
      <c r="J14" s="90">
        <v>2</v>
      </c>
      <c r="K14" s="90">
        <v>1</v>
      </c>
      <c r="L14" s="90">
        <v>1</v>
      </c>
      <c r="M14" s="90">
        <v>2</v>
      </c>
      <c r="N14" s="90">
        <v>1</v>
      </c>
      <c r="O14" s="90">
        <v>2</v>
      </c>
      <c r="P14" s="90">
        <v>2</v>
      </c>
    </row>
    <row r="15" spans="2:16" ht="15.75" thickBot="1">
      <c r="B15" s="399" t="s">
        <v>116</v>
      </c>
      <c r="C15" s="400"/>
      <c r="D15" s="401"/>
      <c r="E15" s="91">
        <f t="shared" ref="E15:G15" si="0">ROUNDUP(AVERAGE(E9:E14),2)</f>
        <v>3</v>
      </c>
      <c r="F15" s="91">
        <f t="shared" si="0"/>
        <v>3</v>
      </c>
      <c r="G15" s="91">
        <f t="shared" si="0"/>
        <v>2</v>
      </c>
      <c r="H15" s="91">
        <f>ROUNDUP(AVERAGE(H9:H14),2)</f>
        <v>2.34</v>
      </c>
      <c r="I15" s="91">
        <f t="shared" ref="I15:P15" si="1">ROUNDUP(AVERAGE(I9:I14),2)</f>
        <v>2</v>
      </c>
      <c r="J15" s="91">
        <f t="shared" si="1"/>
        <v>2.17</v>
      </c>
      <c r="K15" s="91">
        <f t="shared" si="1"/>
        <v>1.84</v>
      </c>
      <c r="L15" s="91">
        <f t="shared" si="1"/>
        <v>2.17</v>
      </c>
      <c r="M15" s="91">
        <f t="shared" si="1"/>
        <v>2</v>
      </c>
      <c r="N15" s="91">
        <f t="shared" si="1"/>
        <v>2</v>
      </c>
      <c r="O15" s="91">
        <f t="shared" si="1"/>
        <v>2.34</v>
      </c>
      <c r="P15" s="91">
        <f t="shared" si="1"/>
        <v>2.17</v>
      </c>
    </row>
    <row r="16" spans="2:16" ht="15.75" thickBot="1">
      <c r="B16" s="396" t="s">
        <v>120</v>
      </c>
      <c r="C16" s="397"/>
      <c r="D16" s="398"/>
      <c r="E16" s="97">
        <f>ROUNDUP((E15*2.66)/3,2)</f>
        <v>2.66</v>
      </c>
      <c r="F16" s="97">
        <f t="shared" ref="F16:P16" si="2">ROUNDUP((F15*2.66)/3,2)</f>
        <v>2.66</v>
      </c>
      <c r="G16" s="97">
        <f t="shared" si="2"/>
        <v>1.78</v>
      </c>
      <c r="H16" s="97">
        <f t="shared" si="2"/>
        <v>2.0799999999999996</v>
      </c>
      <c r="I16" s="97">
        <f t="shared" si="2"/>
        <v>1.78</v>
      </c>
      <c r="J16" s="97">
        <f t="shared" si="2"/>
        <v>1.93</v>
      </c>
      <c r="K16" s="97">
        <f t="shared" si="2"/>
        <v>1.64</v>
      </c>
      <c r="L16" s="97">
        <f t="shared" si="2"/>
        <v>1.93</v>
      </c>
      <c r="M16" s="97">
        <f t="shared" si="2"/>
        <v>1.78</v>
      </c>
      <c r="N16" s="97">
        <f t="shared" si="2"/>
        <v>1.78</v>
      </c>
      <c r="O16" s="97">
        <f t="shared" si="2"/>
        <v>2.0799999999999996</v>
      </c>
      <c r="P16" s="97">
        <f t="shared" si="2"/>
        <v>1.93</v>
      </c>
    </row>
    <row r="17" spans="2:16" ht="15.75" thickBot="1">
      <c r="B17" s="396" t="s">
        <v>121</v>
      </c>
      <c r="C17" s="397"/>
      <c r="D17" s="398"/>
      <c r="E17" s="97">
        <f>ROUNDUP((E16/3)*100,2)</f>
        <v>88.67</v>
      </c>
      <c r="F17" s="97">
        <f t="shared" ref="F17:P17" si="3">ROUNDUP((F16/3)*100,2)</f>
        <v>88.67</v>
      </c>
      <c r="G17" s="97">
        <f t="shared" si="3"/>
        <v>59.339999999999996</v>
      </c>
      <c r="H17" s="97">
        <f t="shared" si="3"/>
        <v>69.34</v>
      </c>
      <c r="I17" s="97">
        <f t="shared" si="3"/>
        <v>59.339999999999996</v>
      </c>
      <c r="J17" s="97">
        <f t="shared" si="3"/>
        <v>64.34</v>
      </c>
      <c r="K17" s="97">
        <f t="shared" si="3"/>
        <v>54.669999999999995</v>
      </c>
      <c r="L17" s="97">
        <f t="shared" si="3"/>
        <v>64.34</v>
      </c>
      <c r="M17" s="97">
        <f t="shared" si="3"/>
        <v>59.339999999999996</v>
      </c>
      <c r="N17" s="97">
        <f t="shared" si="3"/>
        <v>59.339999999999996</v>
      </c>
      <c r="O17" s="97">
        <f t="shared" si="3"/>
        <v>69.34</v>
      </c>
      <c r="P17" s="97">
        <f t="shared" si="3"/>
        <v>64.34</v>
      </c>
    </row>
  </sheetData>
  <mergeCells count="7">
    <mergeCell ref="O6:P6"/>
    <mergeCell ref="B16:D16"/>
    <mergeCell ref="B17:D17"/>
    <mergeCell ref="B15:D15"/>
    <mergeCell ref="B6:B8"/>
    <mergeCell ref="C6:D8"/>
    <mergeCell ref="E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B1:J38"/>
  <sheetViews>
    <sheetView showGridLines="0" topLeftCell="A10" zoomScaleSheetLayoutView="100" workbookViewId="0">
      <selection activeCell="D12" sqref="D12"/>
    </sheetView>
  </sheetViews>
  <sheetFormatPr defaultRowHeight="15"/>
  <cols>
    <col min="1" max="1" width="9.140625" style="31"/>
    <col min="2" max="2" width="7.140625" style="31" customWidth="1"/>
    <col min="3" max="3" width="19" style="31" customWidth="1"/>
    <col min="4" max="4" width="26.85546875" style="31" customWidth="1"/>
    <col min="5" max="5" width="9.7109375" style="31" customWidth="1"/>
    <col min="6" max="6" width="7.140625" style="31" customWidth="1"/>
    <col min="7" max="7" width="6.5703125" style="31" customWidth="1"/>
    <col min="8" max="8" width="10.28515625" style="31" customWidth="1"/>
    <col min="9" max="9" width="13.7109375" style="31" customWidth="1"/>
    <col min="10" max="10" width="10.7109375" style="31" customWidth="1"/>
    <col min="11" max="16384" width="9.140625" style="31"/>
  </cols>
  <sheetData>
    <row r="1" spans="2:10" ht="23.25">
      <c r="E1" s="104" t="s">
        <v>133</v>
      </c>
    </row>
    <row r="3" spans="2:10">
      <c r="B3" s="1"/>
      <c r="C3" s="3" t="s">
        <v>0</v>
      </c>
      <c r="D3" s="131" t="str">
        <f>'CO_attainment for Indirect'!D4</f>
        <v>Data Sture Using C (DSU)</v>
      </c>
    </row>
    <row r="4" spans="2:10">
      <c r="B4" s="1"/>
      <c r="C4" s="3" t="s">
        <v>1</v>
      </c>
      <c r="D4" s="131">
        <f>'CO_attainment for Indirect'!D5</f>
        <v>17330</v>
      </c>
    </row>
    <row r="5" spans="2:10">
      <c r="B5" s="1"/>
      <c r="C5" s="3" t="s">
        <v>13</v>
      </c>
      <c r="D5" s="131" t="str">
        <f>'CO_attainment for Indirect'!D6</f>
        <v>III rd Sem (CO3G Scheme)</v>
      </c>
    </row>
    <row r="6" spans="2:10">
      <c r="B6" s="1"/>
      <c r="C6" s="3" t="s">
        <v>132</v>
      </c>
      <c r="D6" s="131" t="str">
        <f>'CO_attain_MicroP_PR-TW_ESE'!D7</f>
        <v>2017-18</v>
      </c>
    </row>
    <row r="7" spans="2:10" ht="15.75" thickBot="1"/>
    <row r="8" spans="2:10" ht="21.75" thickBot="1">
      <c r="C8" s="422" t="s">
        <v>157</v>
      </c>
      <c r="D8" s="423"/>
      <c r="E8" s="423"/>
      <c r="F8" s="423"/>
      <c r="G8" s="423"/>
      <c r="H8" s="423"/>
      <c r="I8" s="423"/>
      <c r="J8" s="424"/>
    </row>
    <row r="9" spans="2:10" ht="15.75" thickBot="1">
      <c r="C9" s="425" t="s">
        <v>78</v>
      </c>
      <c r="D9" s="426"/>
      <c r="E9" s="426"/>
      <c r="F9" s="426"/>
      <c r="G9" s="426"/>
      <c r="H9" s="427"/>
      <c r="I9" s="428" t="s">
        <v>79</v>
      </c>
      <c r="J9" s="429"/>
    </row>
    <row r="10" spans="2:10" ht="15.75" thickBot="1">
      <c r="C10" s="432" t="s">
        <v>76</v>
      </c>
      <c r="D10" s="434" t="s">
        <v>71</v>
      </c>
      <c r="E10" s="435"/>
      <c r="F10" s="435"/>
      <c r="G10" s="436"/>
      <c r="H10" s="64" t="s">
        <v>72</v>
      </c>
      <c r="I10" s="430"/>
      <c r="J10" s="431"/>
    </row>
    <row r="11" spans="2:10" ht="45.75" customHeight="1" thickBot="1">
      <c r="C11" s="433"/>
      <c r="D11" s="71" t="s">
        <v>66</v>
      </c>
      <c r="E11" s="72" t="s">
        <v>67</v>
      </c>
      <c r="F11" s="72" t="s">
        <v>68</v>
      </c>
      <c r="G11" s="73" t="s">
        <v>69</v>
      </c>
      <c r="H11" s="63" t="s">
        <v>70</v>
      </c>
      <c r="I11" s="437" t="s">
        <v>80</v>
      </c>
      <c r="J11" s="438"/>
    </row>
    <row r="12" spans="2:10">
      <c r="C12" s="77" t="s">
        <v>17</v>
      </c>
      <c r="D12" s="74">
        <f>'CO_Attainment for Unit Tests'!D100</f>
        <v>3</v>
      </c>
      <c r="E12" s="65">
        <f>'CO_attain_MicroP_PR-TW_ESE'!C101</f>
        <v>3</v>
      </c>
      <c r="F12" s="65">
        <f>'CO_attain_MicroP_PR-TW_ESE'!C100</f>
        <v>3</v>
      </c>
      <c r="G12" s="65">
        <f>'CO_attain_MicroP_PR-TW_ESE'!C102</f>
        <v>3</v>
      </c>
      <c r="H12" s="66">
        <f>'CO_attainment for ESEBoard Exam'!C100</f>
        <v>3</v>
      </c>
      <c r="I12" s="413">
        <f>'CO_attainment for Indirect'!C92</f>
        <v>3</v>
      </c>
      <c r="J12" s="414"/>
    </row>
    <row r="13" spans="2:10">
      <c r="C13" s="78" t="s">
        <v>19</v>
      </c>
      <c r="D13" s="75">
        <f>'CO_Attainment for Unit Tests'!E100</f>
        <v>1</v>
      </c>
      <c r="E13" s="67">
        <f>$E12</f>
        <v>3</v>
      </c>
      <c r="F13" s="67">
        <f>$F12</f>
        <v>3</v>
      </c>
      <c r="G13" s="67">
        <f>$G12</f>
        <v>3</v>
      </c>
      <c r="H13" s="68">
        <f>$H12</f>
        <v>3</v>
      </c>
      <c r="I13" s="420">
        <f>$I12</f>
        <v>3</v>
      </c>
      <c r="J13" s="421"/>
    </row>
    <row r="14" spans="2:10">
      <c r="C14" s="78" t="s">
        <v>18</v>
      </c>
      <c r="D14" s="75">
        <f>'CO_Attainment for Unit Tests'!F100</f>
        <v>2</v>
      </c>
      <c r="E14" s="67">
        <f>$E13</f>
        <v>3</v>
      </c>
      <c r="F14" s="67">
        <f>$F13</f>
        <v>3</v>
      </c>
      <c r="G14" s="67">
        <f>$G13</f>
        <v>3</v>
      </c>
      <c r="H14" s="68">
        <f>$H13</f>
        <v>3</v>
      </c>
      <c r="I14" s="420">
        <f t="shared" ref="I14:I17" si="0">$I13</f>
        <v>3</v>
      </c>
      <c r="J14" s="421"/>
    </row>
    <row r="15" spans="2:10">
      <c r="C15" s="78" t="s">
        <v>32</v>
      </c>
      <c r="D15" s="75">
        <f>'CO_Attainment for Unit Tests'!G100</f>
        <v>1</v>
      </c>
      <c r="E15" s="67">
        <f>$E14</f>
        <v>3</v>
      </c>
      <c r="F15" s="67">
        <f>$F14</f>
        <v>3</v>
      </c>
      <c r="G15" s="67">
        <f>$G14</f>
        <v>3</v>
      </c>
      <c r="H15" s="68">
        <f>$H14</f>
        <v>3</v>
      </c>
      <c r="I15" s="420">
        <f t="shared" si="0"/>
        <v>3</v>
      </c>
      <c r="J15" s="421"/>
    </row>
    <row r="16" spans="2:10">
      <c r="C16" s="78" t="s">
        <v>39</v>
      </c>
      <c r="D16" s="75">
        <f>'CO_Attainment for Unit Tests'!H100</f>
        <v>2</v>
      </c>
      <c r="E16" s="67">
        <f>$E15</f>
        <v>3</v>
      </c>
      <c r="F16" s="67">
        <f>$F15</f>
        <v>3</v>
      </c>
      <c r="G16" s="67">
        <f>$G15</f>
        <v>3</v>
      </c>
      <c r="H16" s="68">
        <f>$H15</f>
        <v>3</v>
      </c>
      <c r="I16" s="420">
        <f t="shared" si="0"/>
        <v>3</v>
      </c>
      <c r="J16" s="421"/>
    </row>
    <row r="17" spans="3:10" ht="15.75" thickBot="1">
      <c r="C17" s="79" t="s">
        <v>40</v>
      </c>
      <c r="D17" s="76">
        <f>'CO_Attainment for Unit Tests'!J100</f>
        <v>0</v>
      </c>
      <c r="E17" s="69">
        <f>$E16</f>
        <v>3</v>
      </c>
      <c r="F17" s="69">
        <f>$F16</f>
        <v>3</v>
      </c>
      <c r="G17" s="69">
        <f>$G16</f>
        <v>3</v>
      </c>
      <c r="H17" s="70">
        <f>$H16</f>
        <v>3</v>
      </c>
      <c r="I17" s="420">
        <f t="shared" si="0"/>
        <v>3</v>
      </c>
      <c r="J17" s="421"/>
    </row>
    <row r="18" spans="3:10">
      <c r="C18" s="77" t="s">
        <v>142</v>
      </c>
      <c r="D18" s="74">
        <f t="shared" ref="D18:I18" si="1">ROUND(AVERAGE(D12:D17),2)</f>
        <v>1.5</v>
      </c>
      <c r="E18" s="65">
        <f t="shared" si="1"/>
        <v>3</v>
      </c>
      <c r="F18" s="65">
        <f t="shared" si="1"/>
        <v>3</v>
      </c>
      <c r="G18" s="65">
        <f t="shared" si="1"/>
        <v>3</v>
      </c>
      <c r="H18" s="66">
        <f t="shared" si="1"/>
        <v>3</v>
      </c>
      <c r="I18" s="413">
        <f t="shared" si="1"/>
        <v>3</v>
      </c>
      <c r="J18" s="414"/>
    </row>
    <row r="19" spans="3:10" ht="27" customHeight="1">
      <c r="C19" s="85" t="s">
        <v>143</v>
      </c>
      <c r="D19" s="134">
        <v>10</v>
      </c>
      <c r="E19" s="134">
        <v>10</v>
      </c>
      <c r="F19" s="134">
        <v>10</v>
      </c>
      <c r="G19" s="134">
        <v>10</v>
      </c>
      <c r="H19" s="134">
        <v>60</v>
      </c>
      <c r="I19" s="415">
        <v>100</v>
      </c>
      <c r="J19" s="416"/>
    </row>
    <row r="20" spans="3:10" ht="31.5" customHeight="1" thickBot="1">
      <c r="C20" s="80" t="s">
        <v>75</v>
      </c>
      <c r="D20" s="76">
        <f>D18*D19/100</f>
        <v>0.15</v>
      </c>
      <c r="E20" s="76">
        <f t="shared" ref="E20:J20" si="2">E18*E19/100</f>
        <v>0.3</v>
      </c>
      <c r="F20" s="76">
        <f t="shared" si="2"/>
        <v>0.3</v>
      </c>
      <c r="G20" s="76">
        <f t="shared" si="2"/>
        <v>0.3</v>
      </c>
      <c r="H20" s="76">
        <f t="shared" si="2"/>
        <v>1.8</v>
      </c>
      <c r="I20" s="417">
        <f t="shared" si="2"/>
        <v>3</v>
      </c>
      <c r="J20" s="418">
        <f t="shared" si="2"/>
        <v>0</v>
      </c>
    </row>
    <row r="21" spans="3:10" ht="48" customHeight="1" thickBot="1">
      <c r="C21" s="419" t="s">
        <v>77</v>
      </c>
      <c r="D21" s="419"/>
      <c r="E21" s="419"/>
      <c r="F21" s="419"/>
      <c r="G21" s="419"/>
      <c r="H21" s="81">
        <f>SUM(D20:H20)</f>
        <v>2.85</v>
      </c>
      <c r="I21" s="82" t="s">
        <v>82</v>
      </c>
      <c r="J21" s="81">
        <f>I20</f>
        <v>3</v>
      </c>
    </row>
    <row r="22" spans="3:10" ht="22.5" customHeight="1" thickBot="1">
      <c r="C22" s="419" t="s">
        <v>81</v>
      </c>
      <c r="D22" s="419"/>
      <c r="E22" s="419"/>
      <c r="F22" s="419"/>
      <c r="G22" s="419"/>
      <c r="H22" s="83">
        <v>0.8</v>
      </c>
      <c r="I22" s="132" t="s">
        <v>74</v>
      </c>
      <c r="J22" s="83">
        <v>0.2</v>
      </c>
    </row>
    <row r="23" spans="3:10" ht="45" customHeight="1" thickBot="1">
      <c r="C23" s="419" t="s">
        <v>73</v>
      </c>
      <c r="D23" s="419"/>
      <c r="E23" s="419"/>
      <c r="F23" s="419"/>
      <c r="G23" s="419"/>
      <c r="H23" s="84">
        <f>0.8*H21</f>
        <v>2.2800000000000002</v>
      </c>
      <c r="I23" s="82" t="s">
        <v>83</v>
      </c>
      <c r="J23" s="132">
        <f>0.2*J21</f>
        <v>0.60000000000000009</v>
      </c>
    </row>
    <row r="24" spans="3:10" ht="25.5" customHeight="1" thickBot="1">
      <c r="C24" s="412" t="s">
        <v>144</v>
      </c>
      <c r="D24" s="412"/>
      <c r="E24" s="412"/>
      <c r="F24" s="412"/>
      <c r="G24" s="412"/>
      <c r="H24" s="412"/>
      <c r="I24" s="102">
        <f>ROUNDUP(H23+J23,2)</f>
        <v>2.88</v>
      </c>
      <c r="J24" s="103"/>
    </row>
    <row r="30" spans="3:10">
      <c r="G30" s="43" t="s">
        <v>23</v>
      </c>
    </row>
    <row r="31" spans="3:10">
      <c r="G31" s="43" t="s">
        <v>22</v>
      </c>
    </row>
    <row r="32" spans="3:10" ht="60.75" customHeight="1"/>
    <row r="33" ht="48" customHeight="1"/>
    <row r="34" ht="48" customHeight="1"/>
    <row r="35" ht="48" customHeight="1"/>
    <row r="36" ht="48" customHeight="1"/>
    <row r="37" ht="48" customHeight="1"/>
    <row r="38" ht="48" customHeight="1"/>
  </sheetData>
  <sheetProtection formatCells="0" formatColumns="0" formatRows="0" insertColumns="0" insertRows="0" insertHyperlinks="0" deleteColumns="0" deleteRows="0" sort="0" autoFilter="0" pivotTables="0"/>
  <mergeCells count="19">
    <mergeCell ref="I17:J17"/>
    <mergeCell ref="C8:J8"/>
    <mergeCell ref="C9:H9"/>
    <mergeCell ref="I9:J10"/>
    <mergeCell ref="C10:C11"/>
    <mergeCell ref="D10:G10"/>
    <mergeCell ref="I11:J11"/>
    <mergeCell ref="I12:J12"/>
    <mergeCell ref="I13:J13"/>
    <mergeCell ref="I14:J14"/>
    <mergeCell ref="I15:J15"/>
    <mergeCell ref="I16:J16"/>
    <mergeCell ref="C24:H24"/>
    <mergeCell ref="I18:J18"/>
    <mergeCell ref="I19:J19"/>
    <mergeCell ref="I20:J20"/>
    <mergeCell ref="C21:G21"/>
    <mergeCell ref="C22:G22"/>
    <mergeCell ref="C23:G23"/>
  </mergeCells>
  <pageMargins left="0.7" right="0.7" top="0.75" bottom="0.75" header="0.3" footer="0.3"/>
  <pageSetup scale="72" fitToHeight="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rgb="FFFFFF00"/>
    <pageSetUpPr fitToPage="1"/>
  </sheetPr>
  <dimension ref="B1:K45"/>
  <sheetViews>
    <sheetView showGridLines="0" topLeftCell="A19" zoomScaleSheetLayoutView="100" workbookViewId="0">
      <selection activeCell="J31" sqref="J31"/>
    </sheetView>
  </sheetViews>
  <sheetFormatPr defaultRowHeight="15"/>
  <cols>
    <col min="1" max="1" width="9.140625" style="107"/>
    <col min="2" max="2" width="7.140625" style="107" customWidth="1"/>
    <col min="3" max="3" width="19" style="107" customWidth="1"/>
    <col min="4" max="4" width="26.85546875" style="107" customWidth="1"/>
    <col min="5" max="5" width="10.28515625" style="107" customWidth="1"/>
    <col min="6" max="6" width="7.28515625" style="107" customWidth="1"/>
    <col min="7" max="7" width="9.7109375" style="107" customWidth="1"/>
    <col min="8" max="8" width="12.7109375" style="107" customWidth="1"/>
    <col min="9" max="9" width="11.7109375" style="107" customWidth="1"/>
    <col min="10" max="10" width="14.140625" style="107" customWidth="1"/>
    <col min="11" max="11" width="7.85546875" style="107" customWidth="1"/>
    <col min="12" max="16384" width="9.140625" style="107"/>
  </cols>
  <sheetData>
    <row r="1" spans="2:11" ht="23.25">
      <c r="E1" s="136" t="s">
        <v>133</v>
      </c>
    </row>
    <row r="3" spans="2:11">
      <c r="B3" s="1"/>
      <c r="C3" s="3" t="s">
        <v>0</v>
      </c>
      <c r="D3" s="135" t="str">
        <f>'CO_attainment for Indirect'!D4</f>
        <v>Data Sture Using C (DSU)</v>
      </c>
    </row>
    <row r="4" spans="2:11">
      <c r="B4" s="1"/>
      <c r="C4" s="3" t="s">
        <v>1</v>
      </c>
      <c r="D4" s="135">
        <f>'CO_attainment for Indirect'!D5</f>
        <v>17330</v>
      </c>
    </row>
    <row r="5" spans="2:11">
      <c r="B5" s="1"/>
      <c r="C5" s="3" t="s">
        <v>13</v>
      </c>
      <c r="D5" s="135" t="str">
        <f>'CO_attainment for Indirect'!D6</f>
        <v>III rd Sem (CO3G Scheme)</v>
      </c>
    </row>
    <row r="6" spans="2:11">
      <c r="B6" s="1"/>
      <c r="C6" s="3" t="s">
        <v>132</v>
      </c>
      <c r="D6" s="135" t="str">
        <f>'CO_attain_MicroP_PR-TW_ESE'!D7</f>
        <v>2017-18</v>
      </c>
    </row>
    <row r="7" spans="2:11" ht="15.75" thickBot="1">
      <c r="B7" s="1"/>
      <c r="C7" s="3"/>
      <c r="D7" s="34"/>
    </row>
    <row r="8" spans="2:11">
      <c r="B8" s="1"/>
      <c r="C8" s="439" t="s">
        <v>172</v>
      </c>
      <c r="D8" s="440"/>
      <c r="E8" s="442" t="s">
        <v>165</v>
      </c>
      <c r="F8" s="442"/>
      <c r="G8" s="442"/>
      <c r="H8" s="141" t="s">
        <v>170</v>
      </c>
      <c r="I8" s="141" t="s">
        <v>69</v>
      </c>
      <c r="J8" s="141" t="s">
        <v>164</v>
      </c>
      <c r="K8" s="446" t="s">
        <v>171</v>
      </c>
    </row>
    <row r="9" spans="2:11" ht="30.75" thickBot="1">
      <c r="B9" s="1"/>
      <c r="C9" s="344"/>
      <c r="D9" s="441"/>
      <c r="E9" s="163" t="s">
        <v>168</v>
      </c>
      <c r="F9" s="163" t="s">
        <v>166</v>
      </c>
      <c r="G9" s="163" t="s">
        <v>167</v>
      </c>
      <c r="H9" s="149" t="s">
        <v>67</v>
      </c>
      <c r="I9" s="163" t="s">
        <v>169</v>
      </c>
      <c r="J9" s="149" t="s">
        <v>70</v>
      </c>
      <c r="K9" s="447"/>
    </row>
    <row r="10" spans="2:11" ht="19.5" customHeight="1">
      <c r="B10" s="1"/>
      <c r="C10" s="448" t="s">
        <v>173</v>
      </c>
      <c r="D10" s="354"/>
      <c r="E10" s="442">
        <v>20</v>
      </c>
      <c r="F10" s="442"/>
      <c r="G10" s="141">
        <v>10</v>
      </c>
      <c r="H10" s="141">
        <v>25</v>
      </c>
      <c r="I10" s="141">
        <v>25</v>
      </c>
      <c r="J10" s="141">
        <v>70</v>
      </c>
      <c r="K10" s="142">
        <f>SUM(E10:J10)</f>
        <v>150</v>
      </c>
    </row>
    <row r="11" spans="2:11" ht="17.25" customHeight="1" thickBot="1">
      <c r="B11" s="1"/>
      <c r="C11" s="449" t="s">
        <v>174</v>
      </c>
      <c r="D11" s="330"/>
      <c r="E11" s="450">
        <f>(E10/$K10)*100</f>
        <v>13.333333333333334</v>
      </c>
      <c r="F11" s="451"/>
      <c r="G11" s="164">
        <f>(G10/$K10)*100</f>
        <v>6.666666666666667</v>
      </c>
      <c r="H11" s="164">
        <f>(H10/$K10)*100</f>
        <v>16.666666666666664</v>
      </c>
      <c r="I11" s="164">
        <f>(I10/$K10)*100</f>
        <v>16.666666666666664</v>
      </c>
      <c r="J11" s="164">
        <f>(J10/$K10)*100</f>
        <v>46.666666666666664</v>
      </c>
      <c r="K11" s="165">
        <f>SUM(E11:J11)</f>
        <v>100</v>
      </c>
    </row>
    <row r="12" spans="2:11">
      <c r="B12" s="1"/>
      <c r="C12" s="3"/>
      <c r="D12" s="34"/>
    </row>
    <row r="13" spans="2:11">
      <c r="B13" s="1"/>
      <c r="C13" s="3"/>
      <c r="D13" s="34"/>
    </row>
    <row r="14" spans="2:11" ht="15.75" thickBot="1"/>
    <row r="15" spans="2:11" ht="21.75" thickBot="1">
      <c r="C15" s="443" t="s">
        <v>157</v>
      </c>
      <c r="D15" s="444"/>
      <c r="E15" s="444"/>
      <c r="F15" s="444"/>
      <c r="G15" s="444"/>
      <c r="H15" s="444"/>
      <c r="I15" s="444"/>
      <c r="J15" s="445"/>
    </row>
    <row r="16" spans="2:11" ht="15.75" thickBot="1">
      <c r="C16" s="454" t="s">
        <v>78</v>
      </c>
      <c r="D16" s="455"/>
      <c r="E16" s="455"/>
      <c r="F16" s="455"/>
      <c r="G16" s="455"/>
      <c r="H16" s="456"/>
      <c r="I16" s="465" t="s">
        <v>79</v>
      </c>
      <c r="J16" s="466"/>
    </row>
    <row r="17" spans="3:10" ht="15.75" thickBot="1">
      <c r="C17" s="457" t="s">
        <v>76</v>
      </c>
      <c r="D17" s="160"/>
      <c r="E17" s="162" t="s">
        <v>71</v>
      </c>
      <c r="F17" s="161"/>
      <c r="G17" s="169"/>
      <c r="H17" s="167" t="s">
        <v>72</v>
      </c>
      <c r="I17" s="467"/>
      <c r="J17" s="468"/>
    </row>
    <row r="18" spans="3:10" ht="57.75" customHeight="1" thickBot="1">
      <c r="C18" s="458"/>
      <c r="D18" s="137" t="s">
        <v>66</v>
      </c>
      <c r="E18" s="138" t="s">
        <v>67</v>
      </c>
      <c r="F18" s="138" t="s">
        <v>279</v>
      </c>
      <c r="G18" s="170" t="s">
        <v>69</v>
      </c>
      <c r="H18" s="168" t="s">
        <v>70</v>
      </c>
      <c r="I18" s="469" t="s">
        <v>80</v>
      </c>
      <c r="J18" s="470"/>
    </row>
    <row r="19" spans="3:10">
      <c r="C19" s="139" t="s">
        <v>17</v>
      </c>
      <c r="D19" s="140">
        <f>'CO_Attainment for Unit Tests'!D100</f>
        <v>3</v>
      </c>
      <c r="E19" s="141">
        <f>'CO_attain_MicroP_PR-TW_ESE'!C101</f>
        <v>3</v>
      </c>
      <c r="F19" s="141">
        <f>'CO_attain_MicroP_PR-TW_ESE'!C100</f>
        <v>3</v>
      </c>
      <c r="G19" s="141">
        <f>'CO_attain_MicroP_PR-TW_ESE'!C102</f>
        <v>3</v>
      </c>
      <c r="H19" s="142">
        <f>'CO_attainment for ESEBoard Exam'!C100</f>
        <v>3</v>
      </c>
      <c r="I19" s="459">
        <f>'CO_attainment for Indirect'!C92</f>
        <v>3</v>
      </c>
      <c r="J19" s="460"/>
    </row>
    <row r="20" spans="3:10">
      <c r="C20" s="143" t="s">
        <v>19</v>
      </c>
      <c r="D20" s="144">
        <f>'CO_Attainment for Unit Tests'!E100</f>
        <v>1</v>
      </c>
      <c r="E20" s="145">
        <f>$E19</f>
        <v>3</v>
      </c>
      <c r="F20" s="145">
        <f>$F19</f>
        <v>3</v>
      </c>
      <c r="G20" s="145">
        <f>$G19</f>
        <v>3</v>
      </c>
      <c r="H20" s="146">
        <f>$H19</f>
        <v>3</v>
      </c>
      <c r="I20" s="471">
        <f>$I19</f>
        <v>3</v>
      </c>
      <c r="J20" s="472"/>
    </row>
    <row r="21" spans="3:10">
      <c r="C21" s="143" t="s">
        <v>18</v>
      </c>
      <c r="D21" s="144">
        <f>'CO_Attainment for Unit Tests'!F100</f>
        <v>2</v>
      </c>
      <c r="E21" s="145">
        <f>$E20</f>
        <v>3</v>
      </c>
      <c r="F21" s="145">
        <f>$F20</f>
        <v>3</v>
      </c>
      <c r="G21" s="145">
        <f>$G20</f>
        <v>3</v>
      </c>
      <c r="H21" s="146">
        <f>$H20</f>
        <v>3</v>
      </c>
      <c r="I21" s="471">
        <f t="shared" ref="I21:I24" si="0">$I20</f>
        <v>3</v>
      </c>
      <c r="J21" s="472"/>
    </row>
    <row r="22" spans="3:10">
      <c r="C22" s="143" t="s">
        <v>32</v>
      </c>
      <c r="D22" s="144">
        <f>'CO_Attainment for Unit Tests'!G100</f>
        <v>1</v>
      </c>
      <c r="E22" s="145">
        <f>$E21</f>
        <v>3</v>
      </c>
      <c r="F22" s="145">
        <f>$F21</f>
        <v>3</v>
      </c>
      <c r="G22" s="145">
        <f>$G21</f>
        <v>3</v>
      </c>
      <c r="H22" s="146">
        <f>$H21</f>
        <v>3</v>
      </c>
      <c r="I22" s="471">
        <f t="shared" si="0"/>
        <v>3</v>
      </c>
      <c r="J22" s="472"/>
    </row>
    <row r="23" spans="3:10">
      <c r="C23" s="143" t="s">
        <v>39</v>
      </c>
      <c r="D23" s="144">
        <f>'CO_Attainment for Unit Tests'!H100</f>
        <v>2</v>
      </c>
      <c r="E23" s="145">
        <f>$E22</f>
        <v>3</v>
      </c>
      <c r="F23" s="145">
        <f>$F22</f>
        <v>3</v>
      </c>
      <c r="G23" s="145">
        <f>$G22</f>
        <v>3</v>
      </c>
      <c r="H23" s="146">
        <f>$H22</f>
        <v>3</v>
      </c>
      <c r="I23" s="471">
        <f t="shared" si="0"/>
        <v>3</v>
      </c>
      <c r="J23" s="472"/>
    </row>
    <row r="24" spans="3:10" ht="15.75" thickBot="1">
      <c r="C24" s="147" t="s">
        <v>40</v>
      </c>
      <c r="D24" s="148">
        <f>'CO_Attainment for Unit Tests'!J100</f>
        <v>0</v>
      </c>
      <c r="E24" s="149">
        <f>$E23</f>
        <v>3</v>
      </c>
      <c r="F24" s="149">
        <f>$F23</f>
        <v>3</v>
      </c>
      <c r="G24" s="149">
        <f>$G23</f>
        <v>3</v>
      </c>
      <c r="H24" s="150">
        <f>$H23</f>
        <v>3</v>
      </c>
      <c r="I24" s="471">
        <f t="shared" si="0"/>
        <v>3</v>
      </c>
      <c r="J24" s="472"/>
    </row>
    <row r="25" spans="3:10">
      <c r="C25" s="139" t="s">
        <v>142</v>
      </c>
      <c r="D25" s="140">
        <f>ROUND(AVERAGE(D19:D24),2)</f>
        <v>1.5</v>
      </c>
      <c r="E25" s="141">
        <f t="shared" ref="E25:I25" si="1">ROUND(AVERAGE(E19:E24),2)</f>
        <v>3</v>
      </c>
      <c r="F25" s="141">
        <f t="shared" si="1"/>
        <v>3</v>
      </c>
      <c r="G25" s="141">
        <f t="shared" si="1"/>
        <v>3</v>
      </c>
      <c r="H25" s="142">
        <f t="shared" si="1"/>
        <v>3</v>
      </c>
      <c r="I25" s="459">
        <f t="shared" si="1"/>
        <v>3</v>
      </c>
      <c r="J25" s="460"/>
    </row>
    <row r="26" spans="3:10" ht="30">
      <c r="C26" s="151" t="s">
        <v>143</v>
      </c>
      <c r="D26" s="166">
        <f>E11</f>
        <v>13.333333333333334</v>
      </c>
      <c r="E26" s="166">
        <f>H11</f>
        <v>16.666666666666664</v>
      </c>
      <c r="F26" s="166">
        <f>G11</f>
        <v>6.666666666666667</v>
      </c>
      <c r="G26" s="166">
        <f>I11</f>
        <v>16.666666666666664</v>
      </c>
      <c r="H26" s="166">
        <f>J11</f>
        <v>46.666666666666664</v>
      </c>
      <c r="I26" s="461">
        <v>100</v>
      </c>
      <c r="J26" s="462"/>
    </row>
    <row r="27" spans="3:10" ht="30.75" thickBot="1">
      <c r="C27" s="152" t="s">
        <v>75</v>
      </c>
      <c r="D27" s="171">
        <f>D25*D26/100</f>
        <v>0.2</v>
      </c>
      <c r="E27" s="171">
        <f t="shared" ref="E27:H27" si="2">E25*E26/100</f>
        <v>0.49999999999999994</v>
      </c>
      <c r="F27" s="171">
        <f t="shared" si="2"/>
        <v>0.2</v>
      </c>
      <c r="G27" s="171">
        <f t="shared" si="2"/>
        <v>0.49999999999999994</v>
      </c>
      <c r="H27" s="171">
        <f t="shared" si="2"/>
        <v>1.4</v>
      </c>
      <c r="I27" s="463">
        <f>I25*I26/100</f>
        <v>3</v>
      </c>
      <c r="J27" s="464"/>
    </row>
    <row r="28" spans="3:10" ht="30" customHeight="1" thickBot="1">
      <c r="C28" s="452" t="s">
        <v>77</v>
      </c>
      <c r="D28" s="452"/>
      <c r="E28" s="452"/>
      <c r="F28" s="452"/>
      <c r="G28" s="452"/>
      <c r="H28" s="172">
        <f>SUM(D27:H27)</f>
        <v>2.8</v>
      </c>
      <c r="I28" s="154" t="s">
        <v>82</v>
      </c>
      <c r="J28" s="153">
        <f>I27</f>
        <v>3</v>
      </c>
    </row>
    <row r="29" spans="3:10" ht="15.75" thickBot="1">
      <c r="C29" s="452" t="s">
        <v>81</v>
      </c>
      <c r="D29" s="452"/>
      <c r="E29" s="452"/>
      <c r="F29" s="452"/>
      <c r="G29" s="452"/>
      <c r="H29" s="155">
        <v>0.8</v>
      </c>
      <c r="I29" s="156" t="s">
        <v>74</v>
      </c>
      <c r="J29" s="155">
        <v>0.2</v>
      </c>
    </row>
    <row r="30" spans="3:10" ht="62.25" customHeight="1" thickBot="1">
      <c r="C30" s="452" t="s">
        <v>73</v>
      </c>
      <c r="D30" s="452"/>
      <c r="E30" s="452"/>
      <c r="F30" s="452"/>
      <c r="G30" s="452"/>
      <c r="H30" s="172">
        <f>0.8*H28</f>
        <v>2.2399999999999998</v>
      </c>
      <c r="I30" s="154" t="s">
        <v>83</v>
      </c>
      <c r="J30" s="156">
        <f>0.2*J28</f>
        <v>0.60000000000000009</v>
      </c>
    </row>
    <row r="31" spans="3:10" ht="25.5" customHeight="1" thickBot="1">
      <c r="C31" s="453" t="s">
        <v>129</v>
      </c>
      <c r="D31" s="453"/>
      <c r="E31" s="453"/>
      <c r="F31" s="453"/>
      <c r="G31" s="453"/>
      <c r="H31" s="453"/>
      <c r="I31" s="157">
        <f>ROUNDUP(H30+J30,2)</f>
        <v>2.84</v>
      </c>
      <c r="J31" s="158"/>
    </row>
    <row r="37" spans="5:9">
      <c r="E37" s="43"/>
      <c r="F37" s="43"/>
      <c r="G37" s="43" t="s">
        <v>280</v>
      </c>
      <c r="H37" s="43"/>
      <c r="I37" s="43"/>
    </row>
    <row r="38" spans="5:9">
      <c r="E38" s="43"/>
      <c r="F38" s="43"/>
      <c r="G38" s="43" t="s">
        <v>180</v>
      </c>
      <c r="H38" s="43"/>
      <c r="I38" s="43"/>
    </row>
    <row r="39" spans="5:9" ht="60.75" customHeight="1"/>
    <row r="40" spans="5:9" ht="48" customHeight="1"/>
    <row r="41" spans="5:9" ht="48" customHeight="1"/>
    <row r="42" spans="5:9" ht="48" customHeight="1"/>
    <row r="43" spans="5:9" ht="48" customHeight="1"/>
    <row r="44" spans="5:9" ht="48" customHeight="1"/>
    <row r="45" spans="5:9" ht="48" customHeight="1"/>
  </sheetData>
  <sheetProtection formatCells="0" formatColumns="0" formatRows="0" insertColumns="0" insertRows="0" insertHyperlinks="0" deleteColumns="0" deleteRows="0" sort="0" autoFilter="0" pivotTables="0"/>
  <mergeCells count="25">
    <mergeCell ref="I25:J25"/>
    <mergeCell ref="I26:J26"/>
    <mergeCell ref="I27:J27"/>
    <mergeCell ref="I16:J17"/>
    <mergeCell ref="I18:J18"/>
    <mergeCell ref="I19:J19"/>
    <mergeCell ref="I20:J20"/>
    <mergeCell ref="I21:J21"/>
    <mergeCell ref="I22:J22"/>
    <mergeCell ref="I24:J24"/>
    <mergeCell ref="I23:J23"/>
    <mergeCell ref="C30:G30"/>
    <mergeCell ref="C31:H31"/>
    <mergeCell ref="C16:H16"/>
    <mergeCell ref="C17:C18"/>
    <mergeCell ref="C28:G28"/>
    <mergeCell ref="C29:G29"/>
    <mergeCell ref="C8:D9"/>
    <mergeCell ref="E8:G8"/>
    <mergeCell ref="E10:F10"/>
    <mergeCell ref="C15:J15"/>
    <mergeCell ref="K8:K9"/>
    <mergeCell ref="C10:D10"/>
    <mergeCell ref="C11:D11"/>
    <mergeCell ref="E11:F11"/>
  </mergeCells>
  <pageMargins left="0.7" right="0.7" top="0.75" bottom="0.75" header="0.3" footer="0.3"/>
  <pageSetup scale="68" fitToHeight="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>
    <tabColor rgb="FFFFFF00"/>
    <pageSetUpPr fitToPage="1"/>
  </sheetPr>
  <dimension ref="B1:O28"/>
  <sheetViews>
    <sheetView topLeftCell="A23" zoomScaleSheetLayoutView="115" workbookViewId="0">
      <selection activeCell="P18" sqref="P18"/>
    </sheetView>
  </sheetViews>
  <sheetFormatPr defaultRowHeight="15"/>
  <cols>
    <col min="1" max="3" width="9.140625" style="105"/>
    <col min="4" max="4" width="31.140625" style="105" customWidth="1"/>
    <col min="5" max="5" width="17.7109375" style="105" customWidth="1"/>
    <col min="6" max="8" width="9.140625" style="105"/>
    <col min="9" max="9" width="11.5703125" style="105" customWidth="1"/>
    <col min="10" max="16384" width="9.140625" style="105"/>
  </cols>
  <sheetData>
    <row r="1" spans="2:15" ht="28.5">
      <c r="E1" s="127" t="s">
        <v>134</v>
      </c>
      <c r="F1" s="127"/>
      <c r="G1" s="127"/>
      <c r="H1" s="128"/>
      <c r="I1" s="128"/>
    </row>
    <row r="2" spans="2:15">
      <c r="C2" s="3" t="s">
        <v>0</v>
      </c>
      <c r="D2" s="99" t="str">
        <f>'Overall CO attainment'!D3</f>
        <v>Data Sture Using C (DSU)</v>
      </c>
    </row>
    <row r="3" spans="2:15">
      <c r="C3" s="3" t="s">
        <v>1</v>
      </c>
      <c r="D3" s="99">
        <f>'Overall CO attainment'!D4</f>
        <v>17330</v>
      </c>
    </row>
    <row r="4" spans="2:15">
      <c r="C4" s="3" t="s">
        <v>13</v>
      </c>
      <c r="D4" s="99" t="str">
        <f>'Overall CO attainment'!D5</f>
        <v>III rd Sem (CO3G Scheme)</v>
      </c>
    </row>
    <row r="5" spans="2:15">
      <c r="C5" s="3" t="s">
        <v>132</v>
      </c>
      <c r="D5" s="99" t="str">
        <f>'Overall CO attainment'!D6</f>
        <v>2017-18</v>
      </c>
    </row>
    <row r="7" spans="2:15" ht="18.75">
      <c r="B7" s="106"/>
      <c r="C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</row>
    <row r="8" spans="2:15" ht="16.5" thickBot="1">
      <c r="B8" s="108" t="s">
        <v>160</v>
      </c>
    </row>
    <row r="9" spans="2:15" ht="16.5" thickBot="1">
      <c r="B9" s="259" t="s">
        <v>2</v>
      </c>
      <c r="C9" s="262" t="s">
        <v>84</v>
      </c>
      <c r="D9" s="263"/>
      <c r="E9" s="248" t="s">
        <v>85</v>
      </c>
      <c r="F9" s="249"/>
      <c r="G9" s="249"/>
      <c r="H9" s="249"/>
      <c r="I9" s="249"/>
      <c r="J9" s="249"/>
      <c r="K9" s="268"/>
      <c r="L9" s="248" t="s">
        <v>86</v>
      </c>
      <c r="M9" s="249"/>
    </row>
    <row r="10" spans="2:15" ht="15.75" customHeight="1" thickBot="1">
      <c r="B10" s="260"/>
      <c r="C10" s="264"/>
      <c r="D10" s="265"/>
      <c r="E10" s="109" t="s">
        <v>87</v>
      </c>
      <c r="F10" s="109" t="s">
        <v>88</v>
      </c>
      <c r="G10" s="109" t="s">
        <v>89</v>
      </c>
      <c r="H10" s="109" t="s">
        <v>90</v>
      </c>
      <c r="I10" s="109" t="s">
        <v>91</v>
      </c>
      <c r="J10" s="109" t="s">
        <v>92</v>
      </c>
      <c r="K10" s="109" t="s">
        <v>93</v>
      </c>
      <c r="L10" s="109" t="s">
        <v>97</v>
      </c>
      <c r="M10" s="109" t="s">
        <v>98</v>
      </c>
    </row>
    <row r="11" spans="2:15" ht="81" customHeight="1" thickBot="1">
      <c r="B11" s="261"/>
      <c r="C11" s="266"/>
      <c r="D11" s="267"/>
      <c r="E11" s="110" t="s">
        <v>122</v>
      </c>
      <c r="F11" s="110" t="s">
        <v>123</v>
      </c>
      <c r="G11" s="110" t="s">
        <v>124</v>
      </c>
      <c r="H11" s="110" t="s">
        <v>125</v>
      </c>
      <c r="I11" s="110" t="s">
        <v>140</v>
      </c>
      <c r="J11" s="110" t="s">
        <v>126</v>
      </c>
      <c r="K11" s="110" t="s">
        <v>127</v>
      </c>
      <c r="L11" s="111" t="s">
        <v>119</v>
      </c>
      <c r="M11" s="112" t="s">
        <v>109</v>
      </c>
    </row>
    <row r="12" spans="2:15" ht="24.75" thickBot="1">
      <c r="B12" s="113">
        <f>'PO Set Target attain level'!B19</f>
        <v>1</v>
      </c>
      <c r="C12" s="114" t="str">
        <f>'PO Set Target attain level'!C19</f>
        <v>CO1</v>
      </c>
      <c r="D12" s="115" t="str">
        <f>'PO Set Target attain level'!D19</f>
        <v xml:space="preserve"> Perform Basic Operations on array(data sturcture)</v>
      </c>
      <c r="E12" s="116">
        <f>'PO Set Target attain level'!E19</f>
        <v>1</v>
      </c>
      <c r="F12" s="116">
        <f>'PO Set Target attain level'!F19</f>
        <v>2</v>
      </c>
      <c r="G12" s="116">
        <f>'PO Set Target attain level'!G19</f>
        <v>1</v>
      </c>
      <c r="H12" s="116">
        <f>'PO Set Target attain level'!H19</f>
        <v>1</v>
      </c>
      <c r="I12" s="116" t="str">
        <f>'PO Set Target attain level'!I19</f>
        <v>.--</v>
      </c>
      <c r="J12" s="116">
        <f>'PO Set Target attain level'!J19</f>
        <v>1</v>
      </c>
      <c r="K12" s="116">
        <f>'PO Set Target attain level'!K19</f>
        <v>2</v>
      </c>
      <c r="L12" s="116">
        <f>'PO Set Target attain level'!L19</f>
        <v>2</v>
      </c>
      <c r="M12" s="116">
        <f>'PO Set Target attain level'!M19</f>
        <v>1</v>
      </c>
    </row>
    <row r="13" spans="2:15" ht="24.75" thickBot="1">
      <c r="B13" s="113">
        <f>'PO Set Target attain level'!B20</f>
        <v>2</v>
      </c>
      <c r="C13" s="114" t="str">
        <f>'PO Set Target attain level'!C20</f>
        <v>CO2</v>
      </c>
      <c r="D13" s="117" t="str">
        <f>'PO Set Target attain level'!D20</f>
        <v>Apply different searching &amp; sorting techniques</v>
      </c>
      <c r="E13" s="116">
        <f>'PO Set Target attain level'!E20</f>
        <v>1</v>
      </c>
      <c r="F13" s="116">
        <f>'PO Set Target attain level'!F20</f>
        <v>2</v>
      </c>
      <c r="G13" s="116">
        <f>'PO Set Target attain level'!G20</f>
        <v>2</v>
      </c>
      <c r="H13" s="116">
        <f>'PO Set Target attain level'!H20</f>
        <v>1</v>
      </c>
      <c r="I13" s="116">
        <f>'PO Set Target attain level'!I20</f>
        <v>1</v>
      </c>
      <c r="J13" s="116">
        <f>'PO Set Target attain level'!J20</f>
        <v>2</v>
      </c>
      <c r="K13" s="116">
        <f>'PO Set Target attain level'!K20</f>
        <v>2</v>
      </c>
      <c r="L13" s="116">
        <f>'PO Set Target attain level'!L20</f>
        <v>2</v>
      </c>
      <c r="M13" s="116">
        <f>'PO Set Target attain level'!M20</f>
        <v>1</v>
      </c>
    </row>
    <row r="14" spans="2:15" ht="36" customHeight="1" thickBot="1">
      <c r="B14" s="113">
        <f>'PO Set Target attain level'!B21</f>
        <v>3</v>
      </c>
      <c r="C14" s="114" t="str">
        <f>'PO Set Target attain level'!C21</f>
        <v>CO3</v>
      </c>
      <c r="D14" s="117" t="str">
        <f>'PO Set Target attain level'!D21</f>
        <v xml:space="preserve"> Implement basic operations on stack &amp; queue  using array representation</v>
      </c>
      <c r="E14" s="116">
        <f>'PO Set Target attain level'!E21</f>
        <v>2</v>
      </c>
      <c r="F14" s="116">
        <f>'PO Set Target attain level'!F21</f>
        <v>3</v>
      </c>
      <c r="G14" s="116">
        <f>'PO Set Target attain level'!G21</f>
        <v>2</v>
      </c>
      <c r="H14" s="116">
        <f>'PO Set Target attain level'!H21</f>
        <v>2</v>
      </c>
      <c r="I14" s="116">
        <f>'PO Set Target attain level'!I21</f>
        <v>1</v>
      </c>
      <c r="J14" s="116">
        <f>'PO Set Target attain level'!J21</f>
        <v>2</v>
      </c>
      <c r="K14" s="116">
        <f>'PO Set Target attain level'!K21</f>
        <v>2</v>
      </c>
      <c r="L14" s="116">
        <f>'PO Set Target attain level'!L21</f>
        <v>2</v>
      </c>
      <c r="M14" s="116">
        <f>'PO Set Target attain level'!M21</f>
        <v>3</v>
      </c>
    </row>
    <row r="15" spans="2:15" ht="29.25" customHeight="1" thickBot="1">
      <c r="B15" s="113">
        <f>'PO Set Target attain level'!B22</f>
        <v>4</v>
      </c>
      <c r="C15" s="114" t="str">
        <f>'PO Set Target attain level'!C22</f>
        <v>CO4</v>
      </c>
      <c r="D15" s="117" t="str">
        <f>'PO Set Target attain level'!D22</f>
        <v xml:space="preserve"> Implement basic operations on linked list</v>
      </c>
      <c r="E15" s="116">
        <f>'PO Set Target attain level'!E22</f>
        <v>2</v>
      </c>
      <c r="F15" s="116">
        <f>'PO Set Target attain level'!F22</f>
        <v>3</v>
      </c>
      <c r="G15" s="116">
        <f>'PO Set Target attain level'!G22</f>
        <v>2</v>
      </c>
      <c r="H15" s="116">
        <f>'PO Set Target attain level'!H22</f>
        <v>2</v>
      </c>
      <c r="I15" s="116">
        <f>'PO Set Target attain level'!I22</f>
        <v>1</v>
      </c>
      <c r="J15" s="116">
        <f>'PO Set Target attain level'!J22</f>
        <v>2</v>
      </c>
      <c r="K15" s="116">
        <f>'PO Set Target attain level'!K22</f>
        <v>2</v>
      </c>
      <c r="L15" s="116">
        <f>'PO Set Target attain level'!L22</f>
        <v>2</v>
      </c>
      <c r="M15" s="116">
        <f>'PO Set Target attain level'!M22</f>
        <v>2</v>
      </c>
    </row>
    <row r="16" spans="2:15" ht="36.75" thickBot="1">
      <c r="B16" s="113">
        <f>'PO Set Target attain level'!B23</f>
        <v>5</v>
      </c>
      <c r="C16" s="114" t="str">
        <f>'PO Set Target attain level'!C23</f>
        <v>CO5</v>
      </c>
      <c r="D16" s="117" t="str">
        <f>'PO Set Target attain level'!D23</f>
        <v xml:space="preserve"> Implement program to create &amp; traverse tree &amp; graph  to solve problems. </v>
      </c>
      <c r="E16" s="116">
        <f>'PO Set Target attain level'!E23</f>
        <v>2</v>
      </c>
      <c r="F16" s="116">
        <f>'PO Set Target attain level'!F23</f>
        <v>3</v>
      </c>
      <c r="G16" s="116">
        <f>'PO Set Target attain level'!G23</f>
        <v>2</v>
      </c>
      <c r="H16" s="116">
        <f>'PO Set Target attain level'!H23</f>
        <v>2</v>
      </c>
      <c r="I16" s="116">
        <f>'PO Set Target attain level'!I23</f>
        <v>1</v>
      </c>
      <c r="J16" s="116">
        <f>'PO Set Target attain level'!J23</f>
        <v>2</v>
      </c>
      <c r="K16" s="116">
        <f>'PO Set Target attain level'!K23</f>
        <v>2</v>
      </c>
      <c r="L16" s="116">
        <f>'PO Set Target attain level'!L23</f>
        <v>2</v>
      </c>
      <c r="M16" s="116">
        <f>'PO Set Target attain level'!M23</f>
        <v>3</v>
      </c>
    </row>
    <row r="17" spans="2:13" ht="33.75" customHeight="1" thickBot="1">
      <c r="B17" s="473" t="s">
        <v>156</v>
      </c>
      <c r="C17" s="474"/>
      <c r="D17" s="475"/>
      <c r="E17" s="133">
        <f t="shared" ref="E17:M17" si="0">ROUNDUP(AVERAGE(E12:E16),2)</f>
        <v>1.6</v>
      </c>
      <c r="F17" s="133">
        <f t="shared" si="0"/>
        <v>2.6</v>
      </c>
      <c r="G17" s="133">
        <f t="shared" si="0"/>
        <v>1.8</v>
      </c>
      <c r="H17" s="133">
        <f t="shared" si="0"/>
        <v>1.6</v>
      </c>
      <c r="I17" s="133">
        <f t="shared" si="0"/>
        <v>1</v>
      </c>
      <c r="J17" s="133">
        <f t="shared" si="0"/>
        <v>1.8</v>
      </c>
      <c r="K17" s="133">
        <f t="shared" si="0"/>
        <v>2</v>
      </c>
      <c r="L17" s="133">
        <f t="shared" si="0"/>
        <v>2</v>
      </c>
      <c r="M17" s="133">
        <f t="shared" si="0"/>
        <v>2</v>
      </c>
    </row>
    <row r="18" spans="2:13" ht="28.5" customHeight="1" thickBot="1">
      <c r="B18" s="476" t="s">
        <v>159</v>
      </c>
      <c r="C18" s="477"/>
      <c r="D18" s="478"/>
      <c r="E18" s="119">
        <f>ROUNDUP(('Overall CO attainment'!I31*E17)/3,2)</f>
        <v>1.52</v>
      </c>
      <c r="F18" s="119">
        <f>ROUNDUP(('Overall CO attainment'!I31*F17)/3,2)</f>
        <v>2.4699999999999998</v>
      </c>
      <c r="G18" s="119">
        <f>ROUNDUP(('Overall CO attainment'!I31*G17)/3,2)</f>
        <v>1.71</v>
      </c>
      <c r="H18" s="119">
        <f>ROUNDUP(('Overall CO attainment'!I31*H17)/3,2)</f>
        <v>1.52</v>
      </c>
      <c r="I18" s="119">
        <f>ROUNDUP(('Overall CO attainment'!I31*I17)/3,2)</f>
        <v>0.95</v>
      </c>
      <c r="J18" s="119">
        <f>ROUNDUP(('Overall CO attainment'!I31*J17)/3,2)</f>
        <v>1.71</v>
      </c>
      <c r="K18" s="119">
        <f>ROUNDUP(('Overall CO attainment'!I31*K17)/3,2)</f>
        <v>1.9</v>
      </c>
      <c r="L18" s="119">
        <f>ROUNDUP(('Overall CO attainment'!I31*L17)/3,2)</f>
        <v>1.9</v>
      </c>
      <c r="M18" s="119">
        <f>ROUNDUP(('Overall CO attainment'!I31*M17)/3,2)</f>
        <v>1.9</v>
      </c>
    </row>
    <row r="19" spans="2:13" ht="15.75" hidden="1" customHeight="1" thickBot="1">
      <c r="B19" s="476" t="s">
        <v>121</v>
      </c>
      <c r="C19" s="477"/>
      <c r="D19" s="478"/>
      <c r="E19" s="119">
        <f>ROUNDUP((E18/3)*100,2)</f>
        <v>50.669999999999995</v>
      </c>
      <c r="F19" s="119">
        <f t="shared" ref="F19:M19" si="1">ROUNDUP((F18/3)*100,2)</f>
        <v>82.34</v>
      </c>
      <c r="G19" s="119">
        <f t="shared" si="1"/>
        <v>57</v>
      </c>
      <c r="H19" s="119">
        <f t="shared" si="1"/>
        <v>50.669999999999995</v>
      </c>
      <c r="I19" s="119">
        <f t="shared" si="1"/>
        <v>31.67</v>
      </c>
      <c r="J19" s="119">
        <f t="shared" si="1"/>
        <v>57</v>
      </c>
      <c r="K19" s="119">
        <f t="shared" si="1"/>
        <v>63.339999999999996</v>
      </c>
      <c r="L19" s="133">
        <f t="shared" ref="L19" si="2">ROUNDUP(AVERAGE(L14:L18),2)</f>
        <v>1.98</v>
      </c>
      <c r="M19" s="119">
        <f t="shared" si="1"/>
        <v>63.339999999999996</v>
      </c>
    </row>
    <row r="27" spans="2:13">
      <c r="H27" s="107" t="s">
        <v>179</v>
      </c>
    </row>
    <row r="28" spans="2:13">
      <c r="H28" s="107" t="s">
        <v>181</v>
      </c>
    </row>
  </sheetData>
  <sheetProtection password="CF0F" sheet="1" objects="1" scenarios="1" formatCells="0" formatColumns="0" formatRows="0" insertColumns="0" insertRows="0" insertHyperlinks="0" deleteColumns="0" deleteRows="0" sort="0" autoFilter="0" pivotTables="0"/>
  <mergeCells count="7">
    <mergeCell ref="L9:M9"/>
    <mergeCell ref="B17:D17"/>
    <mergeCell ref="B18:D18"/>
    <mergeCell ref="B19:D19"/>
    <mergeCell ref="E9:K9"/>
    <mergeCell ref="B9:B11"/>
    <mergeCell ref="C9:D11"/>
  </mergeCells>
  <pageMargins left="0.7" right="0.7" top="0.75" bottom="0.75" header="0.3" footer="0.3"/>
  <pageSetup scale="75" fitToHeight="7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PO Set Target attain level</vt:lpstr>
      <vt:lpstr>CO_Attainment for Unit Tests</vt:lpstr>
      <vt:lpstr>CO_attainment for ESEBoard Exam</vt:lpstr>
      <vt:lpstr>CO_attain_MicroP_PR-TW_ESE</vt:lpstr>
      <vt:lpstr>CO_attainment for Indirect</vt:lpstr>
      <vt:lpstr>CO_PO Mapping Attainment </vt:lpstr>
      <vt:lpstr>Overall CO attainment (2)</vt:lpstr>
      <vt:lpstr>Overall CO attainment</vt:lpstr>
      <vt:lpstr>CO_PO Mapping Attainment_PO7</vt:lpstr>
      <vt:lpstr>'CO_attain_MicroP_PR-TW_ESE'!Print_Area</vt:lpstr>
      <vt:lpstr>'CO_attainment for ESEBoard Exam'!Print_Area</vt:lpstr>
      <vt:lpstr>'CO_attainment for Indirect'!Print_Area</vt:lpstr>
      <vt:lpstr>'CO_Attainment for Unit Tests'!Print_Area</vt:lpstr>
      <vt:lpstr>'CO_PO Mapping Attainment_PO7'!Print_Area</vt:lpstr>
      <vt:lpstr>'Overall CO attainment'!Print_Area</vt:lpstr>
      <vt:lpstr>'Overall CO attainment (2)'!Print_Area</vt:lpstr>
      <vt:lpstr>'PO Set Target attain level'!Print_Area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grwpl</cp:lastModifiedBy>
  <cp:lastPrinted>2020-02-24T09:16:45Z</cp:lastPrinted>
  <dcterms:created xsi:type="dcterms:W3CDTF">2019-05-31T18:42:57Z</dcterms:created>
  <dcterms:modified xsi:type="dcterms:W3CDTF">2020-07-30T08:05:42Z</dcterms:modified>
</cp:coreProperties>
</file>